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lyh\Documents\2019 all\sedsproject\emissions_calculator\emissions_calculator\phase1_emissions_calculator\tests\test_data\subcomp_a_test_data\"/>
    </mc:Choice>
  </mc:AlternateContent>
  <bookViews>
    <workbookView xWindow="0" yWindow="0" windowWidth="14813" windowHeight="5333" activeTab="3"/>
  </bookViews>
  <sheets>
    <sheet name="PotentialSummary" sheetId="3" r:id="rId1"/>
    <sheet name="BinTests" sheetId="6" r:id="rId2"/>
    <sheet name="Reporter Outputs" sheetId="5" r:id="rId3"/>
    <sheet name="EnergyCalcs" sheetId="4" r:id="rId4"/>
    <sheet name="Binning" sheetId="1" r:id="rId5"/>
    <sheet name="SetupForRPM" sheetId="2" r:id="rId6"/>
  </sheets>
  <externalReferences>
    <externalReference r:id="rId7"/>
    <externalReference r:id="rId8"/>
  </externalReferences>
  <definedNames>
    <definedName name="_xlnm._FilterDatabase" localSheetId="1" hidden="1">BinTests!$A$1:$G$24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6" i="4" l="1"/>
  <c r="K26" i="4"/>
  <c r="O26" i="4" s="1"/>
  <c r="J26" i="4"/>
  <c r="N26" i="4" s="1"/>
  <c r="H26" i="4"/>
  <c r="L26" i="4" s="1"/>
  <c r="M4" i="4" l="1"/>
  <c r="U28" i="5" l="1"/>
  <c r="U3" i="5"/>
  <c r="A138" i="3"/>
  <c r="A139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M10" i="4"/>
  <c r="K10" i="4"/>
  <c r="O10" i="4" s="1"/>
  <c r="J10" i="4"/>
  <c r="N10" i="4" s="1"/>
  <c r="H10" i="4"/>
  <c r="L10" i="4" s="1"/>
  <c r="M9" i="4"/>
  <c r="K9" i="4"/>
  <c r="O9" i="4" s="1"/>
  <c r="J9" i="4"/>
  <c r="N9" i="4" s="1"/>
  <c r="H9" i="4"/>
  <c r="L9" i="4" s="1"/>
  <c r="M8" i="4"/>
  <c r="K8" i="4"/>
  <c r="O8" i="4" s="1"/>
  <c r="J8" i="4"/>
  <c r="N8" i="4" s="1"/>
  <c r="H8" i="4"/>
  <c r="L8" i="4" s="1"/>
  <c r="D28" i="3"/>
  <c r="A37" i="3" l="1"/>
  <c r="A36" i="3"/>
  <c r="A35" i="3"/>
  <c r="A90" i="3"/>
  <c r="A91" i="3"/>
  <c r="A64" i="3"/>
  <c r="A63" i="3"/>
  <c r="A39" i="3" l="1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H20" i="4" l="1"/>
  <c r="J20" i="4"/>
  <c r="K20" i="4"/>
  <c r="H21" i="4"/>
  <c r="J21" i="4"/>
  <c r="K21" i="4"/>
  <c r="H22" i="4"/>
  <c r="J22" i="4"/>
  <c r="K22" i="4"/>
  <c r="H23" i="4"/>
  <c r="J23" i="4"/>
  <c r="K23" i="4"/>
  <c r="H24" i="4"/>
  <c r="J24" i="4"/>
  <c r="K24" i="4"/>
  <c r="H25" i="4"/>
  <c r="J25" i="4"/>
  <c r="K25" i="4"/>
  <c r="A118" i="3" l="1"/>
  <c r="A108" i="3"/>
  <c r="A81" i="3"/>
  <c r="A117" i="3"/>
  <c r="K5" i="4" l="1"/>
  <c r="K6" i="4"/>
  <c r="K7" i="4"/>
  <c r="K11" i="4"/>
  <c r="K12" i="4"/>
  <c r="K13" i="4"/>
  <c r="K14" i="4"/>
  <c r="O14" i="4" s="1"/>
  <c r="K15" i="4"/>
  <c r="K16" i="4"/>
  <c r="K17" i="4"/>
  <c r="K18" i="4"/>
  <c r="O18" i="4" s="1"/>
  <c r="K19" i="4"/>
  <c r="K4" i="4"/>
  <c r="J5" i="4"/>
  <c r="J6" i="4"/>
  <c r="J7" i="4"/>
  <c r="J11" i="4"/>
  <c r="J12" i="4"/>
  <c r="J13" i="4"/>
  <c r="J14" i="4"/>
  <c r="J15" i="4"/>
  <c r="J16" i="4"/>
  <c r="J17" i="4"/>
  <c r="J18" i="4"/>
  <c r="J19" i="4"/>
  <c r="J4" i="4"/>
  <c r="H5" i="4"/>
  <c r="H6" i="4"/>
  <c r="H7" i="4"/>
  <c r="H11" i="4"/>
  <c r="H12" i="4"/>
  <c r="H13" i="4"/>
  <c r="H14" i="4"/>
  <c r="L14" i="4" s="1"/>
  <c r="H15" i="4"/>
  <c r="H16" i="4"/>
  <c r="H17" i="4"/>
  <c r="H18" i="4"/>
  <c r="L18" i="4" s="1"/>
  <c r="H19" i="4"/>
  <c r="H4" i="4"/>
  <c r="L4" i="4" s="1"/>
  <c r="K1" i="4"/>
  <c r="J1" i="4"/>
  <c r="I1" i="4"/>
  <c r="H1" i="4"/>
  <c r="A87" i="3"/>
  <c r="A88" i="3"/>
  <c r="A89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86" i="3"/>
  <c r="A60" i="3"/>
  <c r="A61" i="3"/>
  <c r="A62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59" i="3"/>
  <c r="A33" i="3"/>
  <c r="A34" i="3"/>
  <c r="A32" i="3"/>
  <c r="L19" i="4" l="1"/>
  <c r="L15" i="4"/>
  <c r="L11" i="4"/>
  <c r="L5" i="4"/>
  <c r="N15" i="4"/>
  <c r="N25" i="4"/>
  <c r="N22" i="4"/>
  <c r="N24" i="4"/>
  <c r="N23" i="4"/>
  <c r="N21" i="4"/>
  <c r="N20" i="4"/>
  <c r="M5" i="4"/>
  <c r="M23" i="4"/>
  <c r="M25" i="4"/>
  <c r="M21" i="4"/>
  <c r="M24" i="4"/>
  <c r="M20" i="4"/>
  <c r="M22" i="4"/>
  <c r="O23" i="4"/>
  <c r="O21" i="4"/>
  <c r="O20" i="4"/>
  <c r="O22" i="4"/>
  <c r="O25" i="4"/>
  <c r="O24" i="4"/>
  <c r="L17" i="4"/>
  <c r="L13" i="4"/>
  <c r="L7" i="4"/>
  <c r="L20" i="4"/>
  <c r="L22" i="4"/>
  <c r="L25" i="4"/>
  <c r="L23" i="4"/>
  <c r="L21" i="4"/>
  <c r="L24" i="4"/>
  <c r="N4" i="4"/>
  <c r="N16" i="4"/>
  <c r="N11" i="4"/>
  <c r="L6" i="4"/>
  <c r="N6" i="4"/>
  <c r="N19" i="4"/>
  <c r="N5" i="4"/>
  <c r="N12" i="4"/>
  <c r="N17" i="4"/>
  <c r="N13" i="4"/>
  <c r="N7" i="4"/>
  <c r="O19" i="4"/>
  <c r="O15" i="4"/>
  <c r="O11" i="4"/>
  <c r="O5" i="4"/>
  <c r="O17" i="4"/>
  <c r="O13" i="4"/>
  <c r="O7" i="4"/>
  <c r="L16" i="4"/>
  <c r="L12" i="4"/>
  <c r="N18" i="4"/>
  <c r="N14" i="4"/>
  <c r="O4" i="4"/>
  <c r="O16" i="4"/>
  <c r="O12" i="4"/>
  <c r="O6" i="4"/>
  <c r="M19" i="4"/>
  <c r="M17" i="4"/>
  <c r="M15" i="4"/>
  <c r="M13" i="4"/>
  <c r="M11" i="4"/>
  <c r="M7" i="4"/>
  <c r="M6" i="4"/>
  <c r="M18" i="4"/>
  <c r="M16" i="4"/>
  <c r="M14" i="4"/>
  <c r="M12" i="4"/>
  <c r="C40" i="2" l="1"/>
  <c r="C39" i="2"/>
  <c r="C38" i="2"/>
  <c r="C37" i="2" l="1"/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3" i="5"/>
  <c r="K102" i="3" l="1"/>
  <c r="P99" i="3"/>
  <c r="R97" i="3"/>
  <c r="L97" i="3"/>
  <c r="N99" i="3"/>
  <c r="M99" i="3"/>
  <c r="U102" i="3"/>
  <c r="U99" i="3"/>
  <c r="Q102" i="3"/>
  <c r="G97" i="3"/>
  <c r="I102" i="3"/>
  <c r="F97" i="3"/>
  <c r="I99" i="3"/>
  <c r="I97" i="3"/>
  <c r="N102" i="3"/>
  <c r="K97" i="3"/>
  <c r="S102" i="3"/>
  <c r="H99" i="3"/>
  <c r="G17" i="4" s="1"/>
  <c r="F102" i="3"/>
  <c r="V97" i="3"/>
  <c r="L15" i="3" s="1"/>
  <c r="J97" i="3"/>
  <c r="L102" i="3"/>
  <c r="G99" i="3"/>
  <c r="V99" i="3"/>
  <c r="L17" i="3" s="1"/>
  <c r="T102" i="3"/>
  <c r="F99" i="3"/>
  <c r="L99" i="3"/>
  <c r="V102" i="3"/>
  <c r="L20" i="3" s="1"/>
  <c r="M97" i="3"/>
  <c r="H97" i="3"/>
  <c r="G15" i="4" s="1"/>
  <c r="U97" i="3"/>
  <c r="D97" i="3"/>
  <c r="P97" i="3"/>
  <c r="J102" i="3"/>
  <c r="T97" i="3"/>
  <c r="M102" i="3"/>
  <c r="O99" i="3"/>
  <c r="P102" i="3"/>
  <c r="E99" i="3"/>
  <c r="E102" i="3"/>
  <c r="E97" i="3"/>
  <c r="T99" i="3"/>
  <c r="O97" i="3"/>
  <c r="Q97" i="3"/>
  <c r="S97" i="3"/>
  <c r="D99" i="3"/>
  <c r="K99" i="3"/>
  <c r="H102" i="3"/>
  <c r="G20" i="4" s="1"/>
  <c r="Q99" i="3"/>
  <c r="C102" i="3"/>
  <c r="C97" i="3"/>
  <c r="O102" i="3"/>
  <c r="S99" i="3"/>
  <c r="R99" i="3"/>
  <c r="C99" i="3"/>
  <c r="D102" i="3"/>
  <c r="R102" i="3"/>
  <c r="N97" i="3"/>
  <c r="G102" i="3"/>
  <c r="J99" i="3"/>
  <c r="Q15" i="4" l="1"/>
  <c r="R15" i="4"/>
  <c r="Q17" i="4"/>
  <c r="R17" i="4"/>
  <c r="Q20" i="4"/>
  <c r="R20" i="4"/>
  <c r="G17" i="6"/>
  <c r="G16" i="6"/>
  <c r="G11" i="6"/>
  <c r="V23" i="5"/>
  <c r="A29" i="5" l="1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28" i="5"/>
  <c r="C74" i="3" l="1"/>
  <c r="M61" i="3"/>
  <c r="Q69" i="3"/>
  <c r="W5" i="5"/>
  <c r="N71" i="3"/>
  <c r="Q71" i="3"/>
  <c r="G62" i="3"/>
  <c r="M74" i="3"/>
  <c r="P69" i="3"/>
  <c r="J62" i="3"/>
  <c r="X12" i="5"/>
  <c r="K74" i="3"/>
  <c r="V71" i="3"/>
  <c r="K16" i="3" s="1"/>
  <c r="S61" i="3"/>
  <c r="O74" i="3"/>
  <c r="O71" i="3"/>
  <c r="V61" i="3"/>
  <c r="K6" i="3" s="1"/>
  <c r="X6" i="5"/>
  <c r="D69" i="3"/>
  <c r="L69" i="3"/>
  <c r="U69" i="3"/>
  <c r="V74" i="3"/>
  <c r="K19" i="3" s="1"/>
  <c r="D62" i="3"/>
  <c r="E62" i="3"/>
  <c r="F62" i="3"/>
  <c r="K71" i="3"/>
  <c r="O69" i="3"/>
  <c r="M69" i="3"/>
  <c r="P71" i="3"/>
  <c r="W11" i="5"/>
  <c r="T74" i="3"/>
  <c r="R69" i="3"/>
  <c r="F69" i="3"/>
  <c r="L62" i="3"/>
  <c r="T61" i="3"/>
  <c r="N74" i="3"/>
  <c r="K69" i="3"/>
  <c r="U62" i="3"/>
  <c r="H61" i="3"/>
  <c r="F6" i="4" s="1"/>
  <c r="E71" i="3"/>
  <c r="W6" i="5"/>
  <c r="Q74" i="3"/>
  <c r="U61" i="3"/>
  <c r="M62" i="3"/>
  <c r="H69" i="3"/>
  <c r="F14" i="4" s="1"/>
  <c r="R61" i="3"/>
  <c r="S69" i="3"/>
  <c r="W12" i="5"/>
  <c r="C62" i="3"/>
  <c r="C61" i="3"/>
  <c r="S74" i="3"/>
  <c r="F71" i="3"/>
  <c r="J69" i="3"/>
  <c r="J71" i="3"/>
  <c r="L71" i="3"/>
  <c r="T69" i="3"/>
  <c r="E69" i="3"/>
  <c r="N69" i="3"/>
  <c r="R62" i="3"/>
  <c r="L74" i="3"/>
  <c r="N61" i="3"/>
  <c r="D61" i="3"/>
  <c r="C71" i="3"/>
  <c r="P61" i="3"/>
  <c r="G69" i="3"/>
  <c r="J61" i="3"/>
  <c r="D74" i="3"/>
  <c r="I71" i="3"/>
  <c r="Q62" i="3"/>
  <c r="H74" i="3"/>
  <c r="F19" i="4" s="1"/>
  <c r="H62" i="3"/>
  <c r="F7" i="4" s="1"/>
  <c r="G71" i="3"/>
  <c r="X5" i="5"/>
  <c r="F61" i="3"/>
  <c r="O61" i="3"/>
  <c r="I62" i="3"/>
  <c r="T62" i="3"/>
  <c r="I69" i="3"/>
  <c r="C69" i="3"/>
  <c r="M71" i="3"/>
  <c r="G61" i="3"/>
  <c r="S71" i="3"/>
  <c r="U74" i="3"/>
  <c r="E61" i="3"/>
  <c r="K61" i="3"/>
  <c r="E74" i="3"/>
  <c r="I74" i="3"/>
  <c r="J74" i="3"/>
  <c r="W16" i="5"/>
  <c r="V69" i="3"/>
  <c r="K14" i="3" s="1"/>
  <c r="Q61" i="3"/>
  <c r="U71" i="3"/>
  <c r="D71" i="3"/>
  <c r="P74" i="3"/>
  <c r="P62" i="3"/>
  <c r="X11" i="5"/>
  <c r="F74" i="3"/>
  <c r="O62" i="3"/>
  <c r="K62" i="3"/>
  <c r="T71" i="3"/>
  <c r="G74" i="3"/>
  <c r="V62" i="3"/>
  <c r="K7" i="3" s="1"/>
  <c r="L61" i="3"/>
  <c r="S62" i="3"/>
  <c r="R71" i="3"/>
  <c r="N62" i="3"/>
  <c r="H71" i="3"/>
  <c r="F16" i="4" s="1"/>
  <c r="R74" i="3"/>
  <c r="I61" i="3"/>
  <c r="X16" i="5"/>
  <c r="P19" i="4" l="1"/>
  <c r="S19" i="4"/>
  <c r="P14" i="4"/>
  <c r="S14" i="4"/>
  <c r="S16" i="4"/>
  <c r="P16" i="4"/>
  <c r="F10" i="6"/>
  <c r="F6" i="6"/>
  <c r="P7" i="4"/>
  <c r="S7" i="4"/>
  <c r="S6" i="4"/>
  <c r="P6" i="4"/>
  <c r="F8" i="6"/>
  <c r="F20" i="6"/>
  <c r="F21" i="6"/>
  <c r="V48" i="5" l="1"/>
  <c r="V46" i="5"/>
  <c r="V47" i="5"/>
  <c r="F23" i="5" l="1"/>
  <c r="K23" i="5"/>
  <c r="G23" i="5"/>
  <c r="N23" i="5"/>
  <c r="M23" i="5"/>
  <c r="T23" i="5"/>
  <c r="D23" i="5"/>
  <c r="I23" i="5"/>
  <c r="C23" i="5"/>
  <c r="J23" i="5"/>
  <c r="S23" i="5"/>
  <c r="P23" i="5"/>
  <c r="R23" i="5"/>
  <c r="L23" i="5"/>
  <c r="H23" i="5"/>
  <c r="B23" i="5"/>
  <c r="E23" i="5"/>
  <c r="O23" i="5"/>
  <c r="Q23" i="5"/>
  <c r="U23" i="5"/>
  <c r="B3" i="5" l="1"/>
  <c r="G3" i="5"/>
  <c r="F3" i="5"/>
  <c r="M3" i="5"/>
  <c r="E3" i="5"/>
  <c r="D3" i="5"/>
  <c r="L3" i="5"/>
  <c r="K3" i="5"/>
  <c r="O3" i="5"/>
  <c r="H3" i="5"/>
  <c r="I3" i="5"/>
  <c r="N3" i="5"/>
  <c r="C3" i="5"/>
  <c r="J3" i="5"/>
  <c r="T3" i="5"/>
  <c r="P3" i="5"/>
  <c r="Q3" i="5"/>
  <c r="S3" i="5"/>
  <c r="R3" i="5"/>
  <c r="U86" i="3" l="1"/>
  <c r="L86" i="3"/>
  <c r="M86" i="3"/>
  <c r="K86" i="3"/>
  <c r="E86" i="3"/>
  <c r="V86" i="3"/>
  <c r="L4" i="3" s="1"/>
  <c r="D86" i="3"/>
  <c r="F86" i="3"/>
  <c r="S86" i="3"/>
  <c r="O86" i="3"/>
  <c r="N86" i="3"/>
  <c r="T86" i="3"/>
  <c r="J86" i="3"/>
  <c r="G86" i="3"/>
  <c r="R86" i="3"/>
  <c r="I86" i="3"/>
  <c r="H86" i="3"/>
  <c r="G4" i="4" s="1"/>
  <c r="Q86" i="3"/>
  <c r="P86" i="3"/>
  <c r="C86" i="3"/>
  <c r="Q4" i="4" l="1"/>
  <c r="R4" i="4"/>
  <c r="G14" i="6"/>
  <c r="H4" i="5" l="1"/>
  <c r="E10" i="5"/>
  <c r="J13" i="5"/>
  <c r="L22" i="5"/>
  <c r="H19" i="5"/>
  <c r="O16" i="5"/>
  <c r="L19" i="5"/>
  <c r="M8" i="5"/>
  <c r="M21" i="5"/>
  <c r="K8" i="5"/>
  <c r="S4" i="5"/>
  <c r="Q11" i="5"/>
  <c r="O8" i="5"/>
  <c r="C9" i="5"/>
  <c r="P8" i="5"/>
  <c r="D16" i="5"/>
  <c r="N12" i="5"/>
  <c r="I15" i="5"/>
  <c r="M20" i="5"/>
  <c r="S7" i="5"/>
  <c r="H7" i="5"/>
  <c r="D18" i="5"/>
  <c r="I16" i="5"/>
  <c r="R5" i="5"/>
  <c r="N17" i="5"/>
  <c r="E8" i="5"/>
  <c r="H20" i="5"/>
  <c r="Q18" i="5"/>
  <c r="L15" i="5"/>
  <c r="Q8" i="5"/>
  <c r="O6" i="5"/>
  <c r="O5" i="5"/>
  <c r="N6" i="5"/>
  <c r="Q20" i="5"/>
  <c r="T5" i="5"/>
  <c r="M6" i="5"/>
  <c r="P19" i="5"/>
  <c r="P4" i="5"/>
  <c r="F12" i="5"/>
  <c r="E13" i="5"/>
  <c r="N9" i="5"/>
  <c r="I14" i="5"/>
  <c r="I6" i="5"/>
  <c r="R20" i="5"/>
  <c r="K10" i="5"/>
  <c r="E19" i="5"/>
  <c r="T16" i="5"/>
  <c r="U18" i="5"/>
  <c r="H18" i="5"/>
  <c r="H14" i="5"/>
  <c r="E14" i="5"/>
  <c r="H17" i="5"/>
  <c r="D22" i="5"/>
  <c r="O20" i="5"/>
  <c r="O14" i="5"/>
  <c r="P13" i="5"/>
  <c r="T17" i="5"/>
  <c r="I18" i="5"/>
  <c r="B22" i="5"/>
  <c r="D5" i="5"/>
  <c r="N11" i="5"/>
  <c r="S21" i="5"/>
  <c r="S18" i="5"/>
  <c r="D13" i="5"/>
  <c r="E21" i="5"/>
  <c r="U10" i="5"/>
  <c r="D4" i="5"/>
  <c r="M13" i="5"/>
  <c r="G20" i="5"/>
  <c r="S12" i="5"/>
  <c r="S6" i="5"/>
  <c r="K5" i="5"/>
  <c r="Q22" i="5"/>
  <c r="D6" i="5"/>
  <c r="I10" i="5"/>
  <c r="B13" i="5"/>
  <c r="R13" i="5"/>
  <c r="F18" i="5"/>
  <c r="S5" i="5"/>
  <c r="I5" i="5"/>
  <c r="R17" i="5"/>
  <c r="S22" i="5"/>
  <c r="K13" i="5"/>
  <c r="D14" i="5"/>
  <c r="C18" i="5"/>
  <c r="J18" i="5"/>
  <c r="S16" i="5"/>
  <c r="H5" i="5"/>
  <c r="J12" i="5"/>
  <c r="S20" i="5"/>
  <c r="B19" i="5"/>
  <c r="P18" i="5"/>
  <c r="I20" i="5"/>
  <c r="N13" i="5"/>
  <c r="B14" i="5"/>
  <c r="Q21" i="5"/>
  <c r="U21" i="5"/>
  <c r="L10" i="5"/>
  <c r="O15" i="5"/>
  <c r="D15" i="5"/>
  <c r="Q14" i="5"/>
  <c r="K11" i="5"/>
  <c r="L11" i="5"/>
  <c r="J9" i="5"/>
  <c r="Q13" i="5"/>
  <c r="B12" i="5"/>
  <c r="G6" i="5"/>
  <c r="G7" i="5"/>
  <c r="J11" i="5"/>
  <c r="R7" i="5"/>
  <c r="I21" i="5"/>
  <c r="R10" i="5"/>
  <c r="N20" i="5"/>
  <c r="L18" i="5"/>
  <c r="T6" i="5"/>
  <c r="C8" i="5"/>
  <c r="U20" i="5"/>
  <c r="R22" i="5"/>
  <c r="L16" i="5"/>
  <c r="B11" i="5"/>
  <c r="E9" i="5"/>
  <c r="B6" i="5"/>
  <c r="R21" i="5"/>
  <c r="U8" i="5"/>
  <c r="F21" i="5"/>
  <c r="T11" i="5"/>
  <c r="F7" i="5"/>
  <c r="O19" i="5"/>
  <c r="J15" i="5"/>
  <c r="R12" i="5"/>
  <c r="T8" i="5"/>
  <c r="O4" i="5"/>
  <c r="L5" i="5"/>
  <c r="N10" i="5"/>
  <c r="H6" i="5"/>
  <c r="T7" i="5"/>
  <c r="B9" i="5"/>
  <c r="N19" i="5"/>
  <c r="U16" i="5"/>
  <c r="E12" i="5"/>
  <c r="R19" i="5"/>
  <c r="N16" i="5"/>
  <c r="E15" i="5"/>
  <c r="C21" i="5"/>
  <c r="D9" i="5"/>
  <c r="Q6" i="5"/>
  <c r="D8" i="5"/>
  <c r="H22" i="5"/>
  <c r="C14" i="5"/>
  <c r="J14" i="5"/>
  <c r="I9" i="5"/>
  <c r="K17" i="5"/>
  <c r="C13" i="5"/>
  <c r="K21" i="5"/>
  <c r="H8" i="5"/>
  <c r="L13" i="5"/>
  <c r="J22" i="5"/>
  <c r="F11" i="5"/>
  <c r="M19" i="5"/>
  <c r="T9" i="5"/>
  <c r="K7" i="5"/>
  <c r="J19" i="5"/>
  <c r="O10" i="5"/>
  <c r="F10" i="5"/>
  <c r="I11" i="5"/>
  <c r="F17" i="5"/>
  <c r="Q10" i="5"/>
  <c r="N7" i="5"/>
  <c r="R8" i="5"/>
  <c r="I19" i="5"/>
  <c r="J7" i="5"/>
  <c r="G9" i="5"/>
  <c r="R6" i="5"/>
  <c r="B16" i="5"/>
  <c r="H13" i="5"/>
  <c r="G14" i="5"/>
  <c r="D7" i="5"/>
  <c r="M16" i="5"/>
  <c r="H16" i="5"/>
  <c r="B7" i="5"/>
  <c r="M5" i="5"/>
  <c r="G21" i="5"/>
  <c r="Q15" i="5"/>
  <c r="O13" i="5"/>
  <c r="P15" i="5"/>
  <c r="Q4" i="5"/>
  <c r="P20" i="5"/>
  <c r="C17" i="5"/>
  <c r="P9" i="5"/>
  <c r="M7" i="5"/>
  <c r="L14" i="5"/>
  <c r="Q19" i="5"/>
  <c r="O9" i="5"/>
  <c r="T21" i="5"/>
  <c r="T19" i="5"/>
  <c r="R11" i="5"/>
  <c r="C4" i="5"/>
  <c r="O12" i="5"/>
  <c r="E6" i="5"/>
  <c r="P6" i="5"/>
  <c r="F22" i="5"/>
  <c r="N5" i="5"/>
  <c r="I7" i="5"/>
  <c r="J16" i="5"/>
  <c r="C22" i="5"/>
  <c r="C10" i="5"/>
  <c r="F15" i="5"/>
  <c r="E22" i="5"/>
  <c r="D11" i="5"/>
  <c r="P10" i="5"/>
  <c r="E17" i="5"/>
  <c r="H12" i="5"/>
  <c r="P22" i="5"/>
  <c r="B15" i="5"/>
  <c r="K18" i="5"/>
  <c r="R15" i="5"/>
  <c r="C16" i="5"/>
  <c r="H10" i="5"/>
  <c r="L7" i="5"/>
  <c r="N4" i="5"/>
  <c r="R9" i="5"/>
  <c r="H21" i="5"/>
  <c r="S17" i="5"/>
  <c r="E4" i="5"/>
  <c r="H15" i="5"/>
  <c r="P17" i="5"/>
  <c r="K20" i="5"/>
  <c r="P11" i="5"/>
  <c r="G13" i="5"/>
  <c r="P16" i="5"/>
  <c r="U5" i="5"/>
  <c r="U22" i="5"/>
  <c r="D19" i="5"/>
  <c r="J6" i="5"/>
  <c r="M10" i="5"/>
  <c r="C19" i="5"/>
  <c r="Q17" i="5"/>
  <c r="I12" i="5"/>
  <c r="E11" i="5"/>
  <c r="S13" i="5"/>
  <c r="U19" i="5"/>
  <c r="M9" i="5"/>
  <c r="M4" i="5"/>
  <c r="K4" i="5"/>
  <c r="O7" i="5"/>
  <c r="T10" i="5"/>
  <c r="T13" i="5"/>
  <c r="Q7" i="5"/>
  <c r="E16" i="5"/>
  <c r="Q9" i="5"/>
  <c r="G22" i="5"/>
  <c r="K14" i="5"/>
  <c r="M15" i="5"/>
  <c r="G17" i="5"/>
  <c r="P14" i="5"/>
  <c r="E18" i="5"/>
  <c r="B21" i="5"/>
  <c r="L17" i="5"/>
  <c r="B17" i="5"/>
  <c r="G10" i="5"/>
  <c r="F19" i="5"/>
  <c r="O17" i="5"/>
  <c r="F4" i="5"/>
  <c r="J20" i="5"/>
  <c r="D10" i="5"/>
  <c r="M22" i="5"/>
  <c r="C7" i="5"/>
  <c r="C5" i="5"/>
  <c r="N18" i="5"/>
  <c r="G8" i="5"/>
  <c r="N8" i="5"/>
  <c r="G5" i="5"/>
  <c r="R4" i="5"/>
  <c r="I13" i="5"/>
  <c r="O18" i="5"/>
  <c r="G11" i="5"/>
  <c r="U6" i="5"/>
  <c r="K15" i="5"/>
  <c r="L6" i="5"/>
  <c r="U17" i="5"/>
  <c r="T22" i="5"/>
  <c r="U9" i="5"/>
  <c r="G18" i="5"/>
  <c r="C12" i="5"/>
  <c r="L8" i="5"/>
  <c r="M12" i="5"/>
  <c r="F20" i="5"/>
  <c r="E5" i="5"/>
  <c r="F14" i="5"/>
  <c r="B5" i="5"/>
  <c r="J5" i="5"/>
  <c r="L12" i="5"/>
  <c r="U15" i="5"/>
  <c r="M17" i="5"/>
  <c r="G19" i="5"/>
  <c r="I17" i="5"/>
  <c r="P21" i="5"/>
  <c r="L9" i="5"/>
  <c r="F6" i="5"/>
  <c r="M11" i="5"/>
  <c r="F16" i="5"/>
  <c r="U4" i="5"/>
  <c r="M18" i="5"/>
  <c r="L20" i="5"/>
  <c r="N21" i="5"/>
  <c r="E7" i="5"/>
  <c r="D20" i="5"/>
  <c r="F8" i="5"/>
  <c r="R14" i="5"/>
  <c r="P5" i="5"/>
  <c r="T15" i="5"/>
  <c r="C15" i="5"/>
  <c r="S10" i="5"/>
  <c r="B8" i="5"/>
  <c r="J4" i="5"/>
  <c r="N14" i="5"/>
  <c r="S9" i="5"/>
  <c r="G4" i="5"/>
  <c r="K6" i="5"/>
  <c r="U7" i="5"/>
  <c r="P7" i="5"/>
  <c r="J21" i="5"/>
  <c r="Q16" i="5"/>
  <c r="O21" i="5"/>
  <c r="H11" i="5"/>
  <c r="S11" i="5"/>
  <c r="C20" i="5"/>
  <c r="K19" i="5"/>
  <c r="K22" i="5"/>
  <c r="I22" i="5"/>
  <c r="T4" i="5"/>
  <c r="S19" i="5"/>
  <c r="T20" i="5"/>
  <c r="B4" i="5"/>
  <c r="S15" i="5"/>
  <c r="G16" i="5"/>
  <c r="U14" i="5"/>
  <c r="K16" i="5"/>
  <c r="S8" i="5"/>
  <c r="D17" i="5"/>
  <c r="F13" i="5"/>
  <c r="F9" i="5"/>
  <c r="T18" i="5"/>
  <c r="L4" i="5"/>
  <c r="D12" i="5"/>
  <c r="G12" i="5"/>
  <c r="S14" i="5"/>
  <c r="K12" i="5"/>
  <c r="B10" i="5"/>
  <c r="T12" i="5"/>
  <c r="L21" i="5"/>
  <c r="O22" i="5"/>
  <c r="E20" i="5"/>
  <c r="C11" i="5"/>
  <c r="N22" i="5"/>
  <c r="B20" i="5"/>
  <c r="N15" i="5"/>
  <c r="H9" i="5"/>
  <c r="J10" i="5"/>
  <c r="F5" i="5"/>
  <c r="U12" i="5"/>
  <c r="G15" i="5"/>
  <c r="Q12" i="5"/>
  <c r="J8" i="5"/>
  <c r="R16" i="5"/>
  <c r="B18" i="5"/>
  <c r="M14" i="5"/>
  <c r="I4" i="5"/>
  <c r="I8" i="5"/>
  <c r="U11" i="5"/>
  <c r="C6" i="5"/>
  <c r="J17" i="5"/>
  <c r="O11" i="5"/>
  <c r="D21" i="5"/>
  <c r="U13" i="5"/>
  <c r="T14" i="5"/>
  <c r="K9" i="5"/>
  <c r="R18" i="5"/>
  <c r="P12" i="5"/>
  <c r="Q5" i="5"/>
  <c r="V18" i="5"/>
  <c r="AE18" i="5" s="1"/>
  <c r="V21" i="5"/>
  <c r="AE21" i="5" s="1"/>
  <c r="V12" i="5"/>
  <c r="AE12" i="5" s="1"/>
  <c r="V8" i="5"/>
  <c r="AE8" i="5" s="1"/>
  <c r="V10" i="5"/>
  <c r="AE10" i="5" s="1"/>
  <c r="V13" i="5"/>
  <c r="AE13" i="5" s="1"/>
  <c r="V22" i="5"/>
  <c r="AE22" i="5" s="1"/>
  <c r="V20" i="5"/>
  <c r="AE20" i="5" s="1"/>
  <c r="V3" i="5"/>
  <c r="AE3" i="5" s="1"/>
  <c r="V17" i="5"/>
  <c r="AE17" i="5" s="1"/>
  <c r="V19" i="5"/>
  <c r="AE19" i="5" s="1"/>
  <c r="V4" i="5"/>
  <c r="AE4" i="5" s="1"/>
  <c r="V6" i="5"/>
  <c r="AE6" i="5" s="1"/>
  <c r="V5" i="5"/>
  <c r="AE5" i="5" s="1"/>
  <c r="V16" i="5"/>
  <c r="AE16" i="5" s="1"/>
  <c r="V11" i="5"/>
  <c r="AE11" i="5" s="1"/>
  <c r="V14" i="5"/>
  <c r="AE14" i="5" s="1"/>
  <c r="V7" i="5"/>
  <c r="AE7" i="5" s="1"/>
  <c r="V15" i="5"/>
  <c r="AE15" i="5" s="1"/>
  <c r="V9" i="5" l="1"/>
  <c r="AE9" i="5" s="1"/>
  <c r="V96" i="3"/>
  <c r="L14" i="3" s="1"/>
  <c r="V42" i="3"/>
  <c r="J108" i="3"/>
  <c r="V98" i="3"/>
  <c r="L16" i="3" s="1"/>
  <c r="V44" i="3"/>
  <c r="O107" i="3"/>
  <c r="U91" i="3"/>
  <c r="J87" i="3"/>
  <c r="G88" i="3"/>
  <c r="G34" i="3"/>
  <c r="P108" i="3"/>
  <c r="M87" i="3"/>
  <c r="H101" i="3"/>
  <c r="G19" i="4" s="1"/>
  <c r="H47" i="3"/>
  <c r="L105" i="3"/>
  <c r="V92" i="3"/>
  <c r="L10" i="3" s="1"/>
  <c r="D100" i="3"/>
  <c r="M106" i="3"/>
  <c r="J103" i="3"/>
  <c r="F88" i="3"/>
  <c r="F34" i="3"/>
  <c r="V103" i="3"/>
  <c r="L21" i="3" s="1"/>
  <c r="H88" i="3"/>
  <c r="G6" i="4" s="1"/>
  <c r="H34" i="3"/>
  <c r="K106" i="3"/>
  <c r="F104" i="3"/>
  <c r="R92" i="3"/>
  <c r="T90" i="3"/>
  <c r="V108" i="3"/>
  <c r="L26" i="3" s="1"/>
  <c r="F87" i="3"/>
  <c r="S100" i="3"/>
  <c r="F108" i="3"/>
  <c r="Q89" i="3"/>
  <c r="Q35" i="3"/>
  <c r="R105" i="3"/>
  <c r="P90" i="3"/>
  <c r="H91" i="3"/>
  <c r="G9" i="4" s="1"/>
  <c r="O92" i="3"/>
  <c r="U94" i="3"/>
  <c r="L103" i="3"/>
  <c r="D107" i="3"/>
  <c r="U92" i="3"/>
  <c r="P105" i="3"/>
  <c r="C96" i="3"/>
  <c r="C42" i="3"/>
  <c r="S95" i="3"/>
  <c r="K94" i="3"/>
  <c r="R107" i="3"/>
  <c r="I88" i="3"/>
  <c r="I34" i="3"/>
  <c r="J88" i="3"/>
  <c r="J34" i="3"/>
  <c r="L88" i="3"/>
  <c r="L34" i="3"/>
  <c r="E90" i="3"/>
  <c r="Q90" i="3"/>
  <c r="V104" i="3"/>
  <c r="L22" i="3" s="1"/>
  <c r="F90" i="3"/>
  <c r="P88" i="3"/>
  <c r="P34" i="3"/>
  <c r="S88" i="3"/>
  <c r="S34" i="3"/>
  <c r="E101" i="3"/>
  <c r="E47" i="3"/>
  <c r="N93" i="3"/>
  <c r="S104" i="3"/>
  <c r="K107" i="3"/>
  <c r="L94" i="3"/>
  <c r="F106" i="3"/>
  <c r="T95" i="3"/>
  <c r="V90" i="3"/>
  <c r="L8" i="3" s="1"/>
  <c r="N91" i="3"/>
  <c r="K95" i="3"/>
  <c r="M107" i="3"/>
  <c r="U104" i="3"/>
  <c r="T100" i="3"/>
  <c r="D106" i="3"/>
  <c r="L89" i="3"/>
  <c r="L35" i="3"/>
  <c r="U100" i="3"/>
  <c r="N104" i="3"/>
  <c r="H105" i="3"/>
  <c r="G23" i="4" s="1"/>
  <c r="G106" i="3"/>
  <c r="M89" i="3"/>
  <c r="M35" i="3"/>
  <c r="O93" i="3"/>
  <c r="G87" i="3"/>
  <c r="Q91" i="3"/>
  <c r="U90" i="3"/>
  <c r="F96" i="3"/>
  <c r="F42" i="3"/>
  <c r="V88" i="3"/>
  <c r="L6" i="3" s="1"/>
  <c r="V34" i="3"/>
  <c r="T103" i="3"/>
  <c r="L104" i="3"/>
  <c r="G100" i="3"/>
  <c r="F89" i="3"/>
  <c r="F35" i="3"/>
  <c r="M91" i="3"/>
  <c r="R100" i="3"/>
  <c r="I90" i="3"/>
  <c r="R95" i="3"/>
  <c r="N105" i="3"/>
  <c r="J94" i="3"/>
  <c r="F100" i="3"/>
  <c r="I89" i="3"/>
  <c r="I35" i="3"/>
  <c r="G92" i="3"/>
  <c r="M101" i="3"/>
  <c r="M47" i="3"/>
  <c r="J107" i="3"/>
  <c r="M96" i="3"/>
  <c r="M42" i="3"/>
  <c r="C91" i="3"/>
  <c r="T101" i="3"/>
  <c r="T47" i="3"/>
  <c r="T88" i="3"/>
  <c r="T34" i="3"/>
  <c r="T89" i="3"/>
  <c r="T35" i="3"/>
  <c r="T104" i="3"/>
  <c r="P91" i="3"/>
  <c r="U101" i="3"/>
  <c r="U47" i="3"/>
  <c r="G98" i="3"/>
  <c r="G44" i="3"/>
  <c r="P89" i="3"/>
  <c r="P35" i="3"/>
  <c r="J101" i="3"/>
  <c r="J47" i="3"/>
  <c r="Q93" i="3"/>
  <c r="M105" i="3"/>
  <c r="E107" i="3"/>
  <c r="C104" i="3"/>
  <c r="I94" i="3"/>
  <c r="U98" i="3"/>
  <c r="U44" i="3"/>
  <c r="G94" i="3"/>
  <c r="C87" i="3"/>
  <c r="T96" i="3"/>
  <c r="T42" i="3"/>
  <c r="H87" i="3"/>
  <c r="G5" i="4" s="1"/>
  <c r="Q88" i="3"/>
  <c r="Q34" i="3"/>
  <c r="V87" i="3"/>
  <c r="L5" i="3" s="1"/>
  <c r="N103" i="3"/>
  <c r="N98" i="3"/>
  <c r="N44" i="3"/>
  <c r="L100" i="3"/>
  <c r="H93" i="3"/>
  <c r="G11" i="4" s="1"/>
  <c r="P103" i="3"/>
  <c r="H103" i="3"/>
  <c r="G21" i="4" s="1"/>
  <c r="U95" i="3"/>
  <c r="J98" i="3"/>
  <c r="J44" i="3"/>
  <c r="Q101" i="3"/>
  <c r="Q47" i="3"/>
  <c r="I107" i="3"/>
  <c r="C100" i="3"/>
  <c r="D95" i="3"/>
  <c r="P98" i="3"/>
  <c r="P44" i="3"/>
  <c r="N92" i="3"/>
  <c r="H107" i="3"/>
  <c r="G25" i="4" s="1"/>
  <c r="C101" i="3"/>
  <c r="C47" i="3"/>
  <c r="G103" i="3"/>
  <c r="G96" i="3"/>
  <c r="G42" i="3"/>
  <c r="K91" i="3"/>
  <c r="O101" i="3"/>
  <c r="O47" i="3"/>
  <c r="O95" i="3"/>
  <c r="U96" i="3"/>
  <c r="U42" i="3"/>
  <c r="S108" i="3"/>
  <c r="S92" i="3"/>
  <c r="L96" i="3"/>
  <c r="L42" i="3"/>
  <c r="O90" i="3"/>
  <c r="K104" i="3"/>
  <c r="G104" i="3"/>
  <c r="T98" i="3"/>
  <c r="T44" i="3"/>
  <c r="T107" i="3"/>
  <c r="P106" i="3"/>
  <c r="F105" i="3"/>
  <c r="Q87" i="3"/>
  <c r="R93" i="3"/>
  <c r="E104" i="3"/>
  <c r="D94" i="3"/>
  <c r="P101" i="3"/>
  <c r="P47" i="3"/>
  <c r="P96" i="3"/>
  <c r="P42" i="3"/>
  <c r="S101" i="3"/>
  <c r="S47" i="3"/>
  <c r="O100" i="3"/>
  <c r="C95" i="3"/>
  <c r="G90" i="3"/>
  <c r="U106" i="3"/>
  <c r="I96" i="3"/>
  <c r="I42" i="3"/>
  <c r="T94" i="3"/>
  <c r="S91" i="3"/>
  <c r="G101" i="3"/>
  <c r="G47" i="3"/>
  <c r="V100" i="3"/>
  <c r="L18" i="3" s="1"/>
  <c r="M93" i="3"/>
  <c r="V89" i="3"/>
  <c r="L7" i="3" s="1"/>
  <c r="V35" i="3"/>
  <c r="O104" i="3"/>
  <c r="G105" i="3"/>
  <c r="N100" i="3"/>
  <c r="P92" i="3"/>
  <c r="R103" i="3"/>
  <c r="H90" i="3"/>
  <c r="G8" i="4" s="1"/>
  <c r="S94" i="3"/>
  <c r="Q108" i="3"/>
  <c r="D108" i="3"/>
  <c r="D87" i="3"/>
  <c r="Q94" i="3"/>
  <c r="N88" i="3"/>
  <c r="N34" i="3"/>
  <c r="S89" i="3"/>
  <c r="S35" i="3"/>
  <c r="J96" i="3"/>
  <c r="J42" i="3"/>
  <c r="K108" i="3"/>
  <c r="D91" i="3"/>
  <c r="S105" i="3"/>
  <c r="M88" i="3"/>
  <c r="M34" i="3"/>
  <c r="G107" i="3"/>
  <c r="V106" i="3"/>
  <c r="L24" i="3" s="1"/>
  <c r="K96" i="3"/>
  <c r="K42" i="3"/>
  <c r="R91" i="3"/>
  <c r="J106" i="3"/>
  <c r="D104" i="3"/>
  <c r="S90" i="3"/>
  <c r="H106" i="3"/>
  <c r="G24" i="4" s="1"/>
  <c r="O96" i="3"/>
  <c r="O42" i="3"/>
  <c r="E108" i="3"/>
  <c r="L95" i="3"/>
  <c r="Q105" i="3"/>
  <c r="M100" i="3"/>
  <c r="I92" i="3"/>
  <c r="P93" i="3"/>
  <c r="I105" i="3"/>
  <c r="R88" i="3"/>
  <c r="R34" i="3"/>
  <c r="K103" i="3"/>
  <c r="K93" i="3"/>
  <c r="C106" i="3"/>
  <c r="L98" i="3"/>
  <c r="L44" i="3"/>
  <c r="E103" i="3"/>
  <c r="T105" i="3"/>
  <c r="P107" i="3"/>
  <c r="O91" i="3"/>
  <c r="G93" i="3"/>
  <c r="N96" i="3"/>
  <c r="N42" i="3"/>
  <c r="M98" i="3"/>
  <c r="M44" i="3"/>
  <c r="D98" i="3"/>
  <c r="D44" i="3"/>
  <c r="H96" i="3"/>
  <c r="G14" i="4" s="1"/>
  <c r="H42" i="3"/>
  <c r="D88" i="3"/>
  <c r="D34" i="3"/>
  <c r="H95" i="3"/>
  <c r="G13" i="4" s="1"/>
  <c r="L91" i="3"/>
  <c r="L87" i="3"/>
  <c r="D105" i="3"/>
  <c r="Q96" i="3"/>
  <c r="Q42" i="3"/>
  <c r="O87" i="3"/>
  <c r="I98" i="3"/>
  <c r="I44" i="3"/>
  <c r="K101" i="3"/>
  <c r="K47" i="3"/>
  <c r="S96" i="3"/>
  <c r="S42" i="3"/>
  <c r="D103" i="3"/>
  <c r="C92" i="3"/>
  <c r="H94" i="3"/>
  <c r="G12" i="4" s="1"/>
  <c r="G95" i="3"/>
  <c r="M90" i="3"/>
  <c r="I108" i="3"/>
  <c r="F98" i="3"/>
  <c r="F44" i="3"/>
  <c r="P87" i="3"/>
  <c r="V93" i="3"/>
  <c r="L11" i="3" s="1"/>
  <c r="D93" i="3"/>
  <c r="H92" i="3"/>
  <c r="G10" i="4" s="1"/>
  <c r="E100" i="3"/>
  <c r="Q104" i="3"/>
  <c r="E91" i="3"/>
  <c r="C90" i="3"/>
  <c r="N90" i="3"/>
  <c r="E88" i="3"/>
  <c r="E34" i="3"/>
  <c r="I103" i="3"/>
  <c r="S106" i="3"/>
  <c r="N89" i="3"/>
  <c r="N35" i="3"/>
  <c r="R104" i="3"/>
  <c r="T92" i="3"/>
  <c r="R96" i="3"/>
  <c r="R42" i="3"/>
  <c r="M108" i="3"/>
  <c r="Q98" i="3"/>
  <c r="Q44" i="3"/>
  <c r="D89" i="3"/>
  <c r="D35" i="3"/>
  <c r="R98" i="3"/>
  <c r="R44" i="3"/>
  <c r="O108" i="3"/>
  <c r="T91" i="3"/>
  <c r="T93" i="3"/>
  <c r="U87" i="3"/>
  <c r="R101" i="3"/>
  <c r="R47" i="3"/>
  <c r="K87" i="3"/>
  <c r="E106" i="3"/>
  <c r="G89" i="3"/>
  <c r="G35" i="3"/>
  <c r="K88" i="3"/>
  <c r="K34" i="3"/>
  <c r="H104" i="3"/>
  <c r="G22" i="4" s="1"/>
  <c r="P104" i="3"/>
  <c r="D92" i="3"/>
  <c r="C103" i="3"/>
  <c r="H108" i="3"/>
  <c r="G26" i="4" s="1"/>
  <c r="N87" i="3"/>
  <c r="N95" i="3"/>
  <c r="L106" i="3"/>
  <c r="M92" i="3"/>
  <c r="F103" i="3"/>
  <c r="J92" i="3"/>
  <c r="U105" i="3"/>
  <c r="Q106" i="3"/>
  <c r="I101" i="3"/>
  <c r="I47" i="3"/>
  <c r="K92" i="3"/>
  <c r="P95" i="3"/>
  <c r="I93" i="3"/>
  <c r="E93" i="3"/>
  <c r="V101" i="3"/>
  <c r="L19" i="3" s="1"/>
  <c r="V47" i="3"/>
  <c r="U93" i="3"/>
  <c r="S107" i="3"/>
  <c r="U89" i="3"/>
  <c r="U35" i="3"/>
  <c r="H89" i="3"/>
  <c r="G7" i="4" s="1"/>
  <c r="H35" i="3"/>
  <c r="P100" i="3"/>
  <c r="C105" i="3"/>
  <c r="L90" i="3"/>
  <c r="J95" i="3"/>
  <c r="E87" i="3"/>
  <c r="C108" i="3"/>
  <c r="F91" i="3"/>
  <c r="J89" i="3"/>
  <c r="J35" i="3"/>
  <c r="U88" i="3"/>
  <c r="U34" i="3"/>
  <c r="I106" i="3"/>
  <c r="N106" i="3"/>
  <c r="T87" i="3"/>
  <c r="K90" i="3"/>
  <c r="H100" i="3"/>
  <c r="G18" i="4" s="1"/>
  <c r="D96" i="3"/>
  <c r="D42" i="3"/>
  <c r="H98" i="3"/>
  <c r="G16" i="4" s="1"/>
  <c r="H44" i="3"/>
  <c r="L101" i="3"/>
  <c r="L47" i="3"/>
  <c r="C93" i="3"/>
  <c r="F92" i="3"/>
  <c r="M94" i="3"/>
  <c r="C88" i="3"/>
  <c r="C34" i="3"/>
  <c r="V94" i="3"/>
  <c r="L12" i="3" s="1"/>
  <c r="J90" i="3"/>
  <c r="N108" i="3"/>
  <c r="M103" i="3"/>
  <c r="R94" i="3"/>
  <c r="N94" i="3"/>
  <c r="K89" i="3"/>
  <c r="K35" i="3"/>
  <c r="Q103" i="3"/>
  <c r="I95" i="3"/>
  <c r="Q95" i="3"/>
  <c r="O88" i="3"/>
  <c r="O34" i="3"/>
  <c r="U107" i="3"/>
  <c r="R87" i="3"/>
  <c r="N101" i="3"/>
  <c r="N47" i="3"/>
  <c r="J105" i="3"/>
  <c r="K105" i="3"/>
  <c r="L107" i="3"/>
  <c r="R89" i="3"/>
  <c r="R35" i="3"/>
  <c r="O105" i="3"/>
  <c r="S98" i="3"/>
  <c r="S44" i="3"/>
  <c r="C89" i="3"/>
  <c r="C35" i="3"/>
  <c r="M104" i="3"/>
  <c r="C98" i="3"/>
  <c r="C44" i="3"/>
  <c r="M95" i="3"/>
  <c r="T106" i="3"/>
  <c r="T108" i="3"/>
  <c r="E89" i="3"/>
  <c r="E35" i="3"/>
  <c r="V95" i="3"/>
  <c r="L13" i="3" s="1"/>
  <c r="J104" i="3"/>
  <c r="I91" i="3"/>
  <c r="J91" i="3"/>
  <c r="R106" i="3"/>
  <c r="F93" i="3"/>
  <c r="J100" i="3"/>
  <c r="L93" i="3"/>
  <c r="F95" i="3"/>
  <c r="J93" i="3"/>
  <c r="E98" i="3"/>
  <c r="E44" i="3"/>
  <c r="V91" i="3"/>
  <c r="L9" i="3" s="1"/>
  <c r="L108" i="3"/>
  <c r="Q92" i="3"/>
  <c r="Q107" i="3"/>
  <c r="G91" i="3"/>
  <c r="U108" i="3"/>
  <c r="S87" i="3"/>
  <c r="E95" i="3"/>
  <c r="C107" i="3"/>
  <c r="F101" i="3"/>
  <c r="F47" i="3"/>
  <c r="V105" i="3"/>
  <c r="L23" i="3" s="1"/>
  <c r="E105" i="3"/>
  <c r="I100" i="3"/>
  <c r="D101" i="3"/>
  <c r="D47" i="3"/>
  <c r="E96" i="3"/>
  <c r="E42" i="3"/>
  <c r="G108" i="3"/>
  <c r="P94" i="3"/>
  <c r="Q100" i="3"/>
  <c r="E92" i="3"/>
  <c r="S93" i="3"/>
  <c r="L92" i="3"/>
  <c r="D90" i="3"/>
  <c r="E94" i="3"/>
  <c r="C94" i="3"/>
  <c r="K100" i="3"/>
  <c r="F94" i="3"/>
  <c r="O106" i="3"/>
  <c r="R90" i="3"/>
  <c r="V107" i="3"/>
  <c r="L25" i="3" s="1"/>
  <c r="K98" i="3"/>
  <c r="K44" i="3"/>
  <c r="S103" i="3"/>
  <c r="R108" i="3"/>
  <c r="F107" i="3"/>
  <c r="U103" i="3"/>
  <c r="I104" i="3"/>
  <c r="O94" i="3"/>
  <c r="O89" i="3"/>
  <c r="O35" i="3"/>
  <c r="O103" i="3"/>
  <c r="O98" i="3"/>
  <c r="O44" i="3"/>
  <c r="N107" i="3"/>
  <c r="I87" i="3"/>
  <c r="Q16" i="4" l="1"/>
  <c r="R16" i="4"/>
  <c r="Q13" i="4"/>
  <c r="R13" i="4"/>
  <c r="Q14" i="4"/>
  <c r="R14" i="4"/>
  <c r="Q24" i="4"/>
  <c r="R24" i="4"/>
  <c r="Q11" i="4"/>
  <c r="R11" i="4"/>
  <c r="Q5" i="4"/>
  <c r="R5" i="4"/>
  <c r="Q23" i="4"/>
  <c r="R23" i="4"/>
  <c r="R18" i="4"/>
  <c r="Q18" i="4"/>
  <c r="Q26" i="4"/>
  <c r="R26" i="4"/>
  <c r="R22" i="4"/>
  <c r="Q22" i="4"/>
  <c r="Q19" i="4"/>
  <c r="R19" i="4"/>
  <c r="Q25" i="4"/>
  <c r="R25" i="4"/>
  <c r="R21" i="4"/>
  <c r="Q21" i="4"/>
  <c r="G5" i="6"/>
  <c r="R8" i="4"/>
  <c r="Q8" i="4"/>
  <c r="G15" i="6"/>
  <c r="G23" i="6"/>
  <c r="G3" i="6"/>
  <c r="R7" i="4"/>
  <c r="Q7" i="4"/>
  <c r="G20" i="6"/>
  <c r="I19" i="3"/>
  <c r="H19" i="3" s="1"/>
  <c r="R10" i="4"/>
  <c r="Q10" i="4"/>
  <c r="G9" i="6"/>
  <c r="G19" i="6"/>
  <c r="R9" i="4"/>
  <c r="Q9" i="4"/>
  <c r="Q12" i="4"/>
  <c r="R12" i="4"/>
  <c r="G2" i="6"/>
  <c r="R6" i="4"/>
  <c r="Q6" i="4"/>
  <c r="G21" i="6"/>
  <c r="I16" i="3"/>
  <c r="H16" i="3" s="1"/>
  <c r="G18" i="6"/>
  <c r="G22" i="6"/>
  <c r="G8" i="6"/>
  <c r="I7" i="3"/>
  <c r="H7" i="3" s="1"/>
  <c r="G4" i="6"/>
  <c r="G6" i="6"/>
  <c r="I6" i="3"/>
  <c r="H6" i="3" s="1"/>
  <c r="G12" i="6"/>
  <c r="G24" i="6"/>
  <c r="G13" i="6"/>
  <c r="G7" i="6"/>
  <c r="G10" i="6"/>
  <c r="I14" i="3"/>
  <c r="H14" i="3" s="1"/>
  <c r="G6" i="3" l="1"/>
  <c r="D6" i="3" s="1"/>
  <c r="D119" i="3" s="1"/>
  <c r="E119" i="3"/>
  <c r="E6" i="6"/>
  <c r="F6" i="3"/>
  <c r="G14" i="3"/>
  <c r="B14" i="3" s="1"/>
  <c r="B127" i="3" s="1"/>
  <c r="E10" i="6"/>
  <c r="E127" i="3"/>
  <c r="G16" i="3"/>
  <c r="F16" i="3" s="1"/>
  <c r="E129" i="3"/>
  <c r="E21" i="6"/>
  <c r="G7" i="3"/>
  <c r="B7" i="3" s="1"/>
  <c r="B120" i="3" s="1"/>
  <c r="E8" i="6"/>
  <c r="E120" i="3"/>
  <c r="G19" i="3"/>
  <c r="B19" i="3" s="1"/>
  <c r="B132" i="3" s="1"/>
  <c r="E20" i="6"/>
  <c r="E132" i="3"/>
  <c r="B16" i="3" l="1"/>
  <c r="B129" i="3" s="1"/>
  <c r="B6" i="3"/>
  <c r="B119" i="3" s="1"/>
  <c r="C6" i="3"/>
  <c r="C119" i="3" s="1"/>
  <c r="D19" i="3"/>
  <c r="D132" i="3" s="1"/>
  <c r="F19" i="3"/>
  <c r="F132" i="3" s="1"/>
  <c r="C14" i="3"/>
  <c r="C127" i="3" s="1"/>
  <c r="D14" i="3"/>
  <c r="D127" i="3" s="1"/>
  <c r="D21" i="6"/>
  <c r="J16" i="3"/>
  <c r="B21" i="6" s="1"/>
  <c r="F129" i="3"/>
  <c r="C7" i="3"/>
  <c r="C120" i="3" s="1"/>
  <c r="C16" i="3"/>
  <c r="C129" i="3" s="1"/>
  <c r="D16" i="3"/>
  <c r="D129" i="3" s="1"/>
  <c r="C19" i="3"/>
  <c r="C132" i="3" s="1"/>
  <c r="F14" i="3"/>
  <c r="D7" i="3"/>
  <c r="D120" i="3" s="1"/>
  <c r="F7" i="3"/>
  <c r="D6" i="6"/>
  <c r="F119" i="3"/>
  <c r="J6" i="3"/>
  <c r="B6" i="6" l="1"/>
  <c r="B34" i="3"/>
  <c r="D20" i="6"/>
  <c r="J19" i="3"/>
  <c r="G119" i="3"/>
  <c r="B61" i="3"/>
  <c r="B88" i="3"/>
  <c r="D8" i="6"/>
  <c r="J7" i="3"/>
  <c r="B8" i="6" s="1"/>
  <c r="F120" i="3"/>
  <c r="J14" i="3"/>
  <c r="B10" i="6" s="1"/>
  <c r="F127" i="3"/>
  <c r="D10" i="6"/>
  <c r="B71" i="3"/>
  <c r="G129" i="3"/>
  <c r="B98" i="3"/>
  <c r="B44" i="3"/>
  <c r="G132" i="3" l="1"/>
  <c r="B20" i="6"/>
  <c r="B101" i="3"/>
  <c r="B47" i="3"/>
  <c r="B74" i="3"/>
  <c r="G127" i="3"/>
  <c r="B69" i="3"/>
  <c r="B42" i="3"/>
  <c r="B96" i="3"/>
  <c r="B89" i="3"/>
  <c r="B62" i="3"/>
  <c r="G120" i="3"/>
  <c r="B35" i="3"/>
  <c r="L47" i="5" l="1"/>
  <c r="J47" i="5"/>
  <c r="M47" i="5"/>
  <c r="P47" i="5"/>
  <c r="D47" i="5"/>
  <c r="H47" i="5"/>
  <c r="N47" i="5"/>
  <c r="Q47" i="5"/>
  <c r="B47" i="5"/>
  <c r="T47" i="5"/>
  <c r="G47" i="5"/>
  <c r="C47" i="5"/>
  <c r="I47" i="5"/>
  <c r="S47" i="5"/>
  <c r="K47" i="5"/>
  <c r="R47" i="5"/>
  <c r="E47" i="5"/>
  <c r="U47" i="5"/>
  <c r="F47" i="5"/>
  <c r="O47" i="5"/>
  <c r="P48" i="5" l="1"/>
  <c r="N48" i="5"/>
  <c r="C48" i="5"/>
  <c r="O48" i="5"/>
  <c r="Q48" i="5"/>
  <c r="I48" i="5"/>
  <c r="S48" i="5"/>
  <c r="B48" i="5"/>
  <c r="D48" i="5"/>
  <c r="G48" i="5"/>
  <c r="U48" i="5"/>
  <c r="M48" i="5"/>
  <c r="H48" i="5"/>
  <c r="J48" i="5"/>
  <c r="L48" i="5"/>
  <c r="F48" i="5"/>
  <c r="E48" i="5"/>
  <c r="K48" i="5"/>
  <c r="T48" i="5"/>
  <c r="R48" i="5"/>
  <c r="R46" i="5"/>
  <c r="D46" i="5"/>
  <c r="N46" i="5"/>
  <c r="T46" i="5"/>
  <c r="I46" i="5"/>
  <c r="L46" i="5"/>
  <c r="Q46" i="5"/>
  <c r="G46" i="5"/>
  <c r="B46" i="5"/>
  <c r="O46" i="5"/>
  <c r="K46" i="5"/>
  <c r="P46" i="5"/>
  <c r="U46" i="5"/>
  <c r="J46" i="5"/>
  <c r="E46" i="5"/>
  <c r="M46" i="5"/>
  <c r="S46" i="5"/>
  <c r="C46" i="5"/>
  <c r="H46" i="5"/>
  <c r="F46" i="5"/>
  <c r="L28" i="5" l="1"/>
  <c r="P28" i="5"/>
  <c r="J28" i="5"/>
  <c r="T28" i="5"/>
  <c r="C28" i="5"/>
  <c r="D28" i="5"/>
  <c r="H28" i="5"/>
  <c r="R28" i="5"/>
  <c r="E28" i="5"/>
  <c r="S28" i="5"/>
  <c r="G28" i="5"/>
  <c r="K28" i="5"/>
  <c r="Q28" i="5"/>
  <c r="N28" i="5"/>
  <c r="M28" i="5"/>
  <c r="I28" i="5"/>
  <c r="F28" i="5"/>
  <c r="O28" i="5"/>
  <c r="O59" i="3" l="1"/>
  <c r="O32" i="3"/>
  <c r="W3" i="5"/>
  <c r="V59" i="3"/>
  <c r="K4" i="3" s="1"/>
  <c r="V32" i="3"/>
  <c r="R59" i="3"/>
  <c r="R32" i="3"/>
  <c r="I59" i="3"/>
  <c r="I32" i="3"/>
  <c r="L59" i="3"/>
  <c r="L32" i="3"/>
  <c r="E59" i="3"/>
  <c r="E32" i="3"/>
  <c r="H59" i="3"/>
  <c r="F4" i="4" s="1"/>
  <c r="H32" i="3"/>
  <c r="D59" i="3"/>
  <c r="D32" i="3"/>
  <c r="P59" i="3"/>
  <c r="P32" i="3"/>
  <c r="T59" i="3"/>
  <c r="T32" i="3"/>
  <c r="U59" i="3"/>
  <c r="U32" i="3"/>
  <c r="G59" i="3"/>
  <c r="G32" i="3"/>
  <c r="C59" i="3"/>
  <c r="C32" i="3"/>
  <c r="K59" i="3"/>
  <c r="K32" i="3"/>
  <c r="J59" i="3"/>
  <c r="J32" i="3"/>
  <c r="F59" i="3"/>
  <c r="F32" i="3"/>
  <c r="Q59" i="3"/>
  <c r="Q32" i="3"/>
  <c r="N59" i="3"/>
  <c r="N32" i="3"/>
  <c r="S59" i="3"/>
  <c r="S32" i="3"/>
  <c r="M59" i="3"/>
  <c r="M32" i="3"/>
  <c r="P4" i="4" l="1"/>
  <c r="S4" i="4"/>
  <c r="F14" i="6"/>
  <c r="I4" i="3"/>
  <c r="G4" i="3" l="1"/>
  <c r="E117" i="3"/>
  <c r="E14" i="6"/>
  <c r="H4" i="3"/>
  <c r="N30" i="5" l="1"/>
  <c r="G37" i="5"/>
  <c r="E29" i="5"/>
  <c r="G31" i="5"/>
  <c r="L34" i="5"/>
  <c r="H38" i="5"/>
  <c r="C29" i="5"/>
  <c r="K30" i="5"/>
  <c r="B30" i="5"/>
  <c r="H30" i="5"/>
  <c r="E35" i="5"/>
  <c r="L32" i="5"/>
  <c r="M35" i="5"/>
  <c r="E38" i="5"/>
  <c r="U29" i="5"/>
  <c r="T30" i="5"/>
  <c r="S29" i="5"/>
  <c r="D30" i="5"/>
  <c r="J29" i="5"/>
  <c r="J30" i="5"/>
  <c r="N29" i="5"/>
  <c r="N38" i="5"/>
  <c r="S30" i="5"/>
  <c r="J34" i="5"/>
  <c r="R30" i="5"/>
  <c r="Q29" i="5"/>
  <c r="G29" i="5"/>
  <c r="O29" i="5"/>
  <c r="E30" i="5"/>
  <c r="T29" i="5"/>
  <c r="K36" i="5"/>
  <c r="F39" i="5"/>
  <c r="I31" i="5"/>
  <c r="Q33" i="5"/>
  <c r="I30" i="5"/>
  <c r="K29" i="5"/>
  <c r="H29" i="5"/>
  <c r="K35" i="5"/>
  <c r="F35" i="5"/>
  <c r="O30" i="5"/>
  <c r="L29" i="5"/>
  <c r="N33" i="5"/>
  <c r="L38" i="5"/>
  <c r="J38" i="5"/>
  <c r="C32" i="5"/>
  <c r="M31" i="5"/>
  <c r="I35" i="5"/>
  <c r="F30" i="5"/>
  <c r="C30" i="5"/>
  <c r="G30" i="5"/>
  <c r="L30" i="5"/>
  <c r="C31" i="5"/>
  <c r="Q34" i="5"/>
  <c r="M30" i="5"/>
  <c r="P30" i="5"/>
  <c r="F29" i="5"/>
  <c r="R29" i="5"/>
  <c r="P29" i="5"/>
  <c r="B29" i="5"/>
  <c r="K31" i="5"/>
  <c r="D29" i="5"/>
  <c r="U30" i="5"/>
  <c r="M29" i="5"/>
  <c r="I29" i="5"/>
  <c r="Q30" i="5"/>
  <c r="B4" i="3"/>
  <c r="B117" i="3" s="1"/>
  <c r="D4" i="3"/>
  <c r="D117" i="3" s="1"/>
  <c r="C4" i="3"/>
  <c r="C117" i="3" s="1"/>
  <c r="V31" i="5"/>
  <c r="V30" i="5"/>
  <c r="V28" i="5"/>
  <c r="V37" i="5"/>
  <c r="V29" i="5"/>
  <c r="N43" i="5" l="1"/>
  <c r="H37" i="5"/>
  <c r="G34" i="5"/>
  <c r="T43" i="5"/>
  <c r="S31" i="5"/>
  <c r="I33" i="5"/>
  <c r="F33" i="5"/>
  <c r="D31" i="5"/>
  <c r="D40" i="5"/>
  <c r="F42" i="5"/>
  <c r="N40" i="5"/>
  <c r="I44" i="5"/>
  <c r="E31" i="5"/>
  <c r="T39" i="5"/>
  <c r="L33" i="5"/>
  <c r="O32" i="5"/>
  <c r="B45" i="5"/>
  <c r="F41" i="5"/>
  <c r="J31" i="5"/>
  <c r="R37" i="5"/>
  <c r="O42" i="5"/>
  <c r="T37" i="5"/>
  <c r="T31" i="5"/>
  <c r="U38" i="5"/>
  <c r="S38" i="5"/>
  <c r="E44" i="5"/>
  <c r="P38" i="5"/>
  <c r="N39" i="5"/>
  <c r="O43" i="5"/>
  <c r="R41" i="5"/>
  <c r="H36" i="5"/>
  <c r="J44" i="5"/>
  <c r="Q35" i="5"/>
  <c r="M37" i="5"/>
  <c r="D37" i="5"/>
  <c r="U36" i="5"/>
  <c r="I45" i="5"/>
  <c r="C34" i="5"/>
  <c r="E36" i="5"/>
  <c r="U37" i="5"/>
  <c r="J43" i="5"/>
  <c r="M41" i="5"/>
  <c r="C43" i="5"/>
  <c r="P45" i="5"/>
  <c r="H35" i="5"/>
  <c r="E33" i="5"/>
  <c r="J45" i="5"/>
  <c r="R33" i="5"/>
  <c r="N44" i="5"/>
  <c r="E40" i="5"/>
  <c r="F32" i="5"/>
  <c r="K37" i="5"/>
  <c r="R34" i="5"/>
  <c r="I43" i="5"/>
  <c r="B40" i="5"/>
  <c r="D39" i="5"/>
  <c r="B37" i="5"/>
  <c r="E32" i="5"/>
  <c r="D34" i="5"/>
  <c r="P36" i="5"/>
  <c r="K41" i="5"/>
  <c r="R45" i="5"/>
  <c r="T33" i="5"/>
  <c r="N35" i="5"/>
  <c r="N32" i="5"/>
  <c r="D33" i="5"/>
  <c r="R39" i="5"/>
  <c r="I41" i="5"/>
  <c r="F45" i="5"/>
  <c r="O38" i="5"/>
  <c r="E39" i="5"/>
  <c r="M33" i="5"/>
  <c r="G39" i="5"/>
  <c r="R31" i="5"/>
  <c r="P35" i="5"/>
  <c r="O36" i="5"/>
  <c r="K45" i="5"/>
  <c r="G44" i="5"/>
  <c r="S42" i="5"/>
  <c r="F43" i="5"/>
  <c r="P44" i="5"/>
  <c r="T34" i="5"/>
  <c r="U39" i="5"/>
  <c r="N41" i="5"/>
  <c r="Q36" i="5"/>
  <c r="L45" i="5"/>
  <c r="C39" i="5"/>
  <c r="N37" i="5"/>
  <c r="S37" i="5"/>
  <c r="O39" i="5"/>
  <c r="O40" i="5"/>
  <c r="L39" i="5"/>
  <c r="E37" i="5"/>
  <c r="F44" i="5"/>
  <c r="I36" i="5"/>
  <c r="L37" i="5"/>
  <c r="Q40" i="5"/>
  <c r="T45" i="5"/>
  <c r="I34" i="5"/>
  <c r="L40" i="5"/>
  <c r="K34" i="5"/>
  <c r="M42" i="5"/>
  <c r="K43" i="5"/>
  <c r="C35" i="5"/>
  <c r="O44" i="5"/>
  <c r="O37" i="5"/>
  <c r="F34" i="5"/>
  <c r="U31" i="5"/>
  <c r="G35" i="5"/>
  <c r="J37" i="5"/>
  <c r="K40" i="5"/>
  <c r="J39" i="5"/>
  <c r="Q32" i="5"/>
  <c r="T38" i="5"/>
  <c r="S36" i="5"/>
  <c r="O34" i="5"/>
  <c r="F31" i="5"/>
  <c r="N42" i="5"/>
  <c r="F38" i="5"/>
  <c r="C36" i="5"/>
  <c r="C37" i="5"/>
  <c r="Q37" i="5"/>
  <c r="B32" i="5"/>
  <c r="M38" i="5"/>
  <c r="S40" i="5"/>
  <c r="Q31" i="5"/>
  <c r="L36" i="5"/>
  <c r="G33" i="5"/>
  <c r="C33" i="5"/>
  <c r="C41" i="5"/>
  <c r="H43" i="5"/>
  <c r="M32" i="5"/>
  <c r="P41" i="5"/>
  <c r="E42" i="5"/>
  <c r="R36" i="5"/>
  <c r="I42" i="5"/>
  <c r="G32" i="5"/>
  <c r="N34" i="5"/>
  <c r="I38" i="5"/>
  <c r="T35" i="5"/>
  <c r="P40" i="5"/>
  <c r="D42" i="5"/>
  <c r="G40" i="5"/>
  <c r="M39" i="5"/>
  <c r="N36" i="5"/>
  <c r="U35" i="5"/>
  <c r="T36" i="5"/>
  <c r="C44" i="5"/>
  <c r="R40" i="5"/>
  <c r="U41" i="5"/>
  <c r="R35" i="5"/>
  <c r="U43" i="5"/>
  <c r="U34" i="5"/>
  <c r="E34" i="5"/>
  <c r="P32" i="5"/>
  <c r="Q44" i="5"/>
  <c r="G43" i="5"/>
  <c r="D35" i="5"/>
  <c r="O41" i="5"/>
  <c r="H39" i="5"/>
  <c r="H31" i="5"/>
  <c r="H42" i="5"/>
  <c r="S32" i="5"/>
  <c r="S44" i="5"/>
  <c r="E41" i="5"/>
  <c r="K33" i="5"/>
  <c r="Q39" i="5"/>
  <c r="K32" i="5"/>
  <c r="M34" i="5"/>
  <c r="M45" i="5"/>
  <c r="T44" i="5"/>
  <c r="R32" i="5"/>
  <c r="D43" i="5"/>
  <c r="S43" i="5"/>
  <c r="O33" i="5"/>
  <c r="U40" i="5"/>
  <c r="D44" i="5"/>
  <c r="S33" i="5"/>
  <c r="Q45" i="5"/>
  <c r="N31" i="5"/>
  <c r="D45" i="5"/>
  <c r="H44" i="5"/>
  <c r="L35" i="5"/>
  <c r="B44" i="5"/>
  <c r="H41" i="5"/>
  <c r="U42" i="5"/>
  <c r="S34" i="5"/>
  <c r="L41" i="5"/>
  <c r="Q43" i="5"/>
  <c r="T40" i="5"/>
  <c r="B33" i="5"/>
  <c r="F36" i="5"/>
  <c r="P33" i="5"/>
  <c r="Q42" i="5"/>
  <c r="G36" i="5"/>
  <c r="C38" i="5"/>
  <c r="I32" i="5"/>
  <c r="M36" i="5"/>
  <c r="J33" i="5"/>
  <c r="P37" i="5"/>
  <c r="L44" i="5"/>
  <c r="H32" i="5"/>
  <c r="E43" i="5"/>
  <c r="J35" i="5"/>
  <c r="O31" i="5"/>
  <c r="H34" i="5"/>
  <c r="B39" i="5"/>
  <c r="M40" i="5"/>
  <c r="B31" i="5"/>
  <c r="S35" i="5"/>
  <c r="U33" i="5"/>
  <c r="B34" i="5"/>
  <c r="O35" i="5"/>
  <c r="L42" i="5"/>
  <c r="H40" i="5"/>
  <c r="H33" i="5"/>
  <c r="F40" i="5"/>
  <c r="L31" i="5"/>
  <c r="I40" i="5"/>
  <c r="D41" i="5"/>
  <c r="R44" i="5"/>
  <c r="N45" i="5"/>
  <c r="B42" i="5"/>
  <c r="C45" i="5"/>
  <c r="T41" i="5"/>
  <c r="K44" i="5"/>
  <c r="U45" i="5"/>
  <c r="P31" i="5"/>
  <c r="J32" i="5"/>
  <c r="I37" i="5"/>
  <c r="S45" i="5"/>
  <c r="G45" i="5"/>
  <c r="G38" i="5"/>
  <c r="R42" i="5"/>
  <c r="K42" i="5"/>
  <c r="G41" i="5"/>
  <c r="D38" i="5"/>
  <c r="B38" i="5"/>
  <c r="D36" i="5"/>
  <c r="P43" i="5"/>
  <c r="J40" i="5"/>
  <c r="Q41" i="5"/>
  <c r="M44" i="5"/>
  <c r="B36" i="5"/>
  <c r="C42" i="5"/>
  <c r="P39" i="5"/>
  <c r="P42" i="5"/>
  <c r="M43" i="5"/>
  <c r="B35" i="5"/>
  <c r="J42" i="5"/>
  <c r="S41" i="5"/>
  <c r="Q38" i="5"/>
  <c r="O45" i="5"/>
  <c r="R38" i="5"/>
  <c r="S39" i="5"/>
  <c r="B41" i="5"/>
  <c r="E45" i="5"/>
  <c r="R43" i="5"/>
  <c r="K38" i="5"/>
  <c r="T32" i="5"/>
  <c r="C40" i="5"/>
  <c r="P34" i="5"/>
  <c r="T42" i="5"/>
  <c r="U44" i="5"/>
  <c r="J36" i="5"/>
  <c r="U32" i="5"/>
  <c r="I39" i="5"/>
  <c r="K39" i="5"/>
  <c r="F37" i="5"/>
  <c r="J41" i="5"/>
  <c r="B43" i="5"/>
  <c r="D32" i="5"/>
  <c r="L43" i="5"/>
  <c r="H45" i="5"/>
  <c r="G42" i="5"/>
  <c r="AE37" i="5"/>
  <c r="X14" i="5"/>
  <c r="R65" i="3"/>
  <c r="R38" i="3"/>
  <c r="S60" i="3"/>
  <c r="S33" i="3"/>
  <c r="D65" i="3"/>
  <c r="D38" i="3"/>
  <c r="M60" i="3"/>
  <c r="M33" i="3"/>
  <c r="J66" i="3"/>
  <c r="J39" i="3"/>
  <c r="S65" i="3"/>
  <c r="S38" i="3"/>
  <c r="T60" i="3"/>
  <c r="T33" i="3"/>
  <c r="C65" i="3"/>
  <c r="C38" i="3"/>
  <c r="O65" i="3"/>
  <c r="O38" i="3"/>
  <c r="AE28" i="5"/>
  <c r="X3" i="5"/>
  <c r="Z3" i="5" s="1"/>
  <c r="F4" i="3"/>
  <c r="J60" i="3"/>
  <c r="J33" i="3"/>
  <c r="G60" i="3"/>
  <c r="G33" i="3"/>
  <c r="G65" i="3"/>
  <c r="G38" i="3"/>
  <c r="P65" i="3"/>
  <c r="P38" i="3"/>
  <c r="G76" i="3"/>
  <c r="G49" i="3"/>
  <c r="K70" i="3"/>
  <c r="K43" i="3"/>
  <c r="U65" i="3"/>
  <c r="U38" i="3"/>
  <c r="L65" i="3"/>
  <c r="L38" i="3"/>
  <c r="AE30" i="5"/>
  <c r="X7" i="5"/>
  <c r="N60" i="3"/>
  <c r="N33" i="3"/>
  <c r="Q65" i="3"/>
  <c r="Q38" i="3"/>
  <c r="J72" i="3"/>
  <c r="J45" i="3"/>
  <c r="G72" i="3"/>
  <c r="G45" i="3"/>
  <c r="L63" i="3"/>
  <c r="L36" i="3"/>
  <c r="T65" i="3"/>
  <c r="T38" i="3"/>
  <c r="W4" i="5"/>
  <c r="V60" i="3"/>
  <c r="K5" i="3" s="1"/>
  <c r="V33" i="3"/>
  <c r="D60" i="3"/>
  <c r="D33" i="3"/>
  <c r="V65" i="3"/>
  <c r="K10" i="3" s="1"/>
  <c r="W7" i="5"/>
  <c r="V38" i="3"/>
  <c r="N65" i="3"/>
  <c r="N38" i="3"/>
  <c r="N66" i="3"/>
  <c r="N39" i="3"/>
  <c r="L45" i="3"/>
  <c r="L72" i="3"/>
  <c r="U60" i="3"/>
  <c r="U33" i="3"/>
  <c r="O73" i="3"/>
  <c r="O46" i="3"/>
  <c r="F73" i="3"/>
  <c r="F46" i="3"/>
  <c r="I73" i="3"/>
  <c r="I46" i="3"/>
  <c r="E60" i="3"/>
  <c r="E33" i="3"/>
  <c r="R43" i="3"/>
  <c r="R70" i="3"/>
  <c r="D67" i="3"/>
  <c r="D40" i="3"/>
  <c r="I60" i="3"/>
  <c r="I33" i="3"/>
  <c r="F65" i="3"/>
  <c r="F38" i="3"/>
  <c r="O60" i="3"/>
  <c r="O33" i="3"/>
  <c r="N72" i="3"/>
  <c r="N45" i="3"/>
  <c r="M70" i="3"/>
  <c r="M43" i="3"/>
  <c r="AE31" i="5"/>
  <c r="X8" i="5"/>
  <c r="L66" i="3"/>
  <c r="L39" i="3"/>
  <c r="D66" i="3"/>
  <c r="D39" i="3"/>
  <c r="K73" i="3"/>
  <c r="K46" i="3"/>
  <c r="L60" i="3"/>
  <c r="L33" i="3"/>
  <c r="P60" i="3"/>
  <c r="P33" i="3"/>
  <c r="K65" i="3"/>
  <c r="K38" i="3"/>
  <c r="M67" i="3"/>
  <c r="M40" i="3"/>
  <c r="H66" i="3"/>
  <c r="F11" i="4" s="1"/>
  <c r="H39" i="3"/>
  <c r="C60" i="3"/>
  <c r="C33" i="3"/>
  <c r="M65" i="3"/>
  <c r="M38" i="3"/>
  <c r="M73" i="3"/>
  <c r="M46" i="3"/>
  <c r="J65" i="3"/>
  <c r="J38" i="3"/>
  <c r="H60" i="3"/>
  <c r="F5" i="4" s="1"/>
  <c r="H33" i="3"/>
  <c r="K60" i="3"/>
  <c r="K33" i="3"/>
  <c r="F45" i="3"/>
  <c r="F72" i="3"/>
  <c r="F60" i="3"/>
  <c r="F33" i="3"/>
  <c r="AE29" i="5"/>
  <c r="X4" i="5"/>
  <c r="Q60" i="3"/>
  <c r="Q33" i="3"/>
  <c r="H65" i="3"/>
  <c r="F10" i="4" s="1"/>
  <c r="H38" i="3"/>
  <c r="O68" i="3"/>
  <c r="O41" i="3"/>
  <c r="R68" i="3"/>
  <c r="R41" i="3"/>
  <c r="R60" i="3"/>
  <c r="R33" i="3"/>
  <c r="E65" i="3"/>
  <c r="E38" i="3"/>
  <c r="I65" i="3"/>
  <c r="I38" i="3"/>
  <c r="H64" i="3"/>
  <c r="F9" i="4" s="1"/>
  <c r="H37" i="3"/>
  <c r="V36" i="5"/>
  <c r="V35" i="5"/>
  <c r="AE35" i="5" s="1"/>
  <c r="V41" i="5"/>
  <c r="V44" i="5"/>
  <c r="V34" i="5"/>
  <c r="AE34" i="5" s="1"/>
  <c r="V32" i="5"/>
  <c r="V42" i="5"/>
  <c r="V33" i="5"/>
  <c r="V39" i="5"/>
  <c r="V40" i="5"/>
  <c r="AE40" i="5" s="1"/>
  <c r="V43" i="5"/>
  <c r="V38" i="5"/>
  <c r="V45" i="5"/>
  <c r="S5" i="4" l="1"/>
  <c r="P5" i="4"/>
  <c r="S11" i="4"/>
  <c r="P11" i="4"/>
  <c r="X21" i="5"/>
  <c r="AE44" i="5"/>
  <c r="S9" i="4"/>
  <c r="P9" i="4"/>
  <c r="X18" i="5"/>
  <c r="AE41" i="5"/>
  <c r="E67" i="3"/>
  <c r="E40" i="3"/>
  <c r="V80" i="3"/>
  <c r="K25" i="3" s="1"/>
  <c r="W21" i="5"/>
  <c r="V53" i="3"/>
  <c r="C77" i="3"/>
  <c r="C50" i="3"/>
  <c r="N79" i="3"/>
  <c r="N52" i="3"/>
  <c r="Q79" i="3"/>
  <c r="Q52" i="3"/>
  <c r="H81" i="3"/>
  <c r="F26" i="4" s="1"/>
  <c r="H54" i="3"/>
  <c r="D81" i="3"/>
  <c r="D54" i="3"/>
  <c r="I68" i="3"/>
  <c r="I41" i="3"/>
  <c r="N48" i="3"/>
  <c r="N75" i="3"/>
  <c r="Q64" i="3"/>
  <c r="Q37" i="3"/>
  <c r="G63" i="3"/>
  <c r="G36" i="3"/>
  <c r="C80" i="3"/>
  <c r="C53" i="3"/>
  <c r="V48" i="3"/>
  <c r="V75" i="3"/>
  <c r="K20" i="3" s="1"/>
  <c r="L67" i="3"/>
  <c r="L40" i="3"/>
  <c r="I76" i="3"/>
  <c r="I49" i="3"/>
  <c r="W20" i="5"/>
  <c r="V79" i="3"/>
  <c r="K24" i="3" s="1"/>
  <c r="V52" i="3"/>
  <c r="N76" i="3"/>
  <c r="N49" i="3"/>
  <c r="J78" i="3"/>
  <c r="J51" i="3"/>
  <c r="H68" i="3"/>
  <c r="F13" i="4" s="1"/>
  <c r="H41" i="3"/>
  <c r="D63" i="3"/>
  <c r="D36" i="3"/>
  <c r="K76" i="3"/>
  <c r="K49" i="3"/>
  <c r="D45" i="3"/>
  <c r="D72" i="3"/>
  <c r="M64" i="3"/>
  <c r="M37" i="3"/>
  <c r="O64" i="3"/>
  <c r="O37" i="3"/>
  <c r="G79" i="3"/>
  <c r="G52" i="3"/>
  <c r="N68" i="3"/>
  <c r="N41" i="3"/>
  <c r="O72" i="3"/>
  <c r="O45" i="3"/>
  <c r="E76" i="3"/>
  <c r="E49" i="3"/>
  <c r="S68" i="3"/>
  <c r="S41" i="3"/>
  <c r="W14" i="5"/>
  <c r="Z14" i="5" s="1"/>
  <c r="V64" i="3"/>
  <c r="K9" i="3" s="1"/>
  <c r="V37" i="3"/>
  <c r="K80" i="3"/>
  <c r="K53" i="3"/>
  <c r="V73" i="3"/>
  <c r="K18" i="3" s="1"/>
  <c r="W15" i="5"/>
  <c r="V46" i="3"/>
  <c r="P67" i="3"/>
  <c r="P40" i="3"/>
  <c r="E66" i="3"/>
  <c r="E39" i="3"/>
  <c r="X19" i="5"/>
  <c r="AE42" i="5"/>
  <c r="AE36" i="5"/>
  <c r="X13" i="5"/>
  <c r="X15" i="5"/>
  <c r="AE38" i="5"/>
  <c r="X10" i="5"/>
  <c r="AE33" i="5"/>
  <c r="AE43" i="5"/>
  <c r="X20" i="5"/>
  <c r="Z7" i="5"/>
  <c r="C79" i="3"/>
  <c r="C52" i="3"/>
  <c r="U78" i="3"/>
  <c r="U51" i="3"/>
  <c r="T76" i="3"/>
  <c r="T49" i="3"/>
  <c r="Q78" i="3"/>
  <c r="Q51" i="3"/>
  <c r="E63" i="3"/>
  <c r="E36" i="3"/>
  <c r="T81" i="3"/>
  <c r="T54" i="3"/>
  <c r="C78" i="3"/>
  <c r="C51" i="3"/>
  <c r="I48" i="3"/>
  <c r="I75" i="3"/>
  <c r="C76" i="3"/>
  <c r="C49" i="3"/>
  <c r="K68" i="3"/>
  <c r="K41" i="3"/>
  <c r="C68" i="3"/>
  <c r="C41" i="3"/>
  <c r="M45" i="3"/>
  <c r="M72" i="3"/>
  <c r="P68" i="3"/>
  <c r="P41" i="3"/>
  <c r="R76" i="3"/>
  <c r="R49" i="3"/>
  <c r="P77" i="3"/>
  <c r="P50" i="3"/>
  <c r="S72" i="3"/>
  <c r="S45" i="3"/>
  <c r="H75" i="3"/>
  <c r="F20" i="4" s="1"/>
  <c r="H48" i="3"/>
  <c r="S63" i="3"/>
  <c r="S36" i="3"/>
  <c r="M63" i="3"/>
  <c r="M36" i="3"/>
  <c r="G73" i="3"/>
  <c r="G46" i="3"/>
  <c r="L48" i="3"/>
  <c r="L75" i="3"/>
  <c r="L79" i="3"/>
  <c r="L52" i="3"/>
  <c r="J63" i="3"/>
  <c r="J36" i="3"/>
  <c r="D76" i="3"/>
  <c r="D49" i="3"/>
  <c r="T78" i="3"/>
  <c r="T51" i="3"/>
  <c r="F76" i="3"/>
  <c r="F49" i="3"/>
  <c r="U68" i="3"/>
  <c r="U41" i="3"/>
  <c r="C75" i="3"/>
  <c r="C48" i="3"/>
  <c r="K81" i="3"/>
  <c r="K54" i="3"/>
  <c r="F63" i="3"/>
  <c r="F36" i="3"/>
  <c r="I63" i="3"/>
  <c r="I36" i="3"/>
  <c r="U66" i="3"/>
  <c r="U39" i="3"/>
  <c r="M68" i="3"/>
  <c r="M41" i="3"/>
  <c r="G68" i="3"/>
  <c r="G41" i="3"/>
  <c r="F3" i="6"/>
  <c r="I10" i="3"/>
  <c r="G10" i="3" s="1"/>
  <c r="K77" i="3"/>
  <c r="K50" i="3"/>
  <c r="Q70" i="3"/>
  <c r="Q43" i="3"/>
  <c r="S73" i="3"/>
  <c r="S46" i="3"/>
  <c r="Q76" i="3"/>
  <c r="Q49" i="3"/>
  <c r="C73" i="3"/>
  <c r="C46" i="3"/>
  <c r="J64" i="3"/>
  <c r="J37" i="3"/>
  <c r="O81" i="3"/>
  <c r="O54" i="3"/>
  <c r="M78" i="3"/>
  <c r="M51" i="3"/>
  <c r="I70" i="3"/>
  <c r="I43" i="3"/>
  <c r="N63" i="3"/>
  <c r="N36" i="3"/>
  <c r="U75" i="3"/>
  <c r="U48" i="3"/>
  <c r="I80" i="3"/>
  <c r="I53" i="3"/>
  <c r="T79" i="3"/>
  <c r="T52" i="3"/>
  <c r="L68" i="3"/>
  <c r="L41" i="3"/>
  <c r="E45" i="3"/>
  <c r="E72" i="3"/>
  <c r="W18" i="5"/>
  <c r="V77" i="3"/>
  <c r="K22" i="3" s="1"/>
  <c r="V50" i="3"/>
  <c r="E78" i="3"/>
  <c r="E51" i="3"/>
  <c r="F78" i="3"/>
  <c r="F51" i="3"/>
  <c r="R66" i="3"/>
  <c r="R39" i="3"/>
  <c r="O78" i="3"/>
  <c r="O51" i="3"/>
  <c r="K64" i="3"/>
  <c r="K37" i="3"/>
  <c r="N78" i="3"/>
  <c r="N51" i="3"/>
  <c r="G80" i="3"/>
  <c r="G53" i="3"/>
  <c r="M81" i="3"/>
  <c r="M54" i="3"/>
  <c r="H80" i="3"/>
  <c r="F25" i="4" s="1"/>
  <c r="H53" i="3"/>
  <c r="P73" i="3"/>
  <c r="P46" i="3"/>
  <c r="S81" i="3"/>
  <c r="S54" i="3"/>
  <c r="J79" i="3"/>
  <c r="J52" i="3"/>
  <c r="F68" i="3"/>
  <c r="F41" i="3"/>
  <c r="D43" i="3"/>
  <c r="D70" i="3"/>
  <c r="S77" i="3"/>
  <c r="S50" i="3"/>
  <c r="U64" i="3"/>
  <c r="U37" i="3"/>
  <c r="U76" i="3"/>
  <c r="U49" i="3"/>
  <c r="J68" i="3"/>
  <c r="J41" i="3"/>
  <c r="S10" i="4"/>
  <c r="P10" i="4"/>
  <c r="G64" i="3"/>
  <c r="G37" i="3"/>
  <c r="D75" i="3"/>
  <c r="D48" i="3"/>
  <c r="P81" i="3"/>
  <c r="P54" i="3"/>
  <c r="D78" i="3"/>
  <c r="D51" i="3"/>
  <c r="E73" i="3"/>
  <c r="E46" i="3"/>
  <c r="K67" i="3"/>
  <c r="K40" i="3"/>
  <c r="S80" i="3"/>
  <c r="S53" i="3"/>
  <c r="P72" i="3"/>
  <c r="P45" i="3"/>
  <c r="P66" i="3"/>
  <c r="P39" i="3"/>
  <c r="J67" i="3"/>
  <c r="J40" i="3"/>
  <c r="R79" i="3"/>
  <c r="R52" i="3"/>
  <c r="E81" i="3"/>
  <c r="E54" i="3"/>
  <c r="E79" i="3"/>
  <c r="E52" i="3"/>
  <c r="F77" i="3"/>
  <c r="F50" i="3"/>
  <c r="H79" i="3"/>
  <c r="F24" i="4" s="1"/>
  <c r="H52" i="3"/>
  <c r="S48" i="3"/>
  <c r="S75" i="3"/>
  <c r="Q48" i="3"/>
  <c r="Q75" i="3"/>
  <c r="Q77" i="3"/>
  <c r="Q50" i="3"/>
  <c r="T75" i="3"/>
  <c r="T48" i="3"/>
  <c r="G66" i="3"/>
  <c r="G39" i="3"/>
  <c r="H45" i="3"/>
  <c r="H72" i="3"/>
  <c r="F17" i="4" s="1"/>
  <c r="L43" i="3"/>
  <c r="L70" i="3"/>
  <c r="F64" i="3"/>
  <c r="F37" i="3"/>
  <c r="R63" i="3"/>
  <c r="R36" i="3"/>
  <c r="L81" i="3"/>
  <c r="L54" i="3"/>
  <c r="G81" i="3"/>
  <c r="G54" i="3"/>
  <c r="L77" i="3"/>
  <c r="L50" i="3"/>
  <c r="S43" i="3"/>
  <c r="S70" i="3"/>
  <c r="I72" i="3"/>
  <c r="I45" i="3"/>
  <c r="J81" i="3"/>
  <c r="J54" i="3"/>
  <c r="P79" i="3"/>
  <c r="P52" i="3"/>
  <c r="P78" i="3"/>
  <c r="P51" i="3"/>
  <c r="F66" i="3"/>
  <c r="F39" i="3"/>
  <c r="T66" i="3"/>
  <c r="T39" i="3"/>
  <c r="L76" i="3"/>
  <c r="L49" i="3"/>
  <c r="U67" i="3"/>
  <c r="U40" i="3"/>
  <c r="R73" i="3"/>
  <c r="R46" i="3"/>
  <c r="C63" i="3"/>
  <c r="C36" i="3"/>
  <c r="H77" i="3"/>
  <c r="F22" i="4" s="1"/>
  <c r="H50" i="3"/>
  <c r="Q66" i="3"/>
  <c r="Q39" i="3"/>
  <c r="E77" i="3"/>
  <c r="E50" i="3"/>
  <c r="C70" i="3"/>
  <c r="C43" i="3"/>
  <c r="K45" i="3"/>
  <c r="K72" i="3"/>
  <c r="D73" i="3"/>
  <c r="D46" i="3"/>
  <c r="M77" i="3"/>
  <c r="M50" i="3"/>
  <c r="O66" i="3"/>
  <c r="O39" i="3"/>
  <c r="S67" i="3"/>
  <c r="S40" i="3"/>
  <c r="T80" i="3"/>
  <c r="T53" i="3"/>
  <c r="R80" i="3"/>
  <c r="R53" i="3"/>
  <c r="D80" i="3"/>
  <c r="D53" i="3"/>
  <c r="U45" i="3"/>
  <c r="U72" i="3"/>
  <c r="N67" i="3"/>
  <c r="N40" i="3"/>
  <c r="N73" i="3"/>
  <c r="N46" i="3"/>
  <c r="P70" i="3"/>
  <c r="P43" i="3"/>
  <c r="W8" i="5"/>
  <c r="Z8" i="5" s="1"/>
  <c r="V66" i="3"/>
  <c r="K11" i="3" s="1"/>
  <c r="V39" i="3"/>
  <c r="M48" i="3"/>
  <c r="M75" i="3"/>
  <c r="M76" i="3"/>
  <c r="M49" i="3"/>
  <c r="O77" i="3"/>
  <c r="O50" i="3"/>
  <c r="P63" i="3"/>
  <c r="P36" i="3"/>
  <c r="J77" i="3"/>
  <c r="J50" i="3"/>
  <c r="Q63" i="3"/>
  <c r="Q36" i="3"/>
  <c r="L64" i="3"/>
  <c r="L37" i="3"/>
  <c r="Q81" i="3"/>
  <c r="Q54" i="3"/>
  <c r="V63" i="3"/>
  <c r="K8" i="3" s="1"/>
  <c r="W13" i="5"/>
  <c r="V36" i="3"/>
  <c r="O76" i="3"/>
  <c r="O49" i="3"/>
  <c r="S64" i="3"/>
  <c r="S37" i="3"/>
  <c r="J80" i="3"/>
  <c r="J53" i="3"/>
  <c r="U79" i="3"/>
  <c r="U52" i="3"/>
  <c r="AE32" i="5"/>
  <c r="X9" i="5"/>
  <c r="X22" i="5"/>
  <c r="AE45" i="5"/>
  <c r="X17" i="5"/>
  <c r="AE39" i="5"/>
  <c r="H78" i="3"/>
  <c r="F23" i="4" s="1"/>
  <c r="H51" i="3"/>
  <c r="J76" i="3"/>
  <c r="J49" i="3"/>
  <c r="L73" i="3"/>
  <c r="L46" i="3"/>
  <c r="T77" i="3"/>
  <c r="T50" i="3"/>
  <c r="N80" i="3"/>
  <c r="N53" i="3"/>
  <c r="L78" i="3"/>
  <c r="L51" i="3"/>
  <c r="V81" i="3"/>
  <c r="K26" i="3" s="1"/>
  <c r="W22" i="5"/>
  <c r="V54" i="3"/>
  <c r="J75" i="3"/>
  <c r="J48" i="3"/>
  <c r="V68" i="3"/>
  <c r="K13" i="3" s="1"/>
  <c r="W10" i="5"/>
  <c r="V41" i="3"/>
  <c r="F79" i="3"/>
  <c r="F52" i="3"/>
  <c r="H63" i="3"/>
  <c r="F8" i="4" s="1"/>
  <c r="H36" i="3"/>
  <c r="T43" i="3"/>
  <c r="T70" i="3"/>
  <c r="R81" i="3"/>
  <c r="R54" i="3"/>
  <c r="U80" i="3"/>
  <c r="U53" i="3"/>
  <c r="T67" i="3"/>
  <c r="T40" i="3"/>
  <c r="Q67" i="3"/>
  <c r="Q40" i="3"/>
  <c r="U63" i="3"/>
  <c r="U36" i="3"/>
  <c r="J73" i="3"/>
  <c r="J46" i="3"/>
  <c r="I79" i="3"/>
  <c r="I52" i="3"/>
  <c r="C67" i="3"/>
  <c r="C40" i="3"/>
  <c r="T63" i="3"/>
  <c r="T36" i="3"/>
  <c r="G70" i="3"/>
  <c r="G43" i="3"/>
  <c r="J70" i="3"/>
  <c r="J43" i="3"/>
  <c r="P75" i="3"/>
  <c r="P48" i="3"/>
  <c r="W17" i="5"/>
  <c r="V76" i="3"/>
  <c r="K21" i="3" s="1"/>
  <c r="V49" i="3"/>
  <c r="Q72" i="3"/>
  <c r="Q45" i="3"/>
  <c r="S76" i="3"/>
  <c r="S49" i="3"/>
  <c r="E70" i="3"/>
  <c r="E43" i="3"/>
  <c r="G67" i="3"/>
  <c r="G40" i="3"/>
  <c r="D79" i="3"/>
  <c r="D52" i="3"/>
  <c r="E64" i="3"/>
  <c r="E37" i="3"/>
  <c r="Q73" i="3"/>
  <c r="Q46" i="3"/>
  <c r="K66" i="3"/>
  <c r="K39" i="3"/>
  <c r="O75" i="3"/>
  <c r="O48" i="3"/>
  <c r="H70" i="3"/>
  <c r="F15" i="4" s="1"/>
  <c r="H43" i="3"/>
  <c r="F9" i="6"/>
  <c r="I5" i="3"/>
  <c r="D14" i="6"/>
  <c r="J4" i="3"/>
  <c r="B14" i="6" s="1"/>
  <c r="F117" i="3"/>
  <c r="I81" i="3"/>
  <c r="I54" i="3"/>
  <c r="W9" i="5"/>
  <c r="V67" i="3"/>
  <c r="K12" i="3" s="1"/>
  <c r="V40" i="3"/>
  <c r="S79" i="3"/>
  <c r="S52" i="3"/>
  <c r="K78" i="3"/>
  <c r="K51" i="3"/>
  <c r="R77" i="3"/>
  <c r="R50" i="3"/>
  <c r="S78" i="3"/>
  <c r="S51" i="3"/>
  <c r="L80" i="3"/>
  <c r="L53" i="3"/>
  <c r="M66" i="3"/>
  <c r="M39" i="3"/>
  <c r="T72" i="3"/>
  <c r="T45" i="3"/>
  <c r="I67" i="3"/>
  <c r="I40" i="3"/>
  <c r="R78" i="3"/>
  <c r="R51" i="3"/>
  <c r="W19" i="5"/>
  <c r="V78" i="3"/>
  <c r="K23" i="3" s="1"/>
  <c r="V51" i="3"/>
  <c r="T68" i="3"/>
  <c r="T41" i="3"/>
  <c r="N81" i="3"/>
  <c r="N54" i="3"/>
  <c r="I78" i="3"/>
  <c r="I51" i="3"/>
  <c r="F43" i="3"/>
  <c r="F70" i="3"/>
  <c r="V72" i="3"/>
  <c r="K17" i="3" s="1"/>
  <c r="V45" i="3"/>
  <c r="O70" i="3"/>
  <c r="O43" i="3"/>
  <c r="D77" i="3"/>
  <c r="D50" i="3"/>
  <c r="R64" i="3"/>
  <c r="R37" i="3"/>
  <c r="U73" i="3"/>
  <c r="U46" i="3"/>
  <c r="P64" i="3"/>
  <c r="P37" i="3"/>
  <c r="U81" i="3"/>
  <c r="U54" i="3"/>
  <c r="P76" i="3"/>
  <c r="P49" i="3"/>
  <c r="U70" i="3"/>
  <c r="U43" i="3"/>
  <c r="S66" i="3"/>
  <c r="S39" i="3"/>
  <c r="E68" i="3"/>
  <c r="E41" i="3"/>
  <c r="F67" i="3"/>
  <c r="F40" i="3"/>
  <c r="F48" i="3"/>
  <c r="F75" i="3"/>
  <c r="N77" i="3"/>
  <c r="N50" i="3"/>
  <c r="N64" i="3"/>
  <c r="N37" i="3"/>
  <c r="F80" i="3"/>
  <c r="F53" i="3"/>
  <c r="G77" i="3"/>
  <c r="G50" i="3"/>
  <c r="G78" i="3"/>
  <c r="G51" i="3"/>
  <c r="I64" i="3"/>
  <c r="I37" i="3"/>
  <c r="Z4" i="5"/>
  <c r="M79" i="3"/>
  <c r="M52" i="3"/>
  <c r="K63" i="3"/>
  <c r="K36" i="3"/>
  <c r="F81" i="3"/>
  <c r="F54" i="3"/>
  <c r="C72" i="3"/>
  <c r="C45" i="3"/>
  <c r="K48" i="3"/>
  <c r="K75" i="3"/>
  <c r="H73" i="3"/>
  <c r="F18" i="4" s="1"/>
  <c r="H46" i="3"/>
  <c r="U77" i="3"/>
  <c r="U50" i="3"/>
  <c r="G48" i="3"/>
  <c r="G75" i="3"/>
  <c r="C66" i="3"/>
  <c r="C39" i="3"/>
  <c r="M80" i="3"/>
  <c r="M53" i="3"/>
  <c r="Q68" i="3"/>
  <c r="Q41" i="3"/>
  <c r="I77" i="3"/>
  <c r="I50" i="3"/>
  <c r="E80" i="3"/>
  <c r="E53" i="3"/>
  <c r="N43" i="3"/>
  <c r="N70" i="3"/>
  <c r="I66" i="3"/>
  <c r="I39" i="3"/>
  <c r="V43" i="3"/>
  <c r="V70" i="3"/>
  <c r="K15" i="3" s="1"/>
  <c r="O63" i="3"/>
  <c r="O36" i="3"/>
  <c r="H67" i="3"/>
  <c r="F12" i="4" s="1"/>
  <c r="H40" i="3"/>
  <c r="D68" i="3"/>
  <c r="D41" i="3"/>
  <c r="D64" i="3"/>
  <c r="D37" i="3"/>
  <c r="R67" i="3"/>
  <c r="R40" i="3"/>
  <c r="P80" i="3"/>
  <c r="P53" i="3"/>
  <c r="R48" i="3"/>
  <c r="R75" i="3"/>
  <c r="T64" i="3"/>
  <c r="T37" i="3"/>
  <c r="Q80" i="3"/>
  <c r="Q53" i="3"/>
  <c r="H76" i="3"/>
  <c r="F21" i="4" s="1"/>
  <c r="H49" i="3"/>
  <c r="O67" i="3"/>
  <c r="O40" i="3"/>
  <c r="C64" i="3"/>
  <c r="C37" i="3"/>
  <c r="O80" i="3"/>
  <c r="O53" i="3"/>
  <c r="K79" i="3"/>
  <c r="K52" i="3"/>
  <c r="R72" i="3"/>
  <c r="R45" i="3"/>
  <c r="T73" i="3"/>
  <c r="T46" i="3"/>
  <c r="C81" i="3"/>
  <c r="C54" i="3"/>
  <c r="E75" i="3"/>
  <c r="E48" i="3"/>
  <c r="O79" i="3"/>
  <c r="O52" i="3"/>
  <c r="S18" i="4" l="1"/>
  <c r="P18" i="4"/>
  <c r="P23" i="4"/>
  <c r="S23" i="4"/>
  <c r="P22" i="4"/>
  <c r="S22" i="4"/>
  <c r="P15" i="4"/>
  <c r="S15" i="4"/>
  <c r="P20" i="4"/>
  <c r="S20" i="4"/>
  <c r="S26" i="4"/>
  <c r="P26" i="4"/>
  <c r="S21" i="4"/>
  <c r="P21" i="4"/>
  <c r="S17" i="4"/>
  <c r="P17" i="4"/>
  <c r="S24" i="4"/>
  <c r="P24" i="4"/>
  <c r="P25" i="4"/>
  <c r="S25" i="4"/>
  <c r="S13" i="4"/>
  <c r="P13" i="4"/>
  <c r="Z19" i="5"/>
  <c r="Z22" i="5"/>
  <c r="Z13" i="5"/>
  <c r="Z10" i="5"/>
  <c r="Z17" i="5"/>
  <c r="Z18" i="5"/>
  <c r="F17" i="6"/>
  <c r="I17" i="3"/>
  <c r="Z9" i="5"/>
  <c r="I22" i="3"/>
  <c r="G22" i="3" s="1"/>
  <c r="F19" i="6"/>
  <c r="F15" i="6"/>
  <c r="I18" i="3"/>
  <c r="F2" i="6"/>
  <c r="I8" i="3"/>
  <c r="E123" i="3"/>
  <c r="E3" i="6"/>
  <c r="H10" i="3"/>
  <c r="F22" i="6"/>
  <c r="I24" i="3"/>
  <c r="P12" i="4"/>
  <c r="S12" i="4"/>
  <c r="I15" i="3"/>
  <c r="G15" i="3" s="1"/>
  <c r="F11" i="6"/>
  <c r="I23" i="3"/>
  <c r="F18" i="6"/>
  <c r="S8" i="4"/>
  <c r="P8" i="4"/>
  <c r="Z20" i="5"/>
  <c r="I11" i="3"/>
  <c r="F7" i="6"/>
  <c r="B32" i="3"/>
  <c r="G117" i="3"/>
  <c r="B86" i="3"/>
  <c r="B59" i="3"/>
  <c r="F23" i="6"/>
  <c r="I26" i="3"/>
  <c r="F5" i="6"/>
  <c r="I9" i="3"/>
  <c r="G9" i="3" s="1"/>
  <c r="F12" i="6"/>
  <c r="I21" i="3"/>
  <c r="G5" i="3"/>
  <c r="E9" i="6"/>
  <c r="E118" i="3"/>
  <c r="H5" i="3"/>
  <c r="Z21" i="5"/>
  <c r="F4" i="6"/>
  <c r="I12" i="3"/>
  <c r="F13" i="6"/>
  <c r="I13" i="3"/>
  <c r="G13" i="3" s="1"/>
  <c r="Z15" i="5"/>
  <c r="F16" i="6"/>
  <c r="I20" i="3"/>
  <c r="F24" i="6"/>
  <c r="I25" i="3"/>
  <c r="G25" i="3" s="1"/>
  <c r="E126" i="3" l="1"/>
  <c r="E13" i="6"/>
  <c r="H13" i="3"/>
  <c r="G18" i="3"/>
  <c r="E15" i="6"/>
  <c r="E131" i="3"/>
  <c r="H18" i="3"/>
  <c r="G21" i="3"/>
  <c r="E134" i="3"/>
  <c r="E12" i="6"/>
  <c r="H21" i="3"/>
  <c r="G24" i="3"/>
  <c r="E22" i="6"/>
  <c r="E137" i="3"/>
  <c r="H24" i="3"/>
  <c r="E24" i="6"/>
  <c r="E138" i="3"/>
  <c r="H25" i="3"/>
  <c r="G12" i="3"/>
  <c r="E4" i="6"/>
  <c r="E125" i="3"/>
  <c r="H12" i="3"/>
  <c r="G23" i="3"/>
  <c r="E18" i="6"/>
  <c r="E136" i="3"/>
  <c r="H23" i="3"/>
  <c r="C10" i="3"/>
  <c r="C123" i="3" s="1"/>
  <c r="D10" i="3"/>
  <c r="D123" i="3" s="1"/>
  <c r="B10" i="3"/>
  <c r="B123" i="3" s="1"/>
  <c r="F10" i="3"/>
  <c r="E135" i="3"/>
  <c r="E19" i="6"/>
  <c r="H22" i="3"/>
  <c r="F5" i="3"/>
  <c r="C5" i="3"/>
  <c r="C118" i="3" s="1"/>
  <c r="B5" i="3"/>
  <c r="B118" i="3" s="1"/>
  <c r="D5" i="3"/>
  <c r="D118" i="3" s="1"/>
  <c r="E5" i="6"/>
  <c r="E122" i="3"/>
  <c r="H9" i="3"/>
  <c r="G11" i="3"/>
  <c r="E7" i="6"/>
  <c r="E124" i="3"/>
  <c r="H11" i="3"/>
  <c r="E11" i="6"/>
  <c r="E128" i="3"/>
  <c r="H15" i="3"/>
  <c r="G26" i="3"/>
  <c r="E139" i="3"/>
  <c r="E23" i="6"/>
  <c r="H26" i="3"/>
  <c r="G8" i="3"/>
  <c r="E2" i="6"/>
  <c r="E121" i="3"/>
  <c r="H8" i="3"/>
  <c r="G17" i="3"/>
  <c r="E130" i="3"/>
  <c r="E17" i="6"/>
  <c r="H17" i="3"/>
  <c r="G20" i="3"/>
  <c r="H20" i="3"/>
  <c r="E133" i="3"/>
  <c r="E16" i="6"/>
  <c r="C20" i="3" l="1"/>
  <c r="C133" i="3" s="1"/>
  <c r="F20" i="3"/>
  <c r="B20" i="3"/>
  <c r="B133" i="3" s="1"/>
  <c r="D20" i="3"/>
  <c r="D133" i="3" s="1"/>
  <c r="C17" i="3"/>
  <c r="C130" i="3" s="1"/>
  <c r="B17" i="3"/>
  <c r="B130" i="3" s="1"/>
  <c r="F17" i="3"/>
  <c r="D17" i="3"/>
  <c r="D130" i="3" s="1"/>
  <c r="F26" i="3"/>
  <c r="D26" i="3"/>
  <c r="D139" i="3" s="1"/>
  <c r="B26" i="3"/>
  <c r="B139" i="3" s="1"/>
  <c r="C26" i="3"/>
  <c r="C139" i="3" s="1"/>
  <c r="B24" i="3"/>
  <c r="B137" i="3" s="1"/>
  <c r="F24" i="3"/>
  <c r="C24" i="3"/>
  <c r="C137" i="3" s="1"/>
  <c r="D24" i="3"/>
  <c r="D137" i="3" s="1"/>
  <c r="D18" i="3"/>
  <c r="D131" i="3" s="1"/>
  <c r="F18" i="3"/>
  <c r="C18" i="3"/>
  <c r="C131" i="3" s="1"/>
  <c r="B18" i="3"/>
  <c r="B131" i="3" s="1"/>
  <c r="D22" i="3"/>
  <c r="D135" i="3" s="1"/>
  <c r="F22" i="3"/>
  <c r="B22" i="3"/>
  <c r="B135" i="3" s="1"/>
  <c r="D9" i="6"/>
  <c r="J5" i="3"/>
  <c r="B9" i="6" s="1"/>
  <c r="F118" i="3"/>
  <c r="B23" i="3"/>
  <c r="B136" i="3" s="1"/>
  <c r="F23" i="3"/>
  <c r="D23" i="3"/>
  <c r="D136" i="3" s="1"/>
  <c r="C23" i="3"/>
  <c r="C136" i="3" s="1"/>
  <c r="C12" i="3"/>
  <c r="C125" i="3" s="1"/>
  <c r="F12" i="3"/>
  <c r="D12" i="3"/>
  <c r="D125" i="3" s="1"/>
  <c r="B12" i="3"/>
  <c r="B125" i="3" s="1"/>
  <c r="F8" i="3"/>
  <c r="D8" i="3"/>
  <c r="D121" i="3" s="1"/>
  <c r="B8" i="3"/>
  <c r="B121" i="3" s="1"/>
  <c r="C8" i="3"/>
  <c r="C121" i="3" s="1"/>
  <c r="B15" i="3"/>
  <c r="B128" i="3" s="1"/>
  <c r="F15" i="3"/>
  <c r="C15" i="3"/>
  <c r="C128" i="3" s="1"/>
  <c r="D15" i="3"/>
  <c r="D128" i="3" s="1"/>
  <c r="F21" i="3"/>
  <c r="D21" i="3"/>
  <c r="D134" i="3" s="1"/>
  <c r="B21" i="3"/>
  <c r="B134" i="3" s="1"/>
  <c r="C21" i="3"/>
  <c r="C134" i="3" s="1"/>
  <c r="B13" i="3"/>
  <c r="B126" i="3" s="1"/>
  <c r="D13" i="3"/>
  <c r="D126" i="3" s="1"/>
  <c r="F13" i="3"/>
  <c r="C13" i="3"/>
  <c r="C126" i="3" s="1"/>
  <c r="F123" i="3"/>
  <c r="D3" i="6"/>
  <c r="J10" i="3"/>
  <c r="B3" i="6" s="1"/>
  <c r="C25" i="3"/>
  <c r="C138" i="3" s="1"/>
  <c r="D25" i="3"/>
  <c r="D138" i="3" s="1"/>
  <c r="F25" i="3"/>
  <c r="B25" i="3"/>
  <c r="B138" i="3" s="1"/>
  <c r="B9" i="3"/>
  <c r="B122" i="3" s="1"/>
  <c r="C9" i="3"/>
  <c r="C122" i="3" s="1"/>
  <c r="D9" i="3"/>
  <c r="D122" i="3" s="1"/>
  <c r="F9" i="3"/>
  <c r="C8" i="6"/>
  <c r="C10" i="6"/>
  <c r="C13" i="6"/>
  <c r="C3" i="6"/>
  <c r="C23" i="6"/>
  <c r="C15" i="6"/>
  <c r="C2" i="6"/>
  <c r="C21" i="6"/>
  <c r="C17" i="6"/>
  <c r="C24" i="6"/>
  <c r="C16" i="6"/>
  <c r="C20" i="6"/>
  <c r="C4" i="6"/>
  <c r="C9" i="6"/>
  <c r="C11" i="6"/>
  <c r="C18" i="6"/>
  <c r="C19" i="6"/>
  <c r="C14" i="6"/>
  <c r="C5" i="6"/>
  <c r="C12" i="6"/>
  <c r="C6" i="6"/>
  <c r="C22" i="6"/>
  <c r="C7" i="6"/>
  <c r="D11" i="3"/>
  <c r="D124" i="3" s="1"/>
  <c r="C11" i="3"/>
  <c r="C124" i="3" s="1"/>
  <c r="B11" i="3"/>
  <c r="B124" i="3" s="1"/>
  <c r="F11" i="3"/>
  <c r="C22" i="3"/>
  <c r="C135" i="3" s="1"/>
  <c r="J12" i="3" l="1"/>
  <c r="B4" i="6" s="1"/>
  <c r="F125" i="3"/>
  <c r="D4" i="6"/>
  <c r="D24" i="6"/>
  <c r="F138" i="3"/>
  <c r="J25" i="3"/>
  <c r="B24" i="6" s="1"/>
  <c r="D17" i="6"/>
  <c r="F130" i="3"/>
  <c r="J17" i="3"/>
  <c r="B17" i="6" s="1"/>
  <c r="F122" i="3"/>
  <c r="D5" i="6"/>
  <c r="J9" i="3"/>
  <c r="B5" i="6" s="1"/>
  <c r="B65" i="3"/>
  <c r="B92" i="3"/>
  <c r="B38" i="3"/>
  <c r="G123" i="3"/>
  <c r="F135" i="3"/>
  <c r="D19" i="6"/>
  <c r="J22" i="3"/>
  <c r="B19" i="6" s="1"/>
  <c r="D22" i="6"/>
  <c r="F137" i="3"/>
  <c r="J24" i="3"/>
  <c r="B22" i="6" s="1"/>
  <c r="D12" i="6"/>
  <c r="J21" i="3"/>
  <c r="B12" i="6" s="1"/>
  <c r="F134" i="3"/>
  <c r="J8" i="3"/>
  <c r="B2" i="6" s="1"/>
  <c r="F121" i="3"/>
  <c r="D2" i="6"/>
  <c r="F136" i="3"/>
  <c r="J23" i="3"/>
  <c r="B18" i="6" s="1"/>
  <c r="D18" i="6"/>
  <c r="F126" i="3"/>
  <c r="D13" i="6"/>
  <c r="J13" i="3"/>
  <c r="B13" i="6" s="1"/>
  <c r="D15" i="6"/>
  <c r="F131" i="3"/>
  <c r="J18" i="3"/>
  <c r="B15" i="6" s="1"/>
  <c r="D16" i="6"/>
  <c r="F133" i="3"/>
  <c r="J20" i="3"/>
  <c r="B16" i="6" s="1"/>
  <c r="D7" i="6"/>
  <c r="J11" i="3"/>
  <c r="B7" i="6" s="1"/>
  <c r="F124" i="3"/>
  <c r="F128" i="3"/>
  <c r="J15" i="3"/>
  <c r="B11" i="6" s="1"/>
  <c r="D11" i="6"/>
  <c r="B33" i="3"/>
  <c r="G118" i="3"/>
  <c r="B87" i="3"/>
  <c r="B60" i="3"/>
  <c r="J26" i="3"/>
  <c r="D23" i="6"/>
  <c r="F139" i="3"/>
  <c r="J3" i="6" l="1"/>
  <c r="H3" i="1"/>
  <c r="B23" i="6"/>
  <c r="L4" i="6" s="1"/>
  <c r="L3" i="6"/>
  <c r="L5" i="6"/>
  <c r="L2" i="6"/>
  <c r="J5" i="6"/>
  <c r="J4" i="6"/>
  <c r="J2" i="6"/>
  <c r="D34" i="2"/>
  <c r="D40" i="2" s="1"/>
  <c r="B108" i="3"/>
  <c r="B81" i="3"/>
  <c r="G139" i="3"/>
  <c r="B54" i="3"/>
  <c r="B50" i="3"/>
  <c r="G135" i="3"/>
  <c r="B77" i="3"/>
  <c r="B104" i="3"/>
  <c r="E31" i="2"/>
  <c r="E37" i="2" s="1"/>
  <c r="B33" i="2"/>
  <c r="B39" i="2" s="1"/>
  <c r="D33" i="2"/>
  <c r="D39" i="2" s="1"/>
  <c r="G136" i="3"/>
  <c r="B78" i="3"/>
  <c r="B51" i="3"/>
  <c r="B105" i="3"/>
  <c r="G137" i="3"/>
  <c r="B79" i="3"/>
  <c r="B52" i="3"/>
  <c r="B106" i="3"/>
  <c r="H5" i="1"/>
  <c r="G126" i="3"/>
  <c r="B68" i="3"/>
  <c r="B95" i="3"/>
  <c r="B41" i="3"/>
  <c r="D31" i="2"/>
  <c r="D37" i="2" s="1"/>
  <c r="B31" i="2"/>
  <c r="B37" i="2" s="1"/>
  <c r="B94" i="3"/>
  <c r="B40" i="3"/>
  <c r="G125" i="3"/>
  <c r="B67" i="3"/>
  <c r="H6" i="1"/>
  <c r="G128" i="3"/>
  <c r="B43" i="3"/>
  <c r="B70" i="3"/>
  <c r="B97" i="3"/>
  <c r="B100" i="3"/>
  <c r="B46" i="3"/>
  <c r="B73" i="3"/>
  <c r="G131" i="3"/>
  <c r="E34" i="2"/>
  <c r="E40" i="2" s="1"/>
  <c r="B90" i="3"/>
  <c r="G121" i="3"/>
  <c r="B36" i="3"/>
  <c r="B63" i="3"/>
  <c r="E33" i="2"/>
  <c r="E39" i="2" s="1"/>
  <c r="B72" i="3"/>
  <c r="G130" i="3"/>
  <c r="B99" i="3"/>
  <c r="B45" i="3"/>
  <c r="D32" i="2"/>
  <c r="D38" i="2" s="1"/>
  <c r="B34" i="2"/>
  <c r="B40" i="2" s="1"/>
  <c r="K3" i="6"/>
  <c r="K2" i="6"/>
  <c r="B53" i="3"/>
  <c r="B80" i="3"/>
  <c r="G138" i="3"/>
  <c r="B107" i="3"/>
  <c r="H4" i="1"/>
  <c r="B66" i="3"/>
  <c r="B93" i="3"/>
  <c r="G124" i="3"/>
  <c r="B39" i="3"/>
  <c r="B91" i="3"/>
  <c r="B64" i="3"/>
  <c r="B37" i="3"/>
  <c r="G122" i="3"/>
  <c r="K5" i="6"/>
  <c r="M5" i="6" s="1"/>
  <c r="B32" i="2"/>
  <c r="B38" i="2" s="1"/>
  <c r="E32" i="2"/>
  <c r="E38" i="2" s="1"/>
  <c r="B75" i="3"/>
  <c r="B102" i="3"/>
  <c r="B48" i="3"/>
  <c r="G133" i="3"/>
  <c r="G134" i="3"/>
  <c r="B76" i="3"/>
  <c r="B103" i="3"/>
  <c r="B49" i="3"/>
  <c r="C15" i="1" l="1"/>
  <c r="K4" i="6"/>
  <c r="M4" i="6" s="1"/>
  <c r="E43" i="1"/>
  <c r="D45" i="2" s="1"/>
  <c r="D51" i="2" s="1"/>
  <c r="C35" i="1"/>
  <c r="O35" i="1"/>
  <c r="F4" i="1"/>
  <c r="E4" i="1"/>
  <c r="R15" i="1"/>
  <c r="D5" i="1"/>
  <c r="H35" i="1"/>
  <c r="C43" i="1"/>
  <c r="B45" i="2" s="1"/>
  <c r="B51" i="2" s="1"/>
  <c r="C3" i="1"/>
  <c r="E3" i="1"/>
  <c r="O26" i="1"/>
  <c r="S27" i="1"/>
  <c r="F18" i="1"/>
  <c r="Q33" i="1"/>
  <c r="S34" i="1"/>
  <c r="U24" i="1"/>
  <c r="F36" i="1"/>
  <c r="F60" i="2" s="1"/>
  <c r="C5" i="1"/>
  <c r="D4" i="1"/>
  <c r="G3" i="1"/>
  <c r="C16" i="1"/>
  <c r="B3" i="2" s="1"/>
  <c r="C27" i="1"/>
  <c r="V16" i="1"/>
  <c r="C24" i="1"/>
  <c r="D35" i="1"/>
  <c r="L16" i="1"/>
  <c r="P26" i="1"/>
  <c r="P18" i="1"/>
  <c r="U17" i="1"/>
  <c r="G27" i="1"/>
  <c r="C60" i="2" s="1"/>
  <c r="Q25" i="1"/>
  <c r="U18" i="1"/>
  <c r="K18" i="1"/>
  <c r="R26" i="1"/>
  <c r="R18" i="1"/>
  <c r="J16" i="1"/>
  <c r="K36" i="1"/>
  <c r="G60" i="2" s="1"/>
  <c r="D25" i="1"/>
  <c r="M26" i="1"/>
  <c r="R16" i="1"/>
  <c r="P24" i="1"/>
  <c r="Q36" i="1"/>
  <c r="E17" i="1"/>
  <c r="L18" i="1"/>
  <c r="P16" i="1"/>
  <c r="C34" i="1"/>
  <c r="P25" i="1"/>
  <c r="M36" i="1"/>
  <c r="S18" i="1"/>
  <c r="V35" i="1"/>
  <c r="F43" i="1"/>
  <c r="E45" i="2" s="1"/>
  <c r="E51" i="2" s="1"/>
  <c r="E44" i="1"/>
  <c r="D46" i="2" s="1"/>
  <c r="D52" i="2" s="1"/>
  <c r="D3" i="1"/>
  <c r="T17" i="1"/>
  <c r="E25" i="1"/>
  <c r="H34" i="1"/>
  <c r="E34" i="1"/>
  <c r="G6" i="1"/>
  <c r="E6" i="1"/>
  <c r="K15" i="1"/>
  <c r="D17" i="1"/>
  <c r="D36" i="1"/>
  <c r="D33" i="1"/>
  <c r="G24" i="1"/>
  <c r="C57" i="2" s="1"/>
  <c r="L34" i="1"/>
  <c r="O36" i="1"/>
  <c r="M15" i="1"/>
  <c r="T15" i="1"/>
  <c r="C33" i="1"/>
  <c r="E33" i="1"/>
  <c r="J17" i="1"/>
  <c r="J36" i="1"/>
  <c r="P15" i="1"/>
  <c r="T34" i="1"/>
  <c r="V15" i="1"/>
  <c r="Q18" i="1"/>
  <c r="P27" i="1"/>
  <c r="F16" i="1"/>
  <c r="L36" i="1"/>
  <c r="L25" i="1"/>
  <c r="D58" i="2" s="1"/>
  <c r="U34" i="1"/>
  <c r="H58" i="2" s="1"/>
  <c r="L26" i="1"/>
  <c r="D59" i="2" s="1"/>
  <c r="E36" i="1"/>
  <c r="M33" i="1"/>
  <c r="F17" i="1"/>
  <c r="T24" i="1"/>
  <c r="S16" i="1"/>
  <c r="J33" i="1"/>
  <c r="F41" i="1"/>
  <c r="E43" i="2" s="1"/>
  <c r="E49" i="2" s="1"/>
  <c r="F44" i="1"/>
  <c r="E46" i="2" s="1"/>
  <c r="E52" i="2" s="1"/>
  <c r="M3" i="6"/>
  <c r="U16" i="1"/>
  <c r="G5" i="1"/>
  <c r="C4" i="1"/>
  <c r="T26" i="1"/>
  <c r="O24" i="1"/>
  <c r="F25" i="1"/>
  <c r="O18" i="1"/>
  <c r="O16" i="1"/>
  <c r="V17" i="1"/>
  <c r="H24" i="1"/>
  <c r="F34" i="1"/>
  <c r="F58" i="2" s="1"/>
  <c r="N34" i="1"/>
  <c r="K24" i="1"/>
  <c r="Q24" i="1"/>
  <c r="I25" i="1"/>
  <c r="J25" i="1"/>
  <c r="T16" i="1"/>
  <c r="G17" i="1"/>
  <c r="F4" i="2" s="1"/>
  <c r="M35" i="1"/>
  <c r="Q27" i="1"/>
  <c r="Q26" i="1"/>
  <c r="G25" i="1"/>
  <c r="C58" i="2" s="1"/>
  <c r="E18" i="1"/>
  <c r="M17" i="1"/>
  <c r="I26" i="1"/>
  <c r="I17" i="1"/>
  <c r="M16" i="1"/>
  <c r="T35" i="1"/>
  <c r="P33" i="1"/>
  <c r="N18" i="1"/>
  <c r="U35" i="1"/>
  <c r="H59" i="2" s="1"/>
  <c r="H16" i="1"/>
  <c r="G26" i="1"/>
  <c r="C59" i="2" s="1"/>
  <c r="C41" i="1"/>
  <c r="B43" i="2" s="1"/>
  <c r="B49" i="2" s="1"/>
  <c r="F42" i="1"/>
  <c r="E44" i="2" s="1"/>
  <c r="E50" i="2" s="1"/>
  <c r="R33" i="1"/>
  <c r="J26" i="1"/>
  <c r="S36" i="1"/>
  <c r="K34" i="1"/>
  <c r="G58" i="2" s="1"/>
  <c r="V26" i="1"/>
  <c r="E59" i="2" s="1"/>
  <c r="K35" i="1"/>
  <c r="G59" i="2" s="1"/>
  <c r="F15" i="1"/>
  <c r="D24" i="1"/>
  <c r="C26" i="1"/>
  <c r="R17" i="1"/>
  <c r="R34" i="1"/>
  <c r="G36" i="1"/>
  <c r="H33" i="1"/>
  <c r="E26" i="1"/>
  <c r="E15" i="1"/>
  <c r="Q17" i="1"/>
  <c r="F26" i="1"/>
  <c r="J35" i="1"/>
  <c r="S15" i="1"/>
  <c r="R25" i="1"/>
  <c r="L15" i="1"/>
  <c r="J18" i="1"/>
  <c r="O25" i="1"/>
  <c r="C44" i="1"/>
  <c r="B46" i="2" s="1"/>
  <c r="B52" i="2" s="1"/>
  <c r="E27" i="1"/>
  <c r="B2" i="2"/>
  <c r="H18" i="1"/>
  <c r="C6" i="1"/>
  <c r="L33" i="1"/>
  <c r="N25" i="1"/>
  <c r="S25" i="1"/>
  <c r="D34" i="1"/>
  <c r="H26" i="1"/>
  <c r="F24" i="1"/>
  <c r="U15" i="1"/>
  <c r="N17" i="1"/>
  <c r="G35" i="1"/>
  <c r="V24" i="1"/>
  <c r="E57" i="2" s="1"/>
  <c r="E35" i="1"/>
  <c r="V25" i="1"/>
  <c r="E58" i="2" s="1"/>
  <c r="G15" i="1"/>
  <c r="I24" i="1"/>
  <c r="S24" i="1"/>
  <c r="L24" i="1"/>
  <c r="D57" i="2" s="1"/>
  <c r="U33" i="1"/>
  <c r="H57" i="2" s="1"/>
  <c r="P17" i="1"/>
  <c r="N16" i="1"/>
  <c r="O33" i="1"/>
  <c r="U36" i="1"/>
  <c r="H60" i="2" s="1"/>
  <c r="V27" i="1"/>
  <c r="E60" i="2" s="1"/>
  <c r="D16" i="1"/>
  <c r="C3" i="2" s="1"/>
  <c r="K27" i="1"/>
  <c r="P35" i="1"/>
  <c r="D26" i="1"/>
  <c r="P34" i="1"/>
  <c r="M34" i="1"/>
  <c r="I35" i="1"/>
  <c r="N15" i="1"/>
  <c r="E42" i="1"/>
  <c r="D44" i="2" s="1"/>
  <c r="D50" i="2" s="1"/>
  <c r="D41" i="1"/>
  <c r="C43" i="2" s="1"/>
  <c r="C49" i="2" s="1"/>
  <c r="M25" i="1"/>
  <c r="C25" i="1"/>
  <c r="E5" i="1"/>
  <c r="F5" i="1"/>
  <c r="F6" i="1"/>
  <c r="M2" i="6"/>
  <c r="F35" i="1"/>
  <c r="F59" i="2" s="1"/>
  <c r="I27" i="1"/>
  <c r="D27" i="1"/>
  <c r="N24" i="1"/>
  <c r="T25" i="1"/>
  <c r="U25" i="1"/>
  <c r="D15" i="1"/>
  <c r="H15" i="1"/>
  <c r="S35" i="1"/>
  <c r="Q15" i="1"/>
  <c r="R35" i="1"/>
  <c r="K16" i="1"/>
  <c r="V34" i="1"/>
  <c r="S33" i="1"/>
  <c r="I16" i="1"/>
  <c r="T36" i="1"/>
  <c r="Q35" i="1"/>
  <c r="F27" i="1"/>
  <c r="Q34" i="1"/>
  <c r="H36" i="1"/>
  <c r="G18" i="1"/>
  <c r="F5" i="2" s="1"/>
  <c r="N26" i="1"/>
  <c r="J15" i="1"/>
  <c r="C18" i="1"/>
  <c r="B5" i="2" s="1"/>
  <c r="V33" i="1"/>
  <c r="M24" i="1"/>
  <c r="M18" i="1"/>
  <c r="N27" i="1"/>
  <c r="R27" i="1"/>
  <c r="C42" i="1"/>
  <c r="B44" i="2" s="1"/>
  <c r="B50" i="2" s="1"/>
  <c r="D43" i="1"/>
  <c r="C45" i="2" s="1"/>
  <c r="C51" i="2" s="1"/>
  <c r="K26" i="1"/>
  <c r="S26" i="1"/>
  <c r="G4" i="1"/>
  <c r="D6" i="1"/>
  <c r="F3" i="1"/>
  <c r="J27" i="1"/>
  <c r="K17" i="1"/>
  <c r="I4" i="2" s="1"/>
  <c r="J34" i="1"/>
  <c r="J24" i="1"/>
  <c r="U26" i="1"/>
  <c r="N35" i="1"/>
  <c r="I15" i="1"/>
  <c r="H2" i="2" s="1"/>
  <c r="I33" i="1"/>
  <c r="I18" i="1"/>
  <c r="R24" i="1"/>
  <c r="R36" i="1"/>
  <c r="K33" i="1"/>
  <c r="G57" i="2" s="1"/>
  <c r="O15" i="1"/>
  <c r="K2" i="2" s="1"/>
  <c r="I36" i="1"/>
  <c r="N36" i="1"/>
  <c r="P36" i="1"/>
  <c r="C36" i="1"/>
  <c r="O27" i="1"/>
  <c r="L35" i="1"/>
  <c r="H25" i="1"/>
  <c r="G16" i="1"/>
  <c r="T27" i="1"/>
  <c r="I34" i="1"/>
  <c r="H17" i="1"/>
  <c r="G4" i="2" s="1"/>
  <c r="T18" i="1"/>
  <c r="G34" i="1"/>
  <c r="K25" i="1"/>
  <c r="U27" i="1"/>
  <c r="V18" i="1"/>
  <c r="H27" i="1"/>
  <c r="D42" i="1"/>
  <c r="C44" i="2" s="1"/>
  <c r="C50" i="2" s="1"/>
  <c r="D44" i="1"/>
  <c r="C46" i="2" s="1"/>
  <c r="C52" i="2" s="1"/>
  <c r="L27" i="1"/>
  <c r="D60" i="2" s="1"/>
  <c r="E16" i="1"/>
  <c r="Q16" i="1"/>
  <c r="L3" i="2" s="1"/>
  <c r="O17" i="1"/>
  <c r="K4" i="2" s="1"/>
  <c r="F33" i="1"/>
  <c r="F57" i="2" s="1"/>
  <c r="L17" i="1"/>
  <c r="T33" i="1"/>
  <c r="S17" i="1"/>
  <c r="M4" i="2" s="1"/>
  <c r="G33" i="1"/>
  <c r="D18" i="1"/>
  <c r="O34" i="1"/>
  <c r="V36" i="1"/>
  <c r="E24" i="1"/>
  <c r="M27" i="1"/>
  <c r="C17" i="1"/>
  <c r="B4" i="2" s="1"/>
  <c r="N33" i="1"/>
  <c r="E41" i="1"/>
  <c r="D43" i="2" s="1"/>
  <c r="D49" i="2" s="1"/>
  <c r="G2" i="2" l="1"/>
  <c r="F3" i="2"/>
  <c r="F2" i="2"/>
  <c r="C2" i="2"/>
  <c r="J5" i="2"/>
  <c r="N2" i="2"/>
  <c r="H3" i="2"/>
  <c r="C5" i="2"/>
  <c r="D3" i="2"/>
  <c r="H5" i="2"/>
  <c r="I3" i="2"/>
  <c r="E4" i="2"/>
  <c r="L2" i="2"/>
  <c r="G3" i="2"/>
  <c r="J4" i="2"/>
  <c r="K3" i="2"/>
  <c r="J2" i="2"/>
  <c r="D4" i="2"/>
  <c r="B11" i="2"/>
  <c r="G5" i="2"/>
  <c r="D5" i="2"/>
  <c r="K5" i="2"/>
  <c r="B8" i="2"/>
  <c r="M2" i="2"/>
  <c r="M5" i="2"/>
  <c r="I5" i="2"/>
  <c r="N5" i="2"/>
  <c r="M3" i="2"/>
  <c r="L4" i="2"/>
  <c r="J3" i="2"/>
  <c r="E3" i="2"/>
  <c r="D2" i="2"/>
  <c r="E2" i="2"/>
  <c r="H4" i="2"/>
  <c r="C4" i="2"/>
  <c r="N4" i="2"/>
  <c r="B9" i="2"/>
  <c r="E5" i="2"/>
  <c r="B10" i="2"/>
  <c r="N3" i="2"/>
  <c r="L5" i="2"/>
  <c r="I2" i="2"/>
  <c r="B18" i="2" l="1"/>
  <c r="C11" i="2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C25" i="2"/>
  <c r="B25" i="2" s="1"/>
  <c r="B14" i="2" s="1"/>
  <c r="C26" i="2"/>
  <c r="B26" i="2" s="1"/>
  <c r="D26" i="2" s="1"/>
  <c r="C24" i="2"/>
  <c r="B24" i="2" s="1"/>
  <c r="D24" i="2" s="1"/>
  <c r="D18" i="2"/>
  <c r="B21" i="2"/>
  <c r="D21" i="2" s="1"/>
  <c r="B20" i="2"/>
  <c r="D20" i="2" s="1"/>
  <c r="B19" i="2"/>
  <c r="D19" i="2" s="1"/>
  <c r="C27" i="2"/>
  <c r="B27" i="2" s="1"/>
  <c r="N11" i="2" l="1"/>
  <c r="B13" i="2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D25" i="2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B15" i="2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C8" i="2"/>
  <c r="D8" i="2" s="1"/>
  <c r="E8" i="2" s="1"/>
  <c r="F8" i="2" s="1"/>
  <c r="G8" i="2" s="1"/>
  <c r="C10" i="2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D27" i="2"/>
  <c r="B16" i="2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H8" i="2" l="1"/>
  <c r="I8" i="2" s="1"/>
  <c r="J8" i="2" s="1"/>
  <c r="K8" i="2" s="1"/>
  <c r="L8" i="2" s="1"/>
  <c r="M8" i="2" s="1"/>
  <c r="N8" i="2" s="1"/>
</calcChain>
</file>

<file path=xl/comments1.xml><?xml version="1.0" encoding="utf-8"?>
<comments xmlns="http://schemas.openxmlformats.org/spreadsheetml/2006/main">
  <authors>
    <author>Tina Jayaweera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Setup Costs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Equipment + Marketing + One-time incentive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O&amp;M Cost + Fixed incentive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Variable incentive- this was discussed at DRAC for the nonres products, and would need to be added to all products. It represents dispatch cost. 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See for T&amp;D deferral values, see: https://nwcouncil.app.box.com/s/wnuyrgujhixhwwxod3d7y2do907p5od0
D value excludes T losses</t>
        </r>
      </text>
    </comment>
    <comment ref="B116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Setup Costs</t>
        </r>
      </text>
    </comment>
    <comment ref="C116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O&amp;M Cost + Fixed incentive</t>
        </r>
      </text>
    </comment>
    <comment ref="D116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Equipment + Marketing + One-time incentive</t>
        </r>
      </text>
    </comment>
    <comment ref="E116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Variable incentive</t>
        </r>
      </text>
    </comment>
  </commentList>
</comments>
</file>

<file path=xl/comments2.xml><?xml version="1.0" encoding="utf-8"?>
<comments xmlns="http://schemas.openxmlformats.org/spreadsheetml/2006/main">
  <authors>
    <author>Tina Jayaweera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Jan-Mar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Apr-June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July-Sept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Oct-Dec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Jan-Mar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Apr-June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July-Sept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Oct-Dec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Jan-Mar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Apr-June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July-Sept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Oct-Dec</t>
        </r>
      </text>
    </comment>
  </commentList>
</comments>
</file>

<file path=xl/comments3.xml><?xml version="1.0" encoding="utf-8"?>
<comments xmlns="http://schemas.openxmlformats.org/spreadsheetml/2006/main">
  <authors>
    <author>Tina Jayaweera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Setup Costs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O&amp;M Cost + Fixed incentive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Equipment + Marketing + One-time incentive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Variable incentive</t>
        </r>
      </text>
    </comment>
  </commentList>
</comments>
</file>

<file path=xl/sharedStrings.xml><?xml version="1.0" encoding="utf-8"?>
<sst xmlns="http://schemas.openxmlformats.org/spreadsheetml/2006/main" count="240" uniqueCount="112">
  <si>
    <t>Bin</t>
  </si>
  <si>
    <t>Bin 1</t>
  </si>
  <si>
    <t>Bin 2</t>
  </si>
  <si>
    <t>Bin 3</t>
  </si>
  <si>
    <t>Bin 4</t>
  </si>
  <si>
    <t>Bin Designation</t>
  </si>
  <si>
    <t>Max Cost ($/kW-yr levelized)</t>
  </si>
  <si>
    <t>Demand Response Price Bin 1</t>
  </si>
  <si>
    <t>Potential Ramp Predictions by RPM Decision Period</t>
  </si>
  <si>
    <t>Demand Response Price Bin 2</t>
  </si>
  <si>
    <t>Demand Response Price Bin 3</t>
  </si>
  <si>
    <t>Demand Response Price Bin 4</t>
  </si>
  <si>
    <t>Max Acquisitions Check - Potential Study</t>
  </si>
  <si>
    <t>Max Acquisitions Check - RPM Inputs</t>
  </si>
  <si>
    <t>Max Acquisitions over study</t>
  </si>
  <si>
    <t>If unit size not 1</t>
  </si>
  <si>
    <t>Ramp per Period</t>
  </si>
  <si>
    <t>New Resource MW</t>
  </si>
  <si>
    <t>Unit Size Conversion Capacity</t>
  </si>
  <si>
    <t>New Resource Mwa</t>
  </si>
  <si>
    <t>Unit Size Conversion Energy</t>
  </si>
  <si>
    <t>2026 Winter</t>
  </si>
  <si>
    <t>Product</t>
  </si>
  <si>
    <t>Cumulative Potential (MW)</t>
  </si>
  <si>
    <t>Fixed O&amp;M Costs ($/kW-yr)</t>
  </si>
  <si>
    <t>Construction Costs ($/kW-yr)</t>
  </si>
  <si>
    <t>Planning Costs ($/kW-yr)</t>
  </si>
  <si>
    <t>Variable O&amp;M ($/kW-yr)</t>
  </si>
  <si>
    <t>Seasonality</t>
  </si>
  <si>
    <t>Season</t>
  </si>
  <si>
    <t>Year-round</t>
  </si>
  <si>
    <t>Summer</t>
  </si>
  <si>
    <t>Winter</t>
  </si>
  <si>
    <t>Summer Potential (MW)</t>
  </si>
  <si>
    <t>Winter Potential (MW)</t>
  </si>
  <si>
    <t>Winter Portion of Impact</t>
  </si>
  <si>
    <t>Summer Portion of Impact</t>
  </si>
  <si>
    <t>Net hours of dispatch</t>
  </si>
  <si>
    <t>Q1</t>
  </si>
  <si>
    <t>Q2</t>
  </si>
  <si>
    <t>Q3</t>
  </si>
  <si>
    <t>Q4</t>
  </si>
  <si>
    <t>Hours/quarter</t>
  </si>
  <si>
    <t>Percent of Capacity</t>
  </si>
  <si>
    <t>Shift or Shed?</t>
  </si>
  <si>
    <t>Shift</t>
  </si>
  <si>
    <t>Shed</t>
  </si>
  <si>
    <t>Implied Energy Reduction (aMW)</t>
  </si>
  <si>
    <t>Shift vs Shed</t>
  </si>
  <si>
    <t>Total Levelized Cost ($/kW-yr)</t>
  </si>
  <si>
    <t>Max Potential (MW)</t>
  </si>
  <si>
    <t>Product of Cost with Max Potential</t>
  </si>
  <si>
    <t>Winter Cumulative Potential (MW)</t>
  </si>
  <si>
    <t>Summer Cumulative Potential (MW)</t>
  </si>
  <si>
    <t>2031 Winter</t>
  </si>
  <si>
    <t>2041 Winter</t>
  </si>
  <si>
    <t>2025 Summer</t>
  </si>
  <si>
    <t>2030 Summer</t>
  </si>
  <si>
    <t>2040 Summer</t>
  </si>
  <si>
    <t>ENERGY</t>
  </si>
  <si>
    <t>Total Potential (MW)</t>
  </si>
  <si>
    <t>Planning Costs ($/kW-yr) * Max MW</t>
  </si>
  <si>
    <t>Construction Costs ($/kW-yr) * Max MW</t>
  </si>
  <si>
    <t>Fixed O&amp;M Costs ($/kW-yr) * Max MW</t>
  </si>
  <si>
    <t>Variable O&amp;M ($/kW-yr) * Max MW</t>
  </si>
  <si>
    <t>Total Levelized Cost ($/kW-yr) * Max MW</t>
  </si>
  <si>
    <t>Winter Max MW</t>
  </si>
  <si>
    <t>Summer Max MW</t>
  </si>
  <si>
    <t>Summer Potential</t>
  </si>
  <si>
    <t>NRCurtailCom</t>
  </si>
  <si>
    <t>NRCurtailInd</t>
  </si>
  <si>
    <t>IndRTP</t>
  </si>
  <si>
    <t>ResCPP</t>
  </si>
  <si>
    <t>ResTOU</t>
  </si>
  <si>
    <t>NRTstatSm</t>
  </si>
  <si>
    <t>ResBYOT</t>
  </si>
  <si>
    <t>ResERWHDLCSwch</t>
  </si>
  <si>
    <t>ResERWHDLCGrd</t>
  </si>
  <si>
    <t>ResEVSEDLCSwch</t>
  </si>
  <si>
    <t>ResHPWHDLCSwch</t>
  </si>
  <si>
    <t>ResHPWHDLCGrd</t>
  </si>
  <si>
    <t>NRCoolSwchMed</t>
  </si>
  <si>
    <t>NRHeatSwchMed</t>
  </si>
  <si>
    <t>NRCoolSwchSm</t>
  </si>
  <si>
    <t>NRHeatSwchSm</t>
  </si>
  <si>
    <t>ResACSwch</t>
  </si>
  <si>
    <t>Winter Potential</t>
  </si>
  <si>
    <t>LEVELIZED COST</t>
  </si>
  <si>
    <t>ResHeatSwitch</t>
  </si>
  <si>
    <t>StDev</t>
  </si>
  <si>
    <t>Average</t>
  </si>
  <si>
    <t>Cumulative</t>
  </si>
  <si>
    <t>Potential</t>
  </si>
  <si>
    <t>ComCPP</t>
  </si>
  <si>
    <t>IndCPP</t>
  </si>
  <si>
    <t>StDev/Avg</t>
  </si>
  <si>
    <t>Winter lev cost</t>
  </si>
  <si>
    <t>Winter 2041 Pot</t>
  </si>
  <si>
    <t>T &amp; D deferral</t>
  </si>
  <si>
    <t>Ratio of summer to winter lev costs</t>
  </si>
  <si>
    <t>DVR</t>
  </si>
  <si>
    <t>Setup ($/kW-yr)</t>
  </si>
  <si>
    <t>Equip+Marketing+One-Time ($/kW-yr)</t>
  </si>
  <si>
    <t>O&amp;M +Incentive ($/kW-yr)</t>
  </si>
  <si>
    <t>Dispatch Assumption (# hours per product)</t>
  </si>
  <si>
    <t>NRIrrLg</t>
  </si>
  <si>
    <t>NRIrrSmMed</t>
  </si>
  <si>
    <t>2027 Winter Potential (MW)</t>
  </si>
  <si>
    <t>2027 Summer Potential (MW)</t>
  </si>
  <si>
    <t>&lt;----------------------------------Ramp years-----------------------------------------------&gt;</t>
  </si>
  <si>
    <t>&lt;-------------------------------Mostly Replacement Years------------------------&gt;</t>
  </si>
  <si>
    <t xml:space="preserve">Amount Available in first six years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</si>
</sst>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"/>
    <numFmt numFmtId="166" formatCode="0.0%"/>
    <numFmt numFmtId="167" formatCode="_(* #,##0.000_);_(* \(#,##0.000\);_(* &quot;-&quot;??_);_(@_)"/>
    <numFmt numFmtId="168" formatCode="#,##0.0"/>
  </numFmts>
  <fonts count="1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0"/>
      <color rgb="FFFF0000"/>
      <name val="Arial"/>
      <family val="2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</font>
    <font>
      <sz val="10"/>
      <color theme="5"/>
      <name val="Calibri"/>
      <family val="2"/>
    </font>
    <font>
      <sz val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5DA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9" fontId="14" fillId="0" borderId="10">
      <alignment horizontal="left" vertical="center" wrapText="1" readingOrder="1"/>
    </xf>
    <xf numFmtId="4" fontId="14" fillId="0" borderId="10">
      <alignment horizontal="right" vertical="center" wrapText="1" readingOrder="1"/>
    </xf>
  </cellStyleXfs>
  <cellXfs count="72">
    <xf numFmtId="0" fontId="0" fillId="0" borderId="0" xfId="0"/>
    <xf numFmtId="0" fontId="4" fillId="3" borderId="1" xfId="4" applyFont="1" applyFill="1" applyBorder="1" applyAlignment="1">
      <alignment horizontal="center" vertical="center"/>
    </xf>
    <xf numFmtId="0" fontId="4" fillId="3" borderId="0" xfId="4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3" xfId="0" applyBorder="1"/>
    <xf numFmtId="0" fontId="3" fillId="4" borderId="3" xfId="4" applyFill="1" applyBorder="1"/>
    <xf numFmtId="0" fontId="3" fillId="4" borderId="3" xfId="4" applyFont="1" applyFill="1" applyBorder="1"/>
    <xf numFmtId="0" fontId="6" fillId="0" borderId="0" xfId="0" applyFont="1" applyFill="1" applyBorder="1"/>
    <xf numFmtId="0" fontId="2" fillId="0" borderId="0" xfId="0" applyFont="1"/>
    <xf numFmtId="6" fontId="5" fillId="2" borderId="0" xfId="0" applyNumberFormat="1" applyFont="1" applyFill="1" applyBorder="1"/>
    <xf numFmtId="6" fontId="0" fillId="2" borderId="0" xfId="0" applyNumberFormat="1" applyFill="1"/>
    <xf numFmtId="0" fontId="6" fillId="0" borderId="0" xfId="0" applyFont="1" applyAlignment="1">
      <alignment wrapText="1"/>
    </xf>
    <xf numFmtId="1" fontId="0" fillId="5" borderId="0" xfId="0" applyNumberFormat="1" applyFill="1"/>
    <xf numFmtId="1" fontId="0" fillId="6" borderId="0" xfId="0" applyNumberFormat="1" applyFill="1"/>
    <xf numFmtId="1" fontId="0" fillId="0" borderId="0" xfId="0" applyNumberFormat="1"/>
    <xf numFmtId="0" fontId="0" fillId="0" borderId="3" xfId="0" applyBorder="1" applyAlignment="1">
      <alignment wrapText="1"/>
    </xf>
    <xf numFmtId="1" fontId="0" fillId="6" borderId="3" xfId="0" applyNumberFormat="1" applyFill="1" applyBorder="1"/>
    <xf numFmtId="165" fontId="0" fillId="0" borderId="0" xfId="0" applyNumberFormat="1" applyFill="1" applyBorder="1"/>
    <xf numFmtId="0" fontId="0" fillId="0" borderId="0" xfId="0" applyAlignment="1">
      <alignment wrapText="1"/>
    </xf>
    <xf numFmtId="0" fontId="6" fillId="0" borderId="3" xfId="0" applyFont="1" applyBorder="1" applyAlignment="1">
      <alignment wrapText="1"/>
    </xf>
    <xf numFmtId="1" fontId="0" fillId="7" borderId="3" xfId="0" applyNumberFormat="1" applyFill="1" applyBorder="1"/>
    <xf numFmtId="0" fontId="6" fillId="0" borderId="0" xfId="0" applyFont="1"/>
    <xf numFmtId="9" fontId="0" fillId="6" borderId="0" xfId="0" applyNumberFormat="1" applyFill="1"/>
    <xf numFmtId="0" fontId="0" fillId="0" borderId="0" xfId="0" applyFill="1"/>
    <xf numFmtId="9" fontId="0" fillId="0" borderId="0" xfId="3" applyFont="1" applyFill="1"/>
    <xf numFmtId="164" fontId="0" fillId="0" borderId="3" xfId="0" applyNumberFormat="1" applyBorder="1" applyAlignment="1">
      <alignment wrapText="1"/>
    </xf>
    <xf numFmtId="1" fontId="0" fillId="8" borderId="3" xfId="0" applyNumberFormat="1" applyFill="1" applyBorder="1"/>
    <xf numFmtId="1" fontId="0" fillId="9" borderId="3" xfId="0" applyNumberFormat="1" applyFill="1" applyBorder="1"/>
    <xf numFmtId="0" fontId="4" fillId="3" borderId="1" xfId="4" applyFont="1" applyFill="1" applyBorder="1" applyAlignment="1">
      <alignment horizontal="center" vertical="center" wrapText="1"/>
    </xf>
    <xf numFmtId="0" fontId="4" fillId="3" borderId="3" xfId="4" applyFont="1" applyFill="1" applyBorder="1" applyAlignment="1">
      <alignment horizontal="center" vertical="center"/>
    </xf>
    <xf numFmtId="0" fontId="4" fillId="3" borderId="0" xfId="4" applyFont="1" applyFill="1" applyBorder="1" applyAlignment="1">
      <alignment horizontal="center" vertical="center" wrapText="1"/>
    </xf>
    <xf numFmtId="9" fontId="0" fillId="0" borderId="0" xfId="0" applyNumberFormat="1"/>
    <xf numFmtId="0" fontId="4" fillId="3" borderId="2" xfId="4" applyFont="1" applyFill="1" applyBorder="1" applyAlignment="1">
      <alignment horizontal="center" vertical="center" wrapText="1"/>
    </xf>
    <xf numFmtId="166" fontId="0" fillId="0" borderId="0" xfId="3" applyNumberFormat="1" applyFont="1"/>
    <xf numFmtId="43" fontId="0" fillId="0" borderId="0" xfId="1" applyFont="1"/>
    <xf numFmtId="0" fontId="10" fillId="0" borderId="1" xfId="4" applyFont="1" applyFill="1" applyBorder="1" applyAlignment="1">
      <alignment horizontal="center" vertical="center"/>
    </xf>
    <xf numFmtId="0" fontId="10" fillId="0" borderId="0" xfId="4" applyFont="1" applyFill="1" applyBorder="1" applyAlignment="1">
      <alignment horizontal="center" vertical="center" wrapText="1"/>
    </xf>
    <xf numFmtId="0" fontId="11" fillId="0" borderId="3" xfId="0" applyFont="1" applyFill="1" applyBorder="1"/>
    <xf numFmtId="0" fontId="11" fillId="0" borderId="0" xfId="0" applyFont="1" applyFill="1"/>
    <xf numFmtId="0" fontId="11" fillId="0" borderId="0" xfId="0" applyFont="1" applyFill="1" applyBorder="1"/>
    <xf numFmtId="0" fontId="0" fillId="0" borderId="0" xfId="0" applyFill="1" applyBorder="1"/>
    <xf numFmtId="0" fontId="12" fillId="0" borderId="3" xfId="0" applyFont="1" applyFill="1" applyBorder="1"/>
    <xf numFmtId="9" fontId="0" fillId="6" borderId="0" xfId="0" applyNumberFormat="1" applyFont="1" applyFill="1"/>
    <xf numFmtId="10" fontId="1" fillId="0" borderId="0" xfId="3" applyNumberFormat="1" applyFont="1"/>
    <xf numFmtId="0" fontId="2" fillId="3" borderId="1" xfId="4" applyFont="1" applyFill="1" applyBorder="1" applyAlignment="1">
      <alignment horizontal="center" vertical="center" wrapText="1"/>
    </xf>
    <xf numFmtId="43" fontId="0" fillId="10" borderId="0" xfId="1" applyNumberFormat="1" applyFont="1" applyFill="1"/>
    <xf numFmtId="167" fontId="0" fillId="10" borderId="0" xfId="1" applyNumberFormat="1" applyFont="1" applyFill="1"/>
    <xf numFmtId="43" fontId="0" fillId="10" borderId="0" xfId="1" applyFont="1" applyFill="1"/>
    <xf numFmtId="0" fontId="4" fillId="10" borderId="0" xfId="4" applyFont="1" applyFill="1" applyBorder="1" applyAlignment="1">
      <alignment horizontal="center" vertical="center" wrapText="1"/>
    </xf>
    <xf numFmtId="1" fontId="0" fillId="10" borderId="0" xfId="0" applyNumberFormat="1" applyFill="1"/>
    <xf numFmtId="0" fontId="0" fillId="10" borderId="0" xfId="0" applyFill="1"/>
    <xf numFmtId="1" fontId="0" fillId="10" borderId="3" xfId="0" applyNumberFormat="1" applyFill="1" applyBorder="1"/>
    <xf numFmtId="165" fontId="0" fillId="10" borderId="3" xfId="0" applyNumberFormat="1" applyFill="1" applyBorder="1"/>
    <xf numFmtId="164" fontId="0" fillId="0" borderId="0" xfId="2" applyNumberFormat="1" applyFont="1" applyFill="1"/>
    <xf numFmtId="0" fontId="13" fillId="11" borderId="10" xfId="0" applyFont="1" applyFill="1" applyBorder="1" applyAlignment="1">
      <alignment horizontal="center" vertical="center" wrapText="1"/>
    </xf>
    <xf numFmtId="0" fontId="15" fillId="0" borderId="10" xfId="5" applyNumberFormat="1" applyFont="1" applyFill="1" applyBorder="1" applyAlignment="1">
      <alignment horizontal="left" vertical="center" readingOrder="1"/>
    </xf>
    <xf numFmtId="4" fontId="16" fillId="0" borderId="10" xfId="6" applyNumberFormat="1" applyFont="1">
      <alignment horizontal="right" vertical="center" wrapText="1" readingOrder="1"/>
    </xf>
    <xf numFmtId="165" fontId="0" fillId="0" borderId="0" xfId="0" applyNumberFormat="1"/>
    <xf numFmtId="44" fontId="0" fillId="0" borderId="0" xfId="2" applyFont="1"/>
    <xf numFmtId="44" fontId="0" fillId="0" borderId="0" xfId="2" applyFont="1" applyFill="1"/>
    <xf numFmtId="1" fontId="0" fillId="0" borderId="0" xfId="0" applyNumberFormat="1" applyFill="1"/>
    <xf numFmtId="166" fontId="0" fillId="5" borderId="0" xfId="3" applyNumberFormat="1" applyFont="1" applyFill="1"/>
    <xf numFmtId="168" fontId="0" fillId="0" borderId="0" xfId="0" applyNumberFormat="1" applyFill="1"/>
    <xf numFmtId="2" fontId="0" fillId="0" borderId="0" xfId="0" applyNumberFormat="1"/>
    <xf numFmtId="44" fontId="11" fillId="0" borderId="0" xfId="0" applyNumberFormat="1" applyFont="1" applyFill="1"/>
    <xf numFmtId="0" fontId="4" fillId="3" borderId="7" xfId="4" applyFont="1" applyFill="1" applyBorder="1" applyAlignment="1">
      <alignment horizontal="center" vertical="center" wrapText="1"/>
    </xf>
    <xf numFmtId="0" fontId="4" fillId="3" borderId="8" xfId="4" applyFont="1" applyFill="1" applyBorder="1" applyAlignment="1">
      <alignment horizontal="center" vertical="center" wrapText="1"/>
    </xf>
    <xf numFmtId="0" fontId="4" fillId="3" borderId="9" xfId="4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7">
    <cellStyle name="3_RowTitle" xfId="5"/>
    <cellStyle name="Comma" xfId="1" builtinId="3"/>
    <cellStyle name="Currency" xfId="2" builtinId="4"/>
    <cellStyle name="Normal" xfId="0" builtinId="0"/>
    <cellStyle name="Normal 11" xfId="4"/>
    <cellStyle name="Number" xfId="6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BinTests!$D$1</c:f>
              <c:strCache>
                <c:ptCount val="1"/>
                <c:pt idx="0">
                  <c:v>Total Levelized Cost ($/kW-yr)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BinTests!$C$2:$C$24</c:f>
              <c:numCache>
                <c:formatCode>0.00</c:formatCode>
                <c:ptCount val="23"/>
                <c:pt idx="0">
                  <c:v>134.05870693225467</c:v>
                </c:pt>
                <c:pt idx="1">
                  <c:v>694.93385732395018</c:v>
                </c:pt>
                <c:pt idx="2">
                  <c:v>946.3507722700416</c:v>
                </c:pt>
                <c:pt idx="3">
                  <c:v>1055.0409033087008</c:v>
                </c:pt>
                <c:pt idx="4">
                  <c:v>1448.750453902021</c:v>
                </c:pt>
                <c:pt idx="5">
                  <c:v>1472.9038163550565</c:v>
                </c:pt>
                <c:pt idx="6">
                  <c:v>1936.9186438400411</c:v>
                </c:pt>
                <c:pt idx="7">
                  <c:v>2110.975927930514</c:v>
                </c:pt>
                <c:pt idx="8">
                  <c:v>2159.122820708641</c:v>
                </c:pt>
                <c:pt idx="9">
                  <c:v>2175.409368055743</c:v>
                </c:pt>
                <c:pt idx="10">
                  <c:v>2238.4957666733744</c:v>
                </c:pt>
                <c:pt idx="11">
                  <c:v>2452.5018446754875</c:v>
                </c:pt>
                <c:pt idx="12">
                  <c:v>2491.190140344766</c:v>
                </c:pt>
                <c:pt idx="13">
                  <c:v>2514.1922729633811</c:v>
                </c:pt>
                <c:pt idx="14">
                  <c:v>3063.1391162998752</c:v>
                </c:pt>
                <c:pt idx="15">
                  <c:v>3080.1984949977641</c:v>
                </c:pt>
                <c:pt idx="16">
                  <c:v>3947.450749184788</c:v>
                </c:pt>
                <c:pt idx="17">
                  <c:v>4062.2341357683649</c:v>
                </c:pt>
                <c:pt idx="18">
                  <c:v>4256.3646001221441</c:v>
                </c:pt>
                <c:pt idx="19">
                  <c:v>4271.5309467302632</c:v>
                </c:pt>
                <c:pt idx="20">
                  <c:v>4343.8559757472576</c:v>
                </c:pt>
                <c:pt idx="21">
                  <c:v>4356.4006254917931</c:v>
                </c:pt>
                <c:pt idx="22">
                  <c:v>4357.5075063516051</c:v>
                </c:pt>
              </c:numCache>
            </c:numRef>
          </c:xVal>
          <c:yVal>
            <c:numRef>
              <c:f>BinTests!$D$2:$D$24</c:f>
              <c:numCache>
                <c:formatCode>0.00</c:formatCode>
                <c:ptCount val="23"/>
                <c:pt idx="0">
                  <c:v>-5.1646422655963242</c:v>
                </c:pt>
                <c:pt idx="1">
                  <c:v>6.1329275280678885E-2</c:v>
                </c:pt>
                <c:pt idx="2">
                  <c:v>0.8048437081581401</c:v>
                </c:pt>
                <c:pt idx="3">
                  <c:v>2.1987061402569363</c:v>
                </c:pt>
                <c:pt idx="4">
                  <c:v>4.0020430827072815</c:v>
                </c:pt>
                <c:pt idx="5">
                  <c:v>4.4386888677830694</c:v>
                </c:pt>
                <c:pt idx="6">
                  <c:v>5.7489170138844212</c:v>
                </c:pt>
                <c:pt idx="7">
                  <c:v>11.180050303410017</c:v>
                </c:pt>
                <c:pt idx="8">
                  <c:v>11.724455918088534</c:v>
                </c:pt>
                <c:pt idx="9">
                  <c:v>11.846008199186929</c:v>
                </c:pt>
                <c:pt idx="10">
                  <c:v>12.803122151287646</c:v>
                </c:pt>
                <c:pt idx="11">
                  <c:v>14.359626832768168</c:v>
                </c:pt>
                <c:pt idx="12">
                  <c:v>17.330659832079217</c:v>
                </c:pt>
                <c:pt idx="13">
                  <c:v>27.276504926845035</c:v>
                </c:pt>
                <c:pt idx="14">
                  <c:v>35.473149815094018</c:v>
                </c:pt>
                <c:pt idx="15">
                  <c:v>35.858314032749533</c:v>
                </c:pt>
                <c:pt idx="16">
                  <c:v>42.693398350127531</c:v>
                </c:pt>
                <c:pt idx="17">
                  <c:v>62.298361202314645</c:v>
                </c:pt>
                <c:pt idx="18">
                  <c:v>76.722542282783394</c:v>
                </c:pt>
                <c:pt idx="19">
                  <c:v>81.762752186435222</c:v>
                </c:pt>
                <c:pt idx="20">
                  <c:v>135.65789651539262</c:v>
                </c:pt>
                <c:pt idx="21">
                  <c:v>166.18784303915123</c:v>
                </c:pt>
                <c:pt idx="22">
                  <c:v>249.96357041141215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D6-43DE-B27B-B22CA5DAC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81808"/>
        <c:axId val="511782136"/>
      </c:scatterChart>
      <c:valAx>
        <c:axId val="511781808"/>
        <c:scaling>
          <c:orientation val="minMax"/>
          <c:max val="4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82136"/>
        <c:crosses val="autoZero"/>
        <c:crossBetween val="midCat"/>
      </c:valAx>
      <c:valAx>
        <c:axId val="51178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8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max acquisition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SetupForRPM!$A$8</c:f>
              <c:strCache>
                <c:ptCount val="1"/>
                <c:pt idx="0">
                  <c:v>Demand Response Price Bin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SetupForRPM!$B$8:$N$8</c:f>
              <c:numCache>
                <c:formatCode>0</c:formatCode>
                <c:ptCount val="13"/>
                <c:pt idx="0">
                  <c:v>266.6480914388996</c:v>
                </c:pt>
                <c:pt idx="1">
                  <c:v>535.08854652263506</c:v>
                </c:pt>
                <c:pt idx="2">
                  <c:v>822.40483682676643</c:v>
                </c:pt>
                <c:pt idx="3">
                  <c:v>1112.8735261000566</c:v>
                </c:pt>
                <c:pt idx="4">
                  <c:v>1391.2149668185825</c:v>
                </c:pt>
                <c:pt idx="5">
                  <c:v>1472.7980587915836</c:v>
                </c:pt>
                <c:pt idx="6">
                  <c:v>1532.3413837044432</c:v>
                </c:pt>
                <c:pt idx="7">
                  <c:v>1639.7758957234055</c:v>
                </c:pt>
                <c:pt idx="8">
                  <c:v>1754.023267715889</c:v>
                </c:pt>
                <c:pt idx="9">
                  <c:v>1783.7759850825346</c:v>
                </c:pt>
                <c:pt idx="10">
                  <c:v>1831.500342171518</c:v>
                </c:pt>
                <c:pt idx="11">
                  <c:v>1861.6149993396687</c:v>
                </c:pt>
                <c:pt idx="12">
                  <c:v>1910.2984962167764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1-4E97-A2FE-F4F4B289C99D}"/>
            </c:ext>
          </c:extLst>
        </c:ser>
        <c:ser>
          <c:idx val="1"/>
          <c:order val="1"/>
          <c:tx>
            <c:strRef>
              <c:f>SetupForRPM!$A$9</c:f>
              <c:strCache>
                <c:ptCount val="1"/>
                <c:pt idx="0">
                  <c:v>Demand Response Price Bin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SetupForRPM!$B$9:$N$9</c:f>
              <c:numCache>
                <c:formatCode>0</c:formatCode>
                <c:ptCount val="13"/>
                <c:pt idx="0">
                  <c:v>98.78493038771046</c:v>
                </c:pt>
                <c:pt idx="1">
                  <c:v>197.79776533895918</c:v>
                </c:pt>
                <c:pt idx="2">
                  <c:v>299.22489687263146</c:v>
                </c:pt>
                <c:pt idx="3">
                  <c:v>403.49912115477781</c:v>
                </c:pt>
                <c:pt idx="4">
                  <c:v>501.73574783012873</c:v>
                </c:pt>
                <c:pt idx="5">
                  <c:v>514.36710862359075</c:v>
                </c:pt>
                <c:pt idx="6">
                  <c:v>515.81195639439477</c:v>
                </c:pt>
                <c:pt idx="7">
                  <c:v>510.31270940183697</c:v>
                </c:pt>
                <c:pt idx="8">
                  <c:v>528.77344303379539</c:v>
                </c:pt>
                <c:pt idx="9">
                  <c:v>532.50835808225588</c:v>
                </c:pt>
                <c:pt idx="10">
                  <c:v>540.59633590852764</c:v>
                </c:pt>
                <c:pt idx="11">
                  <c:v>544.06772858971112</c:v>
                </c:pt>
                <c:pt idx="12">
                  <c:v>551.05658078742522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1-4E97-A2FE-F4F4B289C99D}"/>
            </c:ext>
          </c:extLst>
        </c:ser>
        <c:ser>
          <c:idx val="2"/>
          <c:order val="2"/>
          <c:tx>
            <c:strRef>
              <c:f>SetupForRPM!$A$10</c:f>
              <c:strCache>
                <c:ptCount val="1"/>
                <c:pt idx="0">
                  <c:v>Demand Response Price Bin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SetupForRPM!$B$10:$N$10</c:f>
              <c:numCache>
                <c:formatCode>0</c:formatCode>
                <c:ptCount val="13"/>
                <c:pt idx="0">
                  <c:v>223.10981719980936</c:v>
                </c:pt>
                <c:pt idx="1">
                  <c:v>446.2142553209938</c:v>
                </c:pt>
                <c:pt idx="2">
                  <c:v>669.01013051154496</c:v>
                </c:pt>
                <c:pt idx="3">
                  <c:v>891.27752826885387</c:v>
                </c:pt>
                <c:pt idx="4">
                  <c:v>1112.7595831825586</c:v>
                </c:pt>
                <c:pt idx="5">
                  <c:v>1142.0116958814281</c:v>
                </c:pt>
                <c:pt idx="6">
                  <c:v>1182.2280431383733</c:v>
                </c:pt>
                <c:pt idx="7">
                  <c:v>1297.5469440088973</c:v>
                </c:pt>
                <c:pt idx="8">
                  <c:v>1400.7693863585318</c:v>
                </c:pt>
                <c:pt idx="9">
                  <c:v>1456.341289550915</c:v>
                </c:pt>
                <c:pt idx="10">
                  <c:v>1503.3545907859254</c:v>
                </c:pt>
                <c:pt idx="11">
                  <c:v>1530.8008431019821</c:v>
                </c:pt>
                <c:pt idx="12">
                  <c:v>1557.7640074464321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1-4E97-A2FE-F4F4B289C99D}"/>
            </c:ext>
          </c:extLst>
        </c:ser>
        <c:ser>
          <c:idx val="3"/>
          <c:order val="3"/>
          <c:tx>
            <c:strRef>
              <c:f>SetupForRPM!$A$11</c:f>
              <c:strCache>
                <c:ptCount val="1"/>
                <c:pt idx="0">
                  <c:v>Demand Response Price Bin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SetupForRPM!$B$11:$N$11</c:f>
              <c:numCache>
                <c:formatCode>0</c:formatCode>
                <c:ptCount val="13"/>
                <c:pt idx="0">
                  <c:v>36.95241324986771</c:v>
                </c:pt>
                <c:pt idx="1">
                  <c:v>75.146733319843122</c:v>
                </c:pt>
                <c:pt idx="2">
                  <c:v>114.74300241705016</c:v>
                </c:pt>
                <c:pt idx="3">
                  <c:v>155.79416620964824</c:v>
                </c:pt>
                <c:pt idx="4">
                  <c:v>198.42761756630287</c:v>
                </c:pt>
                <c:pt idx="5">
                  <c:v>202.74940428783188</c:v>
                </c:pt>
                <c:pt idx="6">
                  <c:v>207.39213309587501</c:v>
                </c:pt>
                <c:pt idx="7">
                  <c:v>217.98299094344819</c:v>
                </c:pt>
                <c:pt idx="8">
                  <c:v>229.565599665002</c:v>
                </c:pt>
                <c:pt idx="9">
                  <c:v>241.8289717038754</c:v>
                </c:pt>
                <c:pt idx="10">
                  <c:v>255.40564581221852</c:v>
                </c:pt>
                <c:pt idx="11">
                  <c:v>269.99910376675166</c:v>
                </c:pt>
                <c:pt idx="12">
                  <c:v>286.38956330926868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01-4E97-A2FE-F4F4B289C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961088"/>
        <c:axId val="1199961416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SetupForRPM!$A$12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SetupForRPM!$B$7:$N$7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  <c:pt idx="6">
                        <c:v>2028</c:v>
                      </c:pt>
                      <c:pt idx="7">
                        <c:v>2030</c:v>
                      </c:pt>
                      <c:pt idx="8">
                        <c:v>2032</c:v>
                      </c:pt>
                      <c:pt idx="9">
                        <c:v>2034</c:v>
                      </c:pt>
                      <c:pt idx="10">
                        <c:v>2036</c:v>
                      </c:pt>
                      <c:pt idx="11">
                        <c:v>2038</c:v>
                      </c:pt>
                      <c:pt idx="12">
                        <c:v>2040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SetupForRPM!$B$12:$N$12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  <c:pt idx="6">
                        <c:v>2028</c:v>
                      </c:pt>
                      <c:pt idx="7">
                        <c:v>2030</c:v>
                      </c:pt>
                      <c:pt idx="8">
                        <c:v>2032</c:v>
                      </c:pt>
                      <c:pt idx="9">
                        <c:v>2034</c:v>
                      </c:pt>
                      <c:pt idx="10">
                        <c:v>2036</c:v>
                      </c:pt>
                      <c:pt idx="11">
                        <c:v>2038</c:v>
                      </c:pt>
                      <c:pt idx="12">
                        <c:v>2040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D01-4E97-A2FE-F4F4B289C99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SetupForRPM!$A$13</c:f>
              <c:strCache>
                <c:ptCount val="1"/>
                <c:pt idx="0">
                  <c:v>Demand Response Price Bin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SetupForRPM!$B$13:$N$13</c:f>
              <c:numCache>
                <c:formatCode>0</c:formatCode>
                <c:ptCount val="13"/>
                <c:pt idx="0">
                  <c:v>245.46634313193059</c:v>
                </c:pt>
                <c:pt idx="1">
                  <c:v>490.93268626386117</c:v>
                </c:pt>
                <c:pt idx="2">
                  <c:v>736.39902939579179</c:v>
                </c:pt>
                <c:pt idx="3">
                  <c:v>981.86537252772234</c:v>
                </c:pt>
                <c:pt idx="4">
                  <c:v>1227.3317156596529</c:v>
                </c:pt>
                <c:pt idx="5">
                  <c:v>1472.7980587915836</c:v>
                </c:pt>
                <c:pt idx="6">
                  <c:v>1718.2644019235142</c:v>
                </c:pt>
                <c:pt idx="7">
                  <c:v>1910.2984962167764</c:v>
                </c:pt>
                <c:pt idx="8">
                  <c:v>1910.2984962167764</c:v>
                </c:pt>
                <c:pt idx="9">
                  <c:v>1910.2984962167764</c:v>
                </c:pt>
                <c:pt idx="10">
                  <c:v>1910.2984962167764</c:v>
                </c:pt>
                <c:pt idx="11">
                  <c:v>1910.2984962167764</c:v>
                </c:pt>
                <c:pt idx="12">
                  <c:v>1910.2984962167764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01-4E97-A2FE-F4F4B289C99D}"/>
            </c:ext>
          </c:extLst>
        </c:ser>
        <c:ser>
          <c:idx val="6"/>
          <c:order val="6"/>
          <c:tx>
            <c:strRef>
              <c:f>SetupForRPM!$A$14</c:f>
              <c:strCache>
                <c:ptCount val="1"/>
                <c:pt idx="0">
                  <c:v>Demand Response Price Bin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SetupForRPM!$B$14:$N$14</c:f>
              <c:numCache>
                <c:formatCode>0</c:formatCode>
                <c:ptCount val="13"/>
                <c:pt idx="0">
                  <c:v>85.72785143726513</c:v>
                </c:pt>
                <c:pt idx="1">
                  <c:v>171.45570287453026</c:v>
                </c:pt>
                <c:pt idx="2">
                  <c:v>257.18355431179538</c:v>
                </c:pt>
                <c:pt idx="3">
                  <c:v>342.91140574906052</c:v>
                </c:pt>
                <c:pt idx="4">
                  <c:v>428.63925718632566</c:v>
                </c:pt>
                <c:pt idx="5">
                  <c:v>514.36710862359075</c:v>
                </c:pt>
                <c:pt idx="6">
                  <c:v>551.05658078742522</c:v>
                </c:pt>
                <c:pt idx="7">
                  <c:v>551.05658078742522</c:v>
                </c:pt>
                <c:pt idx="8">
                  <c:v>551.05658078742522</c:v>
                </c:pt>
                <c:pt idx="9">
                  <c:v>551.05658078742522</c:v>
                </c:pt>
                <c:pt idx="10">
                  <c:v>551.05658078742522</c:v>
                </c:pt>
                <c:pt idx="11">
                  <c:v>551.05658078742522</c:v>
                </c:pt>
                <c:pt idx="12">
                  <c:v>551.05658078742522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01-4E97-A2FE-F4F4B289C99D}"/>
            </c:ext>
          </c:extLst>
        </c:ser>
        <c:ser>
          <c:idx val="7"/>
          <c:order val="7"/>
          <c:tx>
            <c:strRef>
              <c:f>SetupForRPM!$A$15</c:f>
              <c:strCache>
                <c:ptCount val="1"/>
                <c:pt idx="0">
                  <c:v>Demand Response Price Bin 3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SetupForRPM!$B$15:$N$15</c:f>
              <c:numCache>
                <c:formatCode>0</c:formatCode>
                <c:ptCount val="13"/>
                <c:pt idx="0">
                  <c:v>190.33528264690469</c:v>
                </c:pt>
                <c:pt idx="1">
                  <c:v>380.67056529380937</c:v>
                </c:pt>
                <c:pt idx="2">
                  <c:v>571.00584794071403</c:v>
                </c:pt>
                <c:pt idx="3">
                  <c:v>761.34113058761875</c:v>
                </c:pt>
                <c:pt idx="4">
                  <c:v>951.67641323452347</c:v>
                </c:pt>
                <c:pt idx="5">
                  <c:v>1142.0116958814281</c:v>
                </c:pt>
                <c:pt idx="6">
                  <c:v>1332.3469785283328</c:v>
                </c:pt>
                <c:pt idx="7">
                  <c:v>1522.6822611752375</c:v>
                </c:pt>
                <c:pt idx="8">
                  <c:v>1557.7640074464321</c:v>
                </c:pt>
                <c:pt idx="9">
                  <c:v>1557.7640074464321</c:v>
                </c:pt>
                <c:pt idx="10">
                  <c:v>1557.7640074464321</c:v>
                </c:pt>
                <c:pt idx="11">
                  <c:v>1557.7640074464321</c:v>
                </c:pt>
                <c:pt idx="12">
                  <c:v>1557.7640074464321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01-4E97-A2FE-F4F4B289C99D}"/>
            </c:ext>
          </c:extLst>
        </c:ser>
        <c:ser>
          <c:idx val="8"/>
          <c:order val="8"/>
          <c:tx>
            <c:strRef>
              <c:f>SetupForRPM!$A$16</c:f>
              <c:strCache>
                <c:ptCount val="1"/>
                <c:pt idx="0">
                  <c:v>Demand Response Price Bin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SetupForRPM!$B$16:$N$16</c:f>
              <c:numCache>
                <c:formatCode>0</c:formatCode>
                <c:ptCount val="13"/>
                <c:pt idx="0">
                  <c:v>33.791567381305313</c:v>
                </c:pt>
                <c:pt idx="1">
                  <c:v>67.583134762610626</c:v>
                </c:pt>
                <c:pt idx="2">
                  <c:v>101.37470214391594</c:v>
                </c:pt>
                <c:pt idx="3">
                  <c:v>135.16626952522125</c:v>
                </c:pt>
                <c:pt idx="4">
                  <c:v>168.95783690652655</c:v>
                </c:pt>
                <c:pt idx="5">
                  <c:v>202.74940428783185</c:v>
                </c:pt>
                <c:pt idx="6">
                  <c:v>236.54097166913715</c:v>
                </c:pt>
                <c:pt idx="7">
                  <c:v>270.33253905044245</c:v>
                </c:pt>
                <c:pt idx="8">
                  <c:v>286.38956330926868</c:v>
                </c:pt>
                <c:pt idx="9">
                  <c:v>286.38956330926868</c:v>
                </c:pt>
                <c:pt idx="10">
                  <c:v>286.38956330926868</c:v>
                </c:pt>
                <c:pt idx="11">
                  <c:v>286.38956330926868</c:v>
                </c:pt>
                <c:pt idx="12">
                  <c:v>286.38956330926868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01-4E97-A2FE-F4F4B289C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961088"/>
        <c:axId val="1199961416"/>
      </c:lineChart>
      <c:catAx>
        <c:axId val="11999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61416"/>
        <c:crosses val="autoZero"/>
        <c:auto val="1"/>
        <c:lblAlgn val="ctr"/>
        <c:lblOffset val="100"/>
        <c:noMultiLvlLbl val="0"/>
      </c:catAx>
      <c:valAx>
        <c:axId val="11999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384313</xdr:colOff>
      <xdr:row>6</xdr:row>
      <xdr:rowOff>102702</xdr:rowOff>
    </xdr:from>
    <xdr:to>
      <xdr:col>19</xdr:col>
      <xdr:colOff>516835</xdr:colOff>
      <xdr:row>34</xdr:row>
      <xdr:rowOff>119268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8D4E4-93F6-4286-B8EF-969757A15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39756</xdr:colOff>
      <xdr:row>16</xdr:row>
      <xdr:rowOff>318051</xdr:rowOff>
    </xdr:from>
    <xdr:to>
      <xdr:col>18</xdr:col>
      <xdr:colOff>463826</xdr:colOff>
      <xdr:row>35</xdr:row>
      <xdr:rowOff>13251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C389D-EC63-4B4E-8D2B-7F9D7B4D0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Eighth%20Plan\DR%20Analysis\Model\Final_Model_02JUL2019\Reporter_%20summ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Eighth%20Plan\DR%20Analysis\Model\Final_Model_02JUL2019\Reporter_%20win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ProductFiles"/>
      <sheetName val="Product Comparison Inputs"/>
      <sheetName val="Product Comparison Data"/>
      <sheetName val="Product Comparison Data at Gen"/>
      <sheetName val="Product Comparison Cost"/>
      <sheetName val="Product Comparison"/>
      <sheetName val="Portfolio Summary Inputs"/>
      <sheetName val="Portfolio Summary Data"/>
      <sheetName val="Portfolio Summary Data at Gen"/>
      <sheetName val="Portfolio Summary Cost"/>
      <sheetName val="Annual Costs"/>
      <sheetName val="Monthly MW"/>
      <sheetName val="Portfolio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9">
          <cell r="I9" t="str">
            <v>NRCurtailCom</v>
          </cell>
          <cell r="J9">
            <v>38.688295669278475</v>
          </cell>
          <cell r="K9">
            <v>1.2430111206155124E-3</v>
          </cell>
          <cell r="L9">
            <v>27.090262395013415</v>
          </cell>
          <cell r="AM9" t="str">
            <v>NRCurtailCom</v>
          </cell>
          <cell r="AN9">
            <v>6.9391214513059385</v>
          </cell>
          <cell r="AO9">
            <v>13.781883577481516</v>
          </cell>
          <cell r="AP9">
            <v>20.575588250695571</v>
          </cell>
          <cell r="AQ9">
            <v>27.42688343015238</v>
          </cell>
          <cell r="AR9">
            <v>34.341287156039435</v>
          </cell>
          <cell r="AS9">
            <v>34.753889287252015</v>
          </cell>
          <cell r="AT9">
            <v>34.283611996212237</v>
          </cell>
          <cell r="AU9">
            <v>34.327169348818742</v>
          </cell>
          <cell r="AV9">
            <v>34.673740282613537</v>
          </cell>
          <cell r="AW9">
            <v>34.97027309932367</v>
          </cell>
          <cell r="AX9">
            <v>35.308089955495078</v>
          </cell>
          <cell r="AY9">
            <v>35.214350126214562</v>
          </cell>
          <cell r="AZ9">
            <v>35.873831682366053</v>
          </cell>
          <cell r="BA9">
            <v>36.122861784876697</v>
          </cell>
          <cell r="BB9">
            <v>36.625910104253073</v>
          </cell>
          <cell r="BC9">
            <v>36.564175356555843</v>
          </cell>
          <cell r="BD9">
            <v>37.001787436239567</v>
          </cell>
          <cell r="BE9">
            <v>37.437538258304997</v>
          </cell>
          <cell r="BF9">
            <v>37.981613432825647</v>
          </cell>
          <cell r="BG9">
            <v>38.688295669278475</v>
          </cell>
        </row>
        <row r="10">
          <cell r="I10" t="str">
            <v>NRCurtailInd</v>
          </cell>
          <cell r="J10">
            <v>174.05728409047285</v>
          </cell>
          <cell r="K10">
            <v>5.5922633966115527E-3</v>
          </cell>
          <cell r="L10">
            <v>20.950014500824853</v>
          </cell>
          <cell r="AM10" t="str">
            <v>NRCurtailInd</v>
          </cell>
          <cell r="AN10">
            <v>32.751442699272985</v>
          </cell>
          <cell r="AO10">
            <v>65.925863525213984</v>
          </cell>
          <cell r="AP10">
            <v>99.810273114470334</v>
          </cell>
          <cell r="AQ10">
            <v>134.45823258875367</v>
          </cell>
          <cell r="AR10">
            <v>169.19291206174296</v>
          </cell>
          <cell r="AS10">
            <v>169.66969165942089</v>
          </cell>
          <cell r="AT10">
            <v>169.83644963990389</v>
          </cell>
          <cell r="AU10">
            <v>169.93812478748848</v>
          </cell>
          <cell r="AV10">
            <v>170.22410714482015</v>
          </cell>
          <cell r="AW10">
            <v>170.85383096680758</v>
          </cell>
          <cell r="AX10">
            <v>171.23312554186577</v>
          </cell>
          <cell r="AY10">
            <v>171.21149776886608</v>
          </cell>
          <cell r="AZ10">
            <v>171.07958077738857</v>
          </cell>
          <cell r="BA10">
            <v>171.23605962857602</v>
          </cell>
          <cell r="BB10">
            <v>171.7106452395177</v>
          </cell>
          <cell r="BC10">
            <v>172.54028265481537</v>
          </cell>
          <cell r="BD10">
            <v>173.14239428605731</v>
          </cell>
          <cell r="BE10">
            <v>173.38704096068841</v>
          </cell>
          <cell r="BF10">
            <v>173.75381212489205</v>
          </cell>
          <cell r="BG10">
            <v>174.05728409047285</v>
          </cell>
        </row>
        <row r="11">
          <cell r="I11" t="str">
            <v>NRIrrLg</v>
          </cell>
          <cell r="J11">
            <v>393.70955059332039</v>
          </cell>
          <cell r="K11">
            <v>1.2649441936224736E-2</v>
          </cell>
          <cell r="L11">
            <v>13.774493082707281</v>
          </cell>
          <cell r="AM11" t="str">
            <v>NRIrrLg</v>
          </cell>
          <cell r="AN11">
            <v>55.898246333801197</v>
          </cell>
          <cell r="AO11">
            <v>113.22946820173996</v>
          </cell>
          <cell r="AP11">
            <v>177.92895807285188</v>
          </cell>
          <cell r="AQ11">
            <v>242.20251779473176</v>
          </cell>
          <cell r="AR11">
            <v>306.47042152281847</v>
          </cell>
          <cell r="AS11">
            <v>309.79525735832311</v>
          </cell>
          <cell r="AT11">
            <v>314.36149431686226</v>
          </cell>
          <cell r="AU11">
            <v>318.32297756625508</v>
          </cell>
          <cell r="AV11">
            <v>324.34763871564689</v>
          </cell>
          <cell r="AW11">
            <v>329.15718949861582</v>
          </cell>
          <cell r="AX11">
            <v>333.51200633746708</v>
          </cell>
          <cell r="AY11">
            <v>338.62461362256352</v>
          </cell>
          <cell r="AZ11">
            <v>344.00046000916853</v>
          </cell>
          <cell r="BA11">
            <v>351.43315196977909</v>
          </cell>
          <cell r="BB11">
            <v>357.77144560031354</v>
          </cell>
          <cell r="BC11">
            <v>363.96916822450072</v>
          </cell>
          <cell r="BD11">
            <v>370.678781494443</v>
          </cell>
          <cell r="BE11">
            <v>377.63572016706223</v>
          </cell>
          <cell r="BF11">
            <v>385.61378784805294</v>
          </cell>
          <cell r="BG11">
            <v>393.70955059332039</v>
          </cell>
        </row>
        <row r="12">
          <cell r="I12" t="str">
            <v>NRIrrSmMed</v>
          </cell>
          <cell r="J12">
            <v>464.01482748498466</v>
          </cell>
          <cell r="K12">
            <v>1.4908270853407722E-2</v>
          </cell>
          <cell r="L12">
            <v>15.52136701388442</v>
          </cell>
          <cell r="AM12" t="str">
            <v>NRIrrSmMed</v>
          </cell>
          <cell r="AN12">
            <v>65.880076036265706</v>
          </cell>
          <cell r="AO12">
            <v>133.44901609490779</v>
          </cell>
          <cell r="AP12">
            <v>209.7019863001469</v>
          </cell>
          <cell r="AQ12">
            <v>285.45296740093386</v>
          </cell>
          <cell r="AR12">
            <v>361.19728250903603</v>
          </cell>
          <cell r="AS12">
            <v>365.11583902945222</v>
          </cell>
          <cell r="AT12">
            <v>370.49747544487332</v>
          </cell>
          <cell r="AU12">
            <v>375.16636641737205</v>
          </cell>
          <cell r="AV12">
            <v>382.2668599148696</v>
          </cell>
          <cell r="AW12">
            <v>387.93525905194002</v>
          </cell>
          <cell r="AX12">
            <v>393.06772175487203</v>
          </cell>
          <cell r="AY12">
            <v>399.09329462659269</v>
          </cell>
          <cell r="AZ12">
            <v>405.42911358223438</v>
          </cell>
          <cell r="BA12">
            <v>414.18907196438244</v>
          </cell>
          <cell r="BB12">
            <v>421.65920374322667</v>
          </cell>
          <cell r="BC12">
            <v>428.96366255030443</v>
          </cell>
          <cell r="BD12">
            <v>436.87142104702212</v>
          </cell>
          <cell r="BE12">
            <v>445.07067019689475</v>
          </cell>
          <cell r="BF12">
            <v>454.47339282091957</v>
          </cell>
          <cell r="BG12">
            <v>464.01482748498466</v>
          </cell>
        </row>
        <row r="13">
          <cell r="I13" t="str">
            <v>DVR</v>
          </cell>
          <cell r="J13">
            <v>560.87515039169557</v>
          </cell>
          <cell r="K13">
            <v>1.802028332220864E-2</v>
          </cell>
          <cell r="L13">
            <v>9.8334940173178111</v>
          </cell>
          <cell r="AM13" t="str">
            <v>DVR</v>
          </cell>
          <cell r="AN13">
            <v>50.464614983768328</v>
          </cell>
          <cell r="AO13">
            <v>100.30545152422536</v>
          </cell>
          <cell r="AP13">
            <v>151.06635419993964</v>
          </cell>
          <cell r="AQ13">
            <v>203.20312805853473</v>
          </cell>
          <cell r="AR13">
            <v>250.84700102726541</v>
          </cell>
          <cell r="AS13">
            <v>311.18647404198396</v>
          </cell>
          <cell r="AT13">
            <v>361.73714693660378</v>
          </cell>
          <cell r="AU13">
            <v>407.51209603219883</v>
          </cell>
          <cell r="AV13">
            <v>456.21048833617425</v>
          </cell>
          <cell r="AW13">
            <v>516.77215882766325</v>
          </cell>
          <cell r="AX13">
            <v>530.74761769643032</v>
          </cell>
          <cell r="AY13">
            <v>520.10487287024444</v>
          </cell>
          <cell r="AZ13">
            <v>535.03967814604073</v>
          </cell>
          <cell r="BA13">
            <v>546.05202269376525</v>
          </cell>
          <cell r="BB13">
            <v>545.11148392028349</v>
          </cell>
          <cell r="BC13">
            <v>535.03748785515484</v>
          </cell>
          <cell r="BD13">
            <v>546.12846579395671</v>
          </cell>
          <cell r="BE13">
            <v>541.97534858362133</v>
          </cell>
          <cell r="BF13">
            <v>555.52410127938094</v>
          </cell>
          <cell r="BG13">
            <v>560.87515039169557</v>
          </cell>
        </row>
        <row r="14">
          <cell r="I14" t="str">
            <v>IndRTP</v>
          </cell>
          <cell r="J14">
            <v>24.153362453035399</v>
          </cell>
          <cell r="K14">
            <v>7.7602017897161334E-4</v>
          </cell>
          <cell r="L14">
            <v>10.282378803679666</v>
          </cell>
          <cell r="AM14" t="str">
            <v>IndRTP</v>
          </cell>
          <cell r="AN14">
            <v>4.544811040279007</v>
          </cell>
          <cell r="AO14">
            <v>9.1483173776638118</v>
          </cell>
          <cell r="AP14">
            <v>13.850346543481489</v>
          </cell>
          <cell r="AQ14">
            <v>18.658331040157048</v>
          </cell>
          <cell r="AR14">
            <v>23.4783493886281</v>
          </cell>
          <cell r="AS14">
            <v>23.544510540648275</v>
          </cell>
          <cell r="AT14">
            <v>23.567651002511671</v>
          </cell>
          <cell r="AU14">
            <v>23.581760131611954</v>
          </cell>
          <cell r="AV14">
            <v>23.621444971967239</v>
          </cell>
          <cell r="AW14">
            <v>23.708829695894501</v>
          </cell>
          <cell r="AX14">
            <v>23.761463168809591</v>
          </cell>
          <cell r="AY14">
            <v>23.758461953186568</v>
          </cell>
          <cell r="AZ14">
            <v>23.740156261899237</v>
          </cell>
          <cell r="BA14">
            <v>23.761870322466798</v>
          </cell>
          <cell r="BB14">
            <v>23.827727022092827</v>
          </cell>
          <cell r="BC14">
            <v>23.942853104296137</v>
          </cell>
          <cell r="BD14">
            <v>24.026406174439508</v>
          </cell>
          <cell r="BE14">
            <v>24.060354996726208</v>
          </cell>
          <cell r="BF14">
            <v>24.111250636702568</v>
          </cell>
          <cell r="BG14">
            <v>24.153362453035399</v>
          </cell>
        </row>
        <row r="15">
          <cell r="I15" t="str">
            <v>ResCPP</v>
          </cell>
          <cell r="J15">
            <v>251.4169149460914</v>
          </cell>
          <cell r="K15">
            <v>8.0777407167355927E-3</v>
          </cell>
          <cell r="L15">
            <v>7.9181662321009831</v>
          </cell>
          <cell r="AM15" t="str">
            <v>ResCPP</v>
          </cell>
          <cell r="AN15">
            <v>45.363962704933385</v>
          </cell>
          <cell r="AO15">
            <v>90.033298239942766</v>
          </cell>
          <cell r="AP15">
            <v>136.23421799929068</v>
          </cell>
          <cell r="AQ15">
            <v>184.35727377407227</v>
          </cell>
          <cell r="AR15">
            <v>224.57344043486717</v>
          </cell>
          <cell r="AS15">
            <v>236.78007419089408</v>
          </cell>
          <cell r="AT15">
            <v>237.3271368428619</v>
          </cell>
          <cell r="AU15">
            <v>230.79908427903047</v>
          </cell>
          <cell r="AV15">
            <v>226.885079309096</v>
          </cell>
          <cell r="AW15">
            <v>233.61240895382502</v>
          </cell>
          <cell r="AX15">
            <v>243.66190908980403</v>
          </cell>
          <cell r="AY15">
            <v>235.03162973179084</v>
          </cell>
          <cell r="AZ15">
            <v>244.42955839376998</v>
          </cell>
          <cell r="BA15">
            <v>252.38422573890426</v>
          </cell>
          <cell r="BB15">
            <v>248.99336990381559</v>
          </cell>
          <cell r="BC15">
            <v>240.52080142801231</v>
          </cell>
          <cell r="BD15">
            <v>247.57630515304348</v>
          </cell>
          <cell r="BE15">
            <v>241.82240005885942</v>
          </cell>
          <cell r="BF15">
            <v>250.46535150848712</v>
          </cell>
          <cell r="BG15">
            <v>251.4169149460914</v>
          </cell>
        </row>
        <row r="16">
          <cell r="I16" t="str">
            <v>ResTOU</v>
          </cell>
          <cell r="J16">
            <v>214.00607800211307</v>
          </cell>
          <cell r="K16">
            <v>6.8757728980853392E-3</v>
          </cell>
          <cell r="L16">
            <v>17.153116489539958</v>
          </cell>
          <cell r="AM16" t="str">
            <v>ResTOU</v>
          </cell>
          <cell r="AN16">
            <v>38.613805054439297</v>
          </cell>
          <cell r="AO16">
            <v>76.636343461839303</v>
          </cell>
          <cell r="AP16">
            <v>115.96256636099625</v>
          </cell>
          <cell r="AQ16">
            <v>156.92491143649033</v>
          </cell>
          <cell r="AR16">
            <v>191.15691249815896</v>
          </cell>
          <cell r="AS16">
            <v>201.54719915128908</v>
          </cell>
          <cell r="AT16">
            <v>202.01285888064407</v>
          </cell>
          <cell r="AU16">
            <v>196.45618053831078</v>
          </cell>
          <cell r="AV16">
            <v>193.12457950790252</v>
          </cell>
          <cell r="AW16">
            <v>198.8508825014959</v>
          </cell>
          <cell r="AX16">
            <v>207.40501701724125</v>
          </cell>
          <cell r="AY16">
            <v>200.05892322770038</v>
          </cell>
          <cell r="AZ16">
            <v>208.05844010477702</v>
          </cell>
          <cell r="BA16">
            <v>214.82945294895535</v>
          </cell>
          <cell r="BB16">
            <v>211.94315646212786</v>
          </cell>
          <cell r="BC16">
            <v>204.73130617552414</v>
          </cell>
          <cell r="BD16">
            <v>210.73695094627067</v>
          </cell>
          <cell r="BE16">
            <v>205.83922693010123</v>
          </cell>
          <cell r="BF16">
            <v>213.19610720402423</v>
          </cell>
          <cell r="BG16">
            <v>214.00607800211307</v>
          </cell>
        </row>
        <row r="17">
          <cell r="I17" t="str">
            <v>NRCoolSwchMed</v>
          </cell>
          <cell r="J17">
            <v>48.146892778126997</v>
          </cell>
          <cell r="K17">
            <v>1.5469051327018741E-3</v>
          </cell>
          <cell r="L17">
            <v>21.496905918088533</v>
          </cell>
          <cell r="AM17" t="str">
            <v>NRCoolSwchMed</v>
          </cell>
          <cell r="AN17">
            <v>7.2610399938238919</v>
          </cell>
          <cell r="AO17">
            <v>14.724200850883797</v>
          </cell>
          <cell r="AP17">
            <v>22.348922226145099</v>
          </cell>
          <cell r="AQ17">
            <v>30.111382807191259</v>
          </cell>
          <cell r="AR17">
            <v>38.131662142833946</v>
          </cell>
          <cell r="AS17">
            <v>38.758632002043512</v>
          </cell>
          <cell r="AT17">
            <v>39.339704958957199</v>
          </cell>
          <cell r="AU17">
            <v>39.937085068172422</v>
          </cell>
          <cell r="AV17">
            <v>40.560298901681477</v>
          </cell>
          <cell r="AW17">
            <v>41.117245252622212</v>
          </cell>
          <cell r="AX17">
            <v>41.732767864978371</v>
          </cell>
          <cell r="AY17">
            <v>42.405115542209309</v>
          </cell>
          <cell r="AZ17">
            <v>43.019501662929656</v>
          </cell>
          <cell r="BA17">
            <v>43.758358771353656</v>
          </cell>
          <cell r="BB17">
            <v>44.429192039617242</v>
          </cell>
          <cell r="BC17">
            <v>45.141418127088684</v>
          </cell>
          <cell r="BD17">
            <v>45.888319989203659</v>
          </cell>
          <cell r="BE17">
            <v>46.715432947212705</v>
          </cell>
          <cell r="BF17">
            <v>47.42805906100071</v>
          </cell>
          <cell r="BG17">
            <v>48.146892778126997</v>
          </cell>
        </row>
        <row r="18">
          <cell r="I18" t="str">
            <v>NRCoolSwchSm</v>
          </cell>
          <cell r="J18">
            <v>15.166346608118948</v>
          </cell>
          <cell r="K18">
            <v>4.8727753877178727E-4</v>
          </cell>
          <cell r="L18">
            <v>91.535202186435214</v>
          </cell>
          <cell r="AM18" t="str">
            <v>NRCoolSwchSm</v>
          </cell>
          <cell r="AN18">
            <v>2.5740244050764507</v>
          </cell>
          <cell r="AO18">
            <v>5.1854878530034156</v>
          </cell>
          <cell r="AP18">
            <v>7.8247744685333442</v>
          </cell>
          <cell r="AQ18">
            <v>10.485345888048782</v>
          </cell>
          <cell r="AR18">
            <v>13.215803029273287</v>
          </cell>
          <cell r="AS18">
            <v>13.361004575352331</v>
          </cell>
          <cell r="AT18">
            <v>13.477047948729961</v>
          </cell>
          <cell r="AU18">
            <v>13.583782801116099</v>
          </cell>
          <cell r="AV18">
            <v>13.697900686499953</v>
          </cell>
          <cell r="AW18">
            <v>13.811280534452077</v>
          </cell>
          <cell r="AX18">
            <v>13.93016682929164</v>
          </cell>
          <cell r="AY18">
            <v>14.051533543016349</v>
          </cell>
          <cell r="AZ18">
            <v>14.17939388468827</v>
          </cell>
          <cell r="BA18">
            <v>14.327902822509106</v>
          </cell>
          <cell r="BB18">
            <v>14.461056718287999</v>
          </cell>
          <cell r="BC18">
            <v>14.598983795532844</v>
          </cell>
          <cell r="BD18">
            <v>14.739541720453287</v>
          </cell>
          <cell r="BE18">
            <v>14.893520777091119</v>
          </cell>
          <cell r="BF18">
            <v>15.040117889694153</v>
          </cell>
          <cell r="BG18">
            <v>15.166346608118948</v>
          </cell>
        </row>
        <row r="19">
          <cell r="I19" t="str">
            <v>ComCPP</v>
          </cell>
          <cell r="J19">
            <v>134.05870693225467</v>
          </cell>
          <cell r="K19">
            <v>4.3071544158108472E-3</v>
          </cell>
          <cell r="L19">
            <v>3.24972511971347</v>
          </cell>
          <cell r="AM19" t="str">
            <v>ComCPP</v>
          </cell>
          <cell r="AN19">
            <v>24.044730658596464</v>
          </cell>
          <cell r="AO19">
            <v>47.755566884668227</v>
          </cell>
          <cell r="AP19">
            <v>71.296414265389203</v>
          </cell>
          <cell r="AQ19">
            <v>95.036818350920214</v>
          </cell>
          <cell r="AR19">
            <v>118.99589968714051</v>
          </cell>
          <cell r="AS19">
            <v>120.4256061973648</v>
          </cell>
          <cell r="AT19">
            <v>118.79604964942781</v>
          </cell>
          <cell r="AU19">
            <v>118.9469801121635</v>
          </cell>
          <cell r="AV19">
            <v>120.14788210179881</v>
          </cell>
          <cell r="AW19">
            <v>121.17539714952693</v>
          </cell>
          <cell r="AX19">
            <v>122.34596540886278</v>
          </cell>
          <cell r="AY19">
            <v>122.02114778420392</v>
          </cell>
          <cell r="AZ19">
            <v>124.30631551087491</v>
          </cell>
          <cell r="BA19">
            <v>125.16922903426108</v>
          </cell>
          <cell r="BB19">
            <v>126.91234038236811</v>
          </cell>
          <cell r="BC19">
            <v>126.69842347789073</v>
          </cell>
          <cell r="BD19">
            <v>128.21479189178598</v>
          </cell>
          <cell r="BE19">
            <v>129.72471086702652</v>
          </cell>
          <cell r="BF19">
            <v>131.60998425807165</v>
          </cell>
          <cell r="BG19">
            <v>134.05870693225467</v>
          </cell>
        </row>
        <row r="20">
          <cell r="I20" t="str">
            <v>IndCPP</v>
          </cell>
          <cell r="J20">
            <v>108.69013103865927</v>
          </cell>
          <cell r="K20">
            <v>3.4920908053722591E-3</v>
          </cell>
          <cell r="L20">
            <v>8.6616536012584788</v>
          </cell>
          <cell r="AM20" t="str">
            <v>IndCPP</v>
          </cell>
          <cell r="AN20">
            <v>20.451649681255532</v>
          </cell>
          <cell r="AO20">
            <v>41.167428199487148</v>
          </cell>
          <cell r="AP20">
            <v>62.326559445666689</v>
          </cell>
          <cell r="AQ20">
            <v>83.96248968070671</v>
          </cell>
          <cell r="AR20">
            <v>105.65257224882644</v>
          </cell>
          <cell r="AS20">
            <v>105.95029743291722</v>
          </cell>
          <cell r="AT20">
            <v>106.05442951130254</v>
          </cell>
          <cell r="AU20">
            <v>106.11792059225378</v>
          </cell>
          <cell r="AV20">
            <v>106.29650237385256</v>
          </cell>
          <cell r="AW20">
            <v>106.68973363152523</v>
          </cell>
          <cell r="AX20">
            <v>106.92658425964314</v>
          </cell>
          <cell r="AY20">
            <v>106.91307878933952</v>
          </cell>
          <cell r="AZ20">
            <v>106.83070317854651</v>
          </cell>
          <cell r="BA20">
            <v>106.92841645110056</v>
          </cell>
          <cell r="BB20">
            <v>107.22477159941772</v>
          </cell>
          <cell r="BC20">
            <v>107.7428389693326</v>
          </cell>
          <cell r="BD20">
            <v>108.11882778497773</v>
          </cell>
          <cell r="BE20">
            <v>108.27159748526793</v>
          </cell>
          <cell r="BF20">
            <v>108.50062786516156</v>
          </cell>
          <cell r="BG20">
            <v>108.69013103865927</v>
          </cell>
        </row>
        <row r="21">
          <cell r="I21" t="str">
            <v>NRTstatSm</v>
          </cell>
          <cell r="J21">
            <v>23.002132618614997</v>
          </cell>
          <cell r="K21">
            <v>7.390324683006252E-4</v>
          </cell>
          <cell r="L21">
            <v>38.018779058171937</v>
          </cell>
          <cell r="AM21" t="str">
            <v>NRTstatSm</v>
          </cell>
          <cell r="AN21">
            <v>3.9039099038805056</v>
          </cell>
          <cell r="AO21">
            <v>7.8646019617637766</v>
          </cell>
          <cell r="AP21">
            <v>11.867492197468644</v>
          </cell>
          <cell r="AQ21">
            <v>15.902664161706197</v>
          </cell>
          <cell r="AR21">
            <v>20.043828734476048</v>
          </cell>
          <cell r="AS21">
            <v>20.264049550051375</v>
          </cell>
          <cell r="AT21">
            <v>20.440047444133185</v>
          </cell>
          <cell r="AU21">
            <v>20.601927512751679</v>
          </cell>
          <cell r="AV21">
            <v>20.775005103656149</v>
          </cell>
          <cell r="AW21">
            <v>20.946963345562409</v>
          </cell>
          <cell r="AX21">
            <v>21.127272973918888</v>
          </cell>
          <cell r="AY21">
            <v>21.311344544793236</v>
          </cell>
          <cell r="AZ21">
            <v>21.505264716327787</v>
          </cell>
          <cell r="BA21">
            <v>21.730501707876954</v>
          </cell>
          <cell r="BB21">
            <v>21.932450380720262</v>
          </cell>
          <cell r="BC21">
            <v>22.141638328514194</v>
          </cell>
          <cell r="BD21">
            <v>22.354816367573818</v>
          </cell>
          <cell r="BE21">
            <v>22.588349648382302</v>
          </cell>
          <cell r="BF21">
            <v>22.810687058487112</v>
          </cell>
          <cell r="BG21">
            <v>23.002132618614997</v>
          </cell>
        </row>
        <row r="22">
          <cell r="I22" t="str">
            <v>ResACSwch</v>
          </cell>
          <cell r="J22">
            <v>194.1304643537791</v>
          </cell>
          <cell r="K22">
            <v>6.2371919431337686E-3</v>
          </cell>
          <cell r="L22">
            <v>86.494992282783386</v>
          </cell>
          <cell r="AM22" t="str">
            <v>ResACSwch</v>
          </cell>
          <cell r="AN22">
            <v>32.242704651348447</v>
          </cell>
          <cell r="AO22">
            <v>65.210004992985191</v>
          </cell>
          <cell r="AP22">
            <v>98.8885959396397</v>
          </cell>
          <cell r="AQ22">
            <v>133.2737043936784</v>
          </cell>
          <cell r="AR22">
            <v>168.33312031120715</v>
          </cell>
          <cell r="AS22">
            <v>170.0279389291303</v>
          </cell>
          <cell r="AT22">
            <v>171.71057161513974</v>
          </cell>
          <cell r="AU22">
            <v>173.40820748687287</v>
          </cell>
          <cell r="AV22">
            <v>175.13709179009092</v>
          </cell>
          <cell r="AW22">
            <v>176.87966451707115</v>
          </cell>
          <cell r="AX22">
            <v>178.59325139507951</v>
          </cell>
          <cell r="AY22">
            <v>180.32101718136428</v>
          </cell>
          <cell r="AZ22">
            <v>182.07519667100814</v>
          </cell>
          <cell r="BA22">
            <v>183.84313487469205</v>
          </cell>
          <cell r="BB22">
            <v>185.58090241267342</v>
          </cell>
          <cell r="BC22">
            <v>187.31214399562893</v>
          </cell>
          <cell r="BD22">
            <v>189.0365439715446</v>
          </cell>
          <cell r="BE22">
            <v>190.73762979337974</v>
          </cell>
          <cell r="BF22">
            <v>192.43657741016588</v>
          </cell>
          <cell r="BG22">
            <v>194.1304643537791</v>
          </cell>
        </row>
        <row r="23">
          <cell r="I23" t="str">
            <v>ResBYOT</v>
          </cell>
          <cell r="J23">
            <v>63.08639861763136</v>
          </cell>
          <cell r="K23">
            <v>2.0268945345030581E-3</v>
          </cell>
          <cell r="L23">
            <v>19.770715365853953</v>
          </cell>
          <cell r="AM23" t="str">
            <v>ResBYOT</v>
          </cell>
          <cell r="AN23">
            <v>10.847703876367053</v>
          </cell>
          <cell r="AO23">
            <v>21.902470825787759</v>
          </cell>
          <cell r="AP23">
            <v>33.184460479781819</v>
          </cell>
          <cell r="AQ23">
            <v>44.665872598412001</v>
          </cell>
          <cell r="AR23">
            <v>56.340737957229905</v>
          </cell>
          <cell r="AS23">
            <v>56.836114866450792</v>
          </cell>
          <cell r="AT23">
            <v>57.330010476650848</v>
          </cell>
          <cell r="AU23">
            <v>57.795660393766752</v>
          </cell>
          <cell r="AV23">
            <v>58.270784715544004</v>
          </cell>
          <cell r="AW23">
            <v>58.736449137282484</v>
          </cell>
          <cell r="AX23">
            <v>59.199103593480068</v>
          </cell>
          <cell r="AY23">
            <v>59.664552282189547</v>
          </cell>
          <cell r="AZ23">
            <v>60.110606227371214</v>
          </cell>
          <cell r="BA23">
            <v>60.562218983348821</v>
          </cell>
          <cell r="BB23">
            <v>60.99868383147146</v>
          </cell>
          <cell r="BC23">
            <v>61.426037719848772</v>
          </cell>
          <cell r="BD23">
            <v>61.858287769657501</v>
          </cell>
          <cell r="BE23">
            <v>62.271963474310198</v>
          </cell>
          <cell r="BF23">
            <v>62.67984440200722</v>
          </cell>
          <cell r="BG23">
            <v>63.08639861763136</v>
          </cell>
        </row>
        <row r="24">
          <cell r="I24" t="str">
            <v>ResERWHDLCSwch</v>
          </cell>
          <cell r="J24">
            <v>510.14838481589658</v>
          </cell>
          <cell r="K24">
            <v>1.6390489798539826E-2</v>
          </cell>
          <cell r="L24">
            <v>90.088514002893305</v>
          </cell>
          <cell r="AM24" t="str">
            <v>ResERWHDLCSwch</v>
          </cell>
          <cell r="AN24">
            <v>79.624934279060184</v>
          </cell>
          <cell r="AO24">
            <v>151.05282990300611</v>
          </cell>
          <cell r="AP24">
            <v>213.8749926302394</v>
          </cell>
          <cell r="AQ24">
            <v>267.71737224440773</v>
          </cell>
          <cell r="AR24">
            <v>312.14632688730296</v>
          </cell>
          <cell r="AS24">
            <v>288.94007780522418</v>
          </cell>
          <cell r="AT24">
            <v>265.10945706834963</v>
          </cell>
          <cell r="AU24">
            <v>240.6860628210633</v>
          </cell>
          <cell r="AV24">
            <v>215.6968954293589</v>
          </cell>
          <cell r="AW24">
            <v>190.14279085733071</v>
          </cell>
          <cell r="AX24">
            <v>163.97103528475984</v>
          </cell>
          <cell r="AY24">
            <v>137.22914467954408</v>
          </cell>
          <cell r="AZ24">
            <v>109.92621867523816</v>
          </cell>
          <cell r="BA24">
            <v>82.057555548750983</v>
          </cell>
          <cell r="BB24">
            <v>73.104492927713224</v>
          </cell>
          <cell r="BC24">
            <v>73.801896597161814</v>
          </cell>
          <cell r="BD24">
            <v>74.493502942729151</v>
          </cell>
          <cell r="BE24">
            <v>75.174891542623314</v>
          </cell>
          <cell r="BF24">
            <v>75.851849010209335</v>
          </cell>
          <cell r="BG24">
            <v>76.522257722384495</v>
          </cell>
        </row>
        <row r="25">
          <cell r="I25" t="str">
            <v>ResERWHDLCGrd</v>
          </cell>
          <cell r="J25">
            <v>1020.2967696317932</v>
          </cell>
          <cell r="K25">
            <v>3.2780979597079651E-2</v>
          </cell>
          <cell r="L25">
            <v>52.46584835012753</v>
          </cell>
          <cell r="AM25" t="str">
            <v>ResERWHDLCGrd</v>
          </cell>
          <cell r="AN25">
            <v>4.1907860146873794</v>
          </cell>
          <cell r="AO25">
            <v>18.669450886888391</v>
          </cell>
          <cell r="AP25">
            <v>43.805721382097225</v>
          </cell>
          <cell r="AQ25">
            <v>79.967526774303579</v>
          </cell>
          <cell r="AR25">
            <v>127.49638703847585</v>
          </cell>
          <cell r="AS25">
            <v>186.69974258183717</v>
          </cell>
          <cell r="AT25">
            <v>257.92004806310621</v>
          </cell>
          <cell r="AU25">
            <v>341.50173441781055</v>
          </cell>
          <cell r="AV25">
            <v>437.81880476512424</v>
          </cell>
          <cell r="AW25">
            <v>547.24022734548862</v>
          </cell>
          <cell r="AX25">
            <v>609.0352739148226</v>
          </cell>
          <cell r="AY25">
            <v>671.9496049825957</v>
          </cell>
          <cell r="AZ25">
            <v>736.0277250429001</v>
          </cell>
          <cell r="BA25">
            <v>801.26789535839362</v>
          </cell>
          <cell r="BB25">
            <v>828.51758651408295</v>
          </cell>
          <cell r="BC25">
            <v>836.42149476783356</v>
          </cell>
          <cell r="BD25">
            <v>844.25970001759697</v>
          </cell>
          <cell r="BE25">
            <v>851.98210414973073</v>
          </cell>
          <cell r="BF25">
            <v>859.6542887823723</v>
          </cell>
          <cell r="BG25">
            <v>867.25225418702416</v>
          </cell>
        </row>
        <row r="26">
          <cell r="I26" t="str">
            <v>ResEVSEDLCSwch</v>
          </cell>
          <cell r="J26">
            <v>72.325029016994236</v>
          </cell>
          <cell r="K26">
            <v>2.3237212653529145E-3</v>
          </cell>
          <cell r="L26">
            <v>145.43034651539261</v>
          </cell>
          <cell r="AM26" t="str">
            <v>ResEVSEDLCSwch</v>
          </cell>
          <cell r="AN26">
            <v>0.92330469359749501</v>
          </cell>
          <cell r="AO26">
            <v>2.2962378421822351</v>
          </cell>
          <cell r="AP26">
            <v>4.3023262710134595</v>
          </cell>
          <cell r="AQ26">
            <v>7.0059156478451916</v>
          </cell>
          <cell r="AR26">
            <v>10.519340494184405</v>
          </cell>
          <cell r="AS26">
            <v>12.480415303499118</v>
          </cell>
          <cell r="AT26">
            <v>14.638984683559421</v>
          </cell>
          <cell r="AU26">
            <v>17.038416672804455</v>
          </cell>
          <cell r="AV26">
            <v>19.695009994455518</v>
          </cell>
          <cell r="AW26">
            <v>22.630282373341846</v>
          </cell>
          <cell r="AX26">
            <v>25.860782542665678</v>
          </cell>
          <cell r="AY26">
            <v>29.432311011526814</v>
          </cell>
          <cell r="AZ26">
            <v>33.337807679828323</v>
          </cell>
          <cell r="BA26">
            <v>37.620213247137045</v>
          </cell>
          <cell r="BB26">
            <v>42.321883521991232</v>
          </cell>
          <cell r="BC26">
            <v>47.408757633748706</v>
          </cell>
          <cell r="BD26">
            <v>52.933416258023719</v>
          </cell>
          <cell r="BE26">
            <v>58.915471730550379</v>
          </cell>
          <cell r="BF26">
            <v>65.380937967356587</v>
          </cell>
          <cell r="BG26">
            <v>72.325029016994236</v>
          </cell>
        </row>
        <row r="27">
          <cell r="I27" t="str">
            <v>ResHPWHDLCSwch</v>
          </cell>
          <cell r="J27">
            <v>5.5344042990596183</v>
          </cell>
          <cell r="K27">
            <v>1.7781414173734532E-4</v>
          </cell>
          <cell r="L27">
            <v>303.02535714664754</v>
          </cell>
          <cell r="AM27" t="str">
            <v>ResHPWHDLCSwch</v>
          </cell>
          <cell r="AN27">
            <v>0.86382039363978891</v>
          </cell>
          <cell r="AO27">
            <v>1.6387142566412538</v>
          </cell>
          <cell r="AP27">
            <v>2.3202478218201295</v>
          </cell>
          <cell r="AQ27">
            <v>2.9043631617438073</v>
          </cell>
          <cell r="AR27">
            <v>3.3863558620972554</v>
          </cell>
          <cell r="AS27">
            <v>3.1346001602121003</v>
          </cell>
          <cell r="AT27">
            <v>2.8760708895509488</v>
          </cell>
          <cell r="AU27">
            <v>2.611110846271405</v>
          </cell>
          <cell r="AV27">
            <v>2.3400129469955324</v>
          </cell>
          <cell r="AW27">
            <v>2.0627862607773833</v>
          </cell>
          <cell r="AX27">
            <v>1.7788589155853649</v>
          </cell>
          <cell r="AY27">
            <v>1.4887463939434533</v>
          </cell>
          <cell r="AZ27">
            <v>1.1925474142884092</v>
          </cell>
          <cell r="BA27">
            <v>0.89021096942847666</v>
          </cell>
          <cell r="BB27">
            <v>0.7930826245499506</v>
          </cell>
          <cell r="BC27">
            <v>0.8006484896614694</v>
          </cell>
          <cell r="BD27">
            <v>0.80815146182817776</v>
          </cell>
          <cell r="BE27">
            <v>0.81554358558829754</v>
          </cell>
          <cell r="BF27">
            <v>0.82288763769235496</v>
          </cell>
          <cell r="BG27">
            <v>0.83016064485894292</v>
          </cell>
        </row>
        <row r="28">
          <cell r="I28" t="str">
            <v>ResHPWHDLCGrd</v>
          </cell>
          <cell r="J28">
            <v>7.3792057320794928</v>
          </cell>
          <cell r="K28">
            <v>2.3708552231646048E-4</v>
          </cell>
          <cell r="L28">
            <v>263.94043955872684</v>
          </cell>
          <cell r="AM28" t="str">
            <v>ResHPWHDLCGrd</v>
          </cell>
          <cell r="AN28">
            <v>3.0309487496132957E-2</v>
          </cell>
          <cell r="AO28">
            <v>0.13502514474197597</v>
          </cell>
          <cell r="AP28">
            <v>0.31682098771841127</v>
          </cell>
          <cell r="AQ28">
            <v>0.57835803220872339</v>
          </cell>
          <cell r="AR28">
            <v>0.92210629108751563</v>
          </cell>
          <cell r="AS28">
            <v>1.3502892997836742</v>
          </cell>
          <cell r="AT28">
            <v>1.8653838311889765</v>
          </cell>
          <cell r="AU28">
            <v>2.4698809514416316</v>
          </cell>
          <cell r="AV28">
            <v>3.1664856048705503</v>
          </cell>
          <cell r="AW28">
            <v>3.9578663214915659</v>
          </cell>
          <cell r="AX28">
            <v>4.4047935052590024</v>
          </cell>
          <cell r="AY28">
            <v>4.8598158147119666</v>
          </cell>
          <cell r="AZ28">
            <v>5.3232551246497186</v>
          </cell>
          <cell r="BA28">
            <v>5.7950988598089204</v>
          </cell>
          <cell r="BB28">
            <v>5.9921798299329607</v>
          </cell>
          <cell r="BC28">
            <v>6.0493441441088791</v>
          </cell>
          <cell r="BD28">
            <v>6.1060332671462314</v>
          </cell>
          <cell r="BE28">
            <v>6.1618848688893584</v>
          </cell>
          <cell r="BF28">
            <v>6.2173732625644602</v>
          </cell>
          <cell r="BG28">
            <v>6.2723248722675686</v>
          </cell>
        </row>
        <row r="29">
          <cell r="I29" t="str">
            <v/>
          </cell>
          <cell r="J29">
            <v>0</v>
          </cell>
          <cell r="K29">
            <v>0</v>
          </cell>
          <cell r="L29">
            <v>0</v>
          </cell>
          <cell r="AM29" t="str">
            <v/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 t="str">
            <v/>
          </cell>
          <cell r="AT29" t="str">
            <v/>
          </cell>
          <cell r="AU29" t="str">
            <v/>
          </cell>
          <cell r="AV29" t="str">
            <v/>
          </cell>
          <cell r="AW29" t="str">
            <v/>
          </cell>
          <cell r="AX29" t="str">
            <v/>
          </cell>
          <cell r="AY29" t="str">
            <v/>
          </cell>
          <cell r="AZ29" t="str">
            <v/>
          </cell>
          <cell r="BA29" t="str">
            <v/>
          </cell>
          <cell r="BB29" t="str">
            <v/>
          </cell>
          <cell r="BC29" t="str">
            <v/>
          </cell>
          <cell r="BD29" t="str">
            <v/>
          </cell>
          <cell r="BE29" t="str">
            <v/>
          </cell>
          <cell r="BF29" t="str">
            <v/>
          </cell>
          <cell r="BG29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ProductFiles"/>
      <sheetName val="Product Comparison Inputs"/>
      <sheetName val="Product Comparison Data"/>
      <sheetName val="Product Comparison Data at Gen"/>
      <sheetName val="Product Comparison Cost"/>
      <sheetName val="Product Comparison"/>
      <sheetName val="Portfolio Summary Inputs"/>
      <sheetName val="Portfolio Summary Data"/>
      <sheetName val="Portfolio Summary Data at Gen"/>
      <sheetName val="Portfolio Summary Cost"/>
      <sheetName val="Annual Costs"/>
      <sheetName val="Monthly MW"/>
      <sheetName val="Portfolio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9">
          <cell r="I9" t="str">
            <v>NRCurtailCom</v>
          </cell>
          <cell r="J9">
            <v>33.23012222875856</v>
          </cell>
          <cell r="K9">
            <v>1.1128340267498461E-3</v>
          </cell>
          <cell r="L9">
            <v>27.118067509344815</v>
          </cell>
          <cell r="AM9" t="str">
            <v>NRCurtailCom</v>
          </cell>
          <cell r="AO9">
            <v>11.837525223058556</v>
          </cell>
          <cell r="AP9">
            <v>17.672769003421283</v>
          </cell>
          <cell r="AQ9">
            <v>23.557478378702484</v>
          </cell>
          <cell r="AR9">
            <v>29.496392899888363</v>
          </cell>
          <cell r="AS9">
            <v>29.850784816483618</v>
          </cell>
          <cell r="AT9">
            <v>29.446854594375903</v>
          </cell>
          <cell r="AU9">
            <v>29.484266843378752</v>
          </cell>
          <cell r="AV9">
            <v>29.781943292850301</v>
          </cell>
          <cell r="AW9">
            <v>30.036641039898903</v>
          </cell>
          <cell r="AX9">
            <v>30.326798443509347</v>
          </cell>
          <cell r="AY9">
            <v>30.246283498852122</v>
          </cell>
          <cell r="AZ9">
            <v>30.812724908054022</v>
          </cell>
          <cell r="BA9">
            <v>31.026621659045826</v>
          </cell>
          <cell r="BB9">
            <v>31.458699548512605</v>
          </cell>
          <cell r="BC9">
            <v>31.405674384797024</v>
          </cell>
          <cell r="BD9">
            <v>31.781547827788167</v>
          </cell>
          <cell r="BE9">
            <v>32.155822600765951</v>
          </cell>
          <cell r="BF9">
            <v>32.623139246231702</v>
          </cell>
          <cell r="BG9">
            <v>33.23012222875856</v>
          </cell>
        </row>
        <row r="10">
          <cell r="I10" t="str">
            <v>NRCurtailInd</v>
          </cell>
          <cell r="J10">
            <v>151.11123441143775</v>
          </cell>
          <cell r="K10">
            <v>5.0605207624450713E-3</v>
          </cell>
          <cell r="L10">
            <v>20.955363571971375</v>
          </cell>
          <cell r="AM10" t="str">
            <v>NRCurtailInd</v>
          </cell>
          <cell r="AN10">
            <v>28.43380534692318</v>
          </cell>
          <cell r="AO10">
            <v>57.234827424727989</v>
          </cell>
          <cell r="AP10">
            <v>86.652240129351185</v>
          </cell>
          <cell r="AQ10">
            <v>116.73254359585233</v>
          </cell>
          <cell r="AR10">
            <v>146.88813472480945</v>
          </cell>
          <cell r="AS10">
            <v>147.30206025469343</v>
          </cell>
          <cell r="AT10">
            <v>147.44683445595948</v>
          </cell>
          <cell r="AU10">
            <v>147.5351057233228</v>
          </cell>
          <cell r="AV10">
            <v>147.78338689846632</v>
          </cell>
          <cell r="AW10">
            <v>148.33009394710299</v>
          </cell>
          <cell r="AX10">
            <v>148.65938594853864</v>
          </cell>
          <cell r="AY10">
            <v>148.64060937453522</v>
          </cell>
          <cell r="AZ10">
            <v>148.52608305909729</v>
          </cell>
          <cell r="BA10">
            <v>148.66193323328443</v>
          </cell>
          <cell r="BB10">
            <v>149.07395401068564</v>
          </cell>
          <cell r="BC10">
            <v>149.79421995413435</v>
          </cell>
          <cell r="BD10">
            <v>150.31695493949218</v>
          </cell>
          <cell r="BE10">
            <v>150.52934973348962</v>
          </cell>
          <cell r="BF10">
            <v>150.84776929092982</v>
          </cell>
          <cell r="BG10">
            <v>151.11123441143775</v>
          </cell>
        </row>
        <row r="11">
          <cell r="I11" t="str">
            <v>DVR</v>
          </cell>
          <cell r="J11">
            <v>538.10020452264666</v>
          </cell>
          <cell r="K11">
            <v>1.8020283322208643E-2</v>
          </cell>
          <cell r="L11">
            <v>9.834076606709802</v>
          </cell>
          <cell r="AM11" t="str">
            <v>DVR</v>
          </cell>
          <cell r="AN11">
            <v>48.415444372884494</v>
          </cell>
          <cell r="AO11">
            <v>96.232439504991916</v>
          </cell>
          <cell r="AP11">
            <v>144.93214048564786</v>
          </cell>
          <cell r="AQ11">
            <v>194.95184390247513</v>
          </cell>
          <cell r="AR11">
            <v>240.66108555959059</v>
          </cell>
          <cell r="AS11">
            <v>298.55040860649984</v>
          </cell>
          <cell r="AT11">
            <v>347.04841641511092</v>
          </cell>
          <cell r="AU11">
            <v>390.96462388686575</v>
          </cell>
          <cell r="AV11">
            <v>437.68556497400948</v>
          </cell>
          <cell r="AW11">
            <v>495.78806292733282</v>
          </cell>
          <cell r="AX11">
            <v>509.19603307956646</v>
          </cell>
          <cell r="AY11">
            <v>498.98544848929976</v>
          </cell>
          <cell r="AZ11">
            <v>513.3138097436705</v>
          </cell>
          <cell r="BA11">
            <v>523.87898605655619</v>
          </cell>
          <cell r="BB11">
            <v>522.97663888353804</v>
          </cell>
          <cell r="BC11">
            <v>513.31170839192998</v>
          </cell>
          <cell r="BD11">
            <v>523.95232510147298</v>
          </cell>
          <cell r="BE11">
            <v>519.96784973520425</v>
          </cell>
          <cell r="BF11">
            <v>532.96644058295976</v>
          </cell>
          <cell r="BG11">
            <v>538.10020452264666</v>
          </cell>
        </row>
        <row r="12">
          <cell r="I12" t="str">
            <v>IndRTP</v>
          </cell>
          <cell r="J12">
            <v>10.798659961960054</v>
          </cell>
          <cell r="K12">
            <v>3.6163322440536477E-4</v>
          </cell>
          <cell r="L12">
            <v>22.998596399881912</v>
          </cell>
          <cell r="AM12" t="str">
            <v>IndRTP</v>
          </cell>
          <cell r="AN12">
            <v>2.0319269878371418</v>
          </cell>
          <cell r="AO12">
            <v>4.0900958935871277</v>
          </cell>
          <cell r="AP12">
            <v>6.1923130979872836</v>
          </cell>
          <cell r="AQ12">
            <v>8.3419015779734398</v>
          </cell>
          <cell r="AR12">
            <v>10.49687023944881</v>
          </cell>
          <cell r="AS12">
            <v>10.526450045769636</v>
          </cell>
          <cell r="AT12">
            <v>10.536795850810712</v>
          </cell>
          <cell r="AU12">
            <v>10.543103862285697</v>
          </cell>
          <cell r="AV12">
            <v>10.56084644771142</v>
          </cell>
          <cell r="AW12">
            <v>10.59991504204875</v>
          </cell>
          <cell r="AX12">
            <v>10.623446795763472</v>
          </cell>
          <cell r="AY12">
            <v>10.62210499057802</v>
          </cell>
          <cell r="AZ12">
            <v>10.613920749731019</v>
          </cell>
          <cell r="BA12">
            <v>10.623628828965058</v>
          </cell>
          <cell r="BB12">
            <v>10.653072518507715</v>
          </cell>
          <cell r="BC12">
            <v>10.704543919927849</v>
          </cell>
          <cell r="BD12">
            <v>10.741899430781066</v>
          </cell>
          <cell r="BE12">
            <v>10.757077515765959</v>
          </cell>
          <cell r="BF12">
            <v>10.779832306562469</v>
          </cell>
          <cell r="BG12">
            <v>10.798659961960054</v>
          </cell>
        </row>
        <row r="13">
          <cell r="I13" t="str">
            <v>ResCPP</v>
          </cell>
          <cell r="J13">
            <v>125.00468797672352</v>
          </cell>
          <cell r="K13">
            <v>4.1862461210977692E-3</v>
          </cell>
          <cell r="L13">
            <v>15.92549014222439</v>
          </cell>
          <cell r="AM13" t="str">
            <v>ResCPP</v>
          </cell>
          <cell r="AN13">
            <v>22.554997958406368</v>
          </cell>
          <cell r="AO13">
            <v>44.764626741253799</v>
          </cell>
          <cell r="AP13">
            <v>67.735760405801656</v>
          </cell>
          <cell r="AQ13">
            <v>91.662581609947324</v>
          </cell>
          <cell r="AR13">
            <v>111.65809132388409</v>
          </cell>
          <cell r="AS13">
            <v>117.72723923402157</v>
          </cell>
          <cell r="AT13">
            <v>117.99923921511918</v>
          </cell>
          <cell r="AU13">
            <v>114.75348634279408</v>
          </cell>
          <cell r="AV13">
            <v>112.80743999141428</v>
          </cell>
          <cell r="AW13">
            <v>116.15227358519307</v>
          </cell>
          <cell r="AX13">
            <v>121.148892961775</v>
          </cell>
          <cell r="AY13">
            <v>116.85791127292677</v>
          </cell>
          <cell r="AZ13">
            <v>121.53056879984814</v>
          </cell>
          <cell r="BA13">
            <v>125.48563566418522</v>
          </cell>
          <cell r="BB13">
            <v>123.79969947437004</v>
          </cell>
          <cell r="BC13">
            <v>119.58713176027527</v>
          </cell>
          <cell r="BD13">
            <v>123.09513376505383</v>
          </cell>
          <cell r="BE13">
            <v>120.23428762389274</v>
          </cell>
          <cell r="BF13">
            <v>124.53156988666466</v>
          </cell>
          <cell r="BG13">
            <v>125.00468797672352</v>
          </cell>
        </row>
        <row r="14">
          <cell r="I14" t="str">
            <v>ResTOU</v>
          </cell>
          <cell r="J14">
            <v>90.225605899643995</v>
          </cell>
          <cell r="K14">
            <v>3.02153942251679E-3</v>
          </cell>
          <cell r="L14">
            <v>40.685470037439828</v>
          </cell>
          <cell r="AM14" t="str">
            <v>ResTOU</v>
          </cell>
          <cell r="AN14">
            <v>16.279696304200865</v>
          </cell>
          <cell r="AO14">
            <v>32.31011281235385</v>
          </cell>
          <cell r="AP14">
            <v>48.890166621787515</v>
          </cell>
          <cell r="AQ14">
            <v>66.160014459802014</v>
          </cell>
          <cell r="AR14">
            <v>80.592329026661247</v>
          </cell>
          <cell r="AS14">
            <v>84.972905118244924</v>
          </cell>
          <cell r="AT14">
            <v>85.169228660157131</v>
          </cell>
          <cell r="AU14">
            <v>82.826516364754497</v>
          </cell>
          <cell r="AV14">
            <v>81.421903353803017</v>
          </cell>
          <cell r="AW14">
            <v>83.836129912157162</v>
          </cell>
          <cell r="AX14">
            <v>87.442578742187848</v>
          </cell>
          <cell r="AY14">
            <v>84.345443514325808</v>
          </cell>
          <cell r="AZ14">
            <v>87.718063880423742</v>
          </cell>
          <cell r="BA14">
            <v>90.572743252727491</v>
          </cell>
          <cell r="BB14">
            <v>89.355871976167521</v>
          </cell>
          <cell r="BC14">
            <v>86.315334212749804</v>
          </cell>
          <cell r="BD14">
            <v>88.847332104198884</v>
          </cell>
          <cell r="BE14">
            <v>86.782436933867487</v>
          </cell>
          <cell r="BF14">
            <v>89.884119775974852</v>
          </cell>
          <cell r="BG14">
            <v>90.225605899643995</v>
          </cell>
        </row>
        <row r="15">
          <cell r="I15" t="str">
            <v>NRHeatSwchMed</v>
          </cell>
          <cell r="J15">
            <v>16.286547347102161</v>
          </cell>
          <cell r="K15">
            <v>5.4541551010132473E-4</v>
          </cell>
          <cell r="L15">
            <v>21.618458199186929</v>
          </cell>
          <cell r="AM15" t="str">
            <v>NRHeatSwchMed</v>
          </cell>
          <cell r="AN15">
            <v>2.3718173125013076</v>
          </cell>
          <cell r="AO15">
            <v>4.8270030977528524</v>
          </cell>
          <cell r="AP15">
            <v>7.3430864405423506</v>
          </cell>
          <cell r="AQ15">
            <v>9.9118382937781213</v>
          </cell>
          <cell r="AR15">
            <v>12.572236014123499</v>
          </cell>
          <cell r="AS15">
            <v>12.8015816571345</v>
          </cell>
          <cell r="AT15">
            <v>13.009320442026493</v>
          </cell>
          <cell r="AU15">
            <v>13.227853156974685</v>
          </cell>
          <cell r="AV15">
            <v>13.459198849275243</v>
          </cell>
          <cell r="AW15">
            <v>13.665004177198671</v>
          </cell>
          <cell r="AX15">
            <v>13.895339060734843</v>
          </cell>
          <cell r="AY15">
            <v>14.13995046409544</v>
          </cell>
          <cell r="AZ15">
            <v>14.366397627423357</v>
          </cell>
          <cell r="BA15">
            <v>14.63976510524153</v>
          </cell>
          <cell r="BB15">
            <v>14.888748231540255</v>
          </cell>
          <cell r="BC15">
            <v>15.161024073444718</v>
          </cell>
          <cell r="BD15">
            <v>15.439988162282482</v>
          </cell>
          <cell r="BE15">
            <v>15.750401199117647</v>
          </cell>
          <cell r="BF15">
            <v>16.017144562675419</v>
          </cell>
          <cell r="BG15">
            <v>16.286547347102161</v>
          </cell>
        </row>
        <row r="16">
          <cell r="I16" t="str">
            <v>NRHeatSwchSm</v>
          </cell>
          <cell r="J16">
            <v>17.059378697888878</v>
          </cell>
          <cell r="K16">
            <v>5.7129663741629444E-4</v>
          </cell>
          <cell r="L16">
            <v>45.630764032749532</v>
          </cell>
          <cell r="AM16" t="str">
            <v>NRHeatSwchSm</v>
          </cell>
          <cell r="AN16">
            <v>2.9003812209992255</v>
          </cell>
          <cell r="AO16">
            <v>5.8449107001098461</v>
          </cell>
          <cell r="AP16">
            <v>8.8202584239461661</v>
          </cell>
          <cell r="AQ16">
            <v>11.82077174339139</v>
          </cell>
          <cell r="AR16">
            <v>14.898639623833203</v>
          </cell>
          <cell r="AS16">
            <v>15.059734065908176</v>
          </cell>
          <cell r="AT16">
            <v>15.185896148158044</v>
          </cell>
          <cell r="AU16">
            <v>15.303094770664998</v>
          </cell>
          <cell r="AV16">
            <v>15.428565312549587</v>
          </cell>
          <cell r="AW16">
            <v>15.551610248718173</v>
          </cell>
          <cell r="AX16">
            <v>15.681788836313356</v>
          </cell>
          <cell r="AY16">
            <v>15.814620706419777</v>
          </cell>
          <cell r="AZ16">
            <v>15.955036648599883</v>
          </cell>
          <cell r="BA16">
            <v>16.120684670271924</v>
          </cell>
          <cell r="BB16">
            <v>16.268993258701094</v>
          </cell>
          <cell r="BC16">
            <v>16.424352661370072</v>
          </cell>
          <cell r="BD16">
            <v>16.581349876789574</v>
          </cell>
          <cell r="BE16">
            <v>16.753725429907064</v>
          </cell>
          <cell r="BF16">
            <v>16.917090965164064</v>
          </cell>
          <cell r="BG16">
            <v>17.059378697888878</v>
          </cell>
        </row>
        <row r="17">
          <cell r="I17" t="str">
            <v>ComCPP</v>
          </cell>
          <cell r="J17">
            <v>55.035097560191247</v>
          </cell>
          <cell r="K17">
            <v>1.8430545879086371E-3</v>
          </cell>
          <cell r="L17">
            <v>7.9159294113648944</v>
          </cell>
          <cell r="AM17" t="str">
            <v>ComCPP</v>
          </cell>
          <cell r="AN17">
            <v>9.8710790808470037</v>
          </cell>
          <cell r="AO17">
            <v>19.605084538582847</v>
          </cell>
          <cell r="AP17">
            <v>29.26930450530427</v>
          </cell>
          <cell r="AQ17">
            <v>39.015448451223548</v>
          </cell>
          <cell r="AR17">
            <v>48.851365930703494</v>
          </cell>
          <cell r="AS17">
            <v>49.438303094825152</v>
          </cell>
          <cell r="AT17">
            <v>48.769321529600283</v>
          </cell>
          <cell r="AU17">
            <v>48.831282986125913</v>
          </cell>
          <cell r="AV17">
            <v>49.324289070342473</v>
          </cell>
          <cell r="AW17">
            <v>49.746114643558386</v>
          </cell>
          <cell r="AX17">
            <v>50.226667826769116</v>
          </cell>
          <cell r="AY17">
            <v>50.093320504006989</v>
          </cell>
          <cell r="AZ17">
            <v>51.031450012016421</v>
          </cell>
          <cell r="BA17">
            <v>51.385701750171471</v>
          </cell>
          <cell r="BB17">
            <v>52.101300947691897</v>
          </cell>
          <cell r="BC17">
            <v>52.013481678230825</v>
          </cell>
          <cell r="BD17">
            <v>52.635996138541771</v>
          </cell>
          <cell r="BE17">
            <v>53.255862911927395</v>
          </cell>
          <cell r="BF17">
            <v>54.029823868124261</v>
          </cell>
          <cell r="BG17">
            <v>55.035097560191247</v>
          </cell>
        </row>
        <row r="18">
          <cell r="I18" t="str">
            <v>IndCPP</v>
          </cell>
          <cell r="J18">
            <v>48.593969828820221</v>
          </cell>
          <cell r="K18">
            <v>1.627349509824141E-3</v>
          </cell>
          <cell r="L18">
            <v>19.373520382232901</v>
          </cell>
          <cell r="AM18" t="str">
            <v>IndCPP</v>
          </cell>
          <cell r="AN18">
            <v>9.1436714452671364</v>
          </cell>
          <cell r="AO18">
            <v>18.405431521142066</v>
          </cell>
          <cell r="AP18">
            <v>27.865408940942761</v>
          </cell>
          <cell r="AQ18">
            <v>37.53855710088046</v>
          </cell>
          <cell r="AR18">
            <v>47.235916077519633</v>
          </cell>
          <cell r="AS18">
            <v>47.369025205963339</v>
          </cell>
          <cell r="AT18">
            <v>47.415581328648159</v>
          </cell>
          <cell r="AU18">
            <v>47.443967380285628</v>
          </cell>
          <cell r="AV18">
            <v>47.523809014701371</v>
          </cell>
          <cell r="AW18">
            <v>47.699617689219373</v>
          </cell>
          <cell r="AX18">
            <v>47.805510580935596</v>
          </cell>
          <cell r="AY18">
            <v>47.79947245760107</v>
          </cell>
          <cell r="AZ18">
            <v>47.762643373789565</v>
          </cell>
          <cell r="BA18">
            <v>47.806329730342732</v>
          </cell>
          <cell r="BB18">
            <v>47.938826333284709</v>
          </cell>
          <cell r="BC18">
            <v>48.170447639675302</v>
          </cell>
          <cell r="BD18">
            <v>48.33854743851478</v>
          </cell>
          <cell r="BE18">
            <v>48.406848820946799</v>
          </cell>
          <cell r="BF18">
            <v>48.509245379531102</v>
          </cell>
          <cell r="BG18">
            <v>48.593969828820221</v>
          </cell>
        </row>
        <row r="19">
          <cell r="I19" t="str">
            <v>NRTstatSm</v>
          </cell>
          <cell r="J19">
            <v>13.940926263475687</v>
          </cell>
          <cell r="K19">
            <v>4.6686367879140707E-4</v>
          </cell>
          <cell r="L19">
            <v>35.448772638817289</v>
          </cell>
          <cell r="AM19" t="str">
            <v>NRTstatSm</v>
          </cell>
          <cell r="AN19">
            <v>2.3701918723994058</v>
          </cell>
          <cell r="AO19">
            <v>4.7764617064814372</v>
          </cell>
          <cell r="AP19">
            <v>7.2079162137511199</v>
          </cell>
          <cell r="AQ19">
            <v>9.659936048690307</v>
          </cell>
          <cell r="AR19">
            <v>12.175170039906499</v>
          </cell>
          <cell r="AS19">
            <v>12.306816436776794</v>
          </cell>
          <cell r="AT19">
            <v>12.409916105119908</v>
          </cell>
          <cell r="AU19">
            <v>12.505690833114699</v>
          </cell>
          <cell r="AV19">
            <v>12.608225374590578</v>
          </cell>
          <cell r="AW19">
            <v>12.708777710792162</v>
          </cell>
          <cell r="AX19">
            <v>12.81515966777237</v>
          </cell>
          <cell r="AY19">
            <v>12.923709887530515</v>
          </cell>
          <cell r="AZ19">
            <v>13.038457811872652</v>
          </cell>
          <cell r="BA19">
            <v>13.17382539452127</v>
          </cell>
          <cell r="BB19">
            <v>13.295023190299558</v>
          </cell>
          <cell r="BC19">
            <v>13.421982912297757</v>
          </cell>
          <cell r="BD19">
            <v>13.550281055066877</v>
          </cell>
          <cell r="BE19">
            <v>13.691146377198104</v>
          </cell>
          <cell r="BF19">
            <v>13.824648711681888</v>
          </cell>
          <cell r="BG19">
            <v>13.940926263475687</v>
          </cell>
        </row>
        <row r="20">
          <cell r="I20" t="str">
            <v>ResBYOT</v>
          </cell>
          <cell r="J20">
            <v>44.229755482665261</v>
          </cell>
          <cell r="K20">
            <v>1.4811975880527563E-3</v>
          </cell>
          <cell r="L20">
            <v>26.576234404566172</v>
          </cell>
          <cell r="AM20" t="str">
            <v>ResBYOT</v>
          </cell>
          <cell r="AN20">
            <v>7.6191156787313448</v>
          </cell>
          <cell r="AO20">
            <v>15.380644113802015</v>
          </cell>
          <cell r="AP20">
            <v>23.298358082107598</v>
          </cell>
          <cell r="AQ20">
            <v>31.353612534863853</v>
          </cell>
          <cell r="AR20">
            <v>39.542307137856355</v>
          </cell>
          <cell r="AS20">
            <v>39.883605356227264</v>
          </cell>
          <cell r="AT20">
            <v>40.223761403269734</v>
          </cell>
          <cell r="AU20">
            <v>40.544819596296449</v>
          </cell>
          <cell r="AV20">
            <v>40.872794945932164</v>
          </cell>
          <cell r="AW20">
            <v>41.194718570582502</v>
          </cell>
          <cell r="AX20">
            <v>41.514703642060198</v>
          </cell>
          <cell r="AY20">
            <v>41.837003579561554</v>
          </cell>
          <cell r="AZ20">
            <v>42.146795348889825</v>
          </cell>
          <cell r="BA20">
            <v>42.46116948011732</v>
          </cell>
          <cell r="BB20">
            <v>42.765557305695033</v>
          </cell>
          <cell r="BC20">
            <v>43.064334049055859</v>
          </cell>
          <cell r="BD20">
            <v>43.366984643185965</v>
          </cell>
          <cell r="BE20">
            <v>43.657219895792402</v>
          </cell>
          <cell r="BF20">
            <v>43.943926469032583</v>
          </cell>
          <cell r="BG20">
            <v>44.229755482665261</v>
          </cell>
        </row>
        <row r="21">
          <cell r="I21" t="str">
            <v>ResHeatSwitch</v>
          </cell>
          <cell r="J21">
            <v>548.94684333649434</v>
          </cell>
          <cell r="K21">
            <v>1.838352329661563E-2</v>
          </cell>
          <cell r="L21">
            <v>45.245599815094018</v>
          </cell>
          <cell r="AM21" t="str">
            <v>ResHeatSwitch</v>
          </cell>
          <cell r="AN21">
            <v>92.677338641651929</v>
          </cell>
          <cell r="AO21">
            <v>187.25604691772261</v>
          </cell>
          <cell r="AP21">
            <v>283.70416956267383</v>
          </cell>
          <cell r="AQ21">
            <v>382.01050722284117</v>
          </cell>
          <cell r="AR21">
            <v>482.10123745481906</v>
          </cell>
          <cell r="AS21">
            <v>486.578052975795</v>
          </cell>
          <cell r="AT21">
            <v>491.0178658804515</v>
          </cell>
          <cell r="AU21">
            <v>495.4728522054981</v>
          </cell>
          <cell r="AV21">
            <v>499.97922568352891</v>
          </cell>
          <cell r="AW21">
            <v>504.51039690583599</v>
          </cell>
          <cell r="AX21">
            <v>508.96849770633719</v>
          </cell>
          <cell r="AY21">
            <v>513.44417706906552</v>
          </cell>
          <cell r="AZ21">
            <v>517.96393513022997</v>
          </cell>
          <cell r="BA21">
            <v>522.50595606625143</v>
          </cell>
          <cell r="BB21">
            <v>526.9788212408514</v>
          </cell>
          <cell r="BC21">
            <v>531.43302911446722</v>
          </cell>
          <cell r="BD21">
            <v>535.86472242592777</v>
          </cell>
          <cell r="BE21">
            <v>540.24089969684997</v>
          </cell>
          <cell r="BF21">
            <v>544.60416712509459</v>
          </cell>
          <cell r="BG21">
            <v>548.94684333649434</v>
          </cell>
        </row>
        <row r="22">
          <cell r="I22" t="str">
            <v>ResERWHDLCSwch</v>
          </cell>
          <cell r="J22">
            <v>765.22257722384484</v>
          </cell>
          <cell r="K22">
            <v>2.5626319280731689E-2</v>
          </cell>
          <cell r="L22">
            <v>60.059009335262196</v>
          </cell>
          <cell r="AM22" t="str">
            <v>ResERWHDLCSwch</v>
          </cell>
          <cell r="AN22">
            <v>119.43740141859033</v>
          </cell>
          <cell r="AO22">
            <v>226.57924485450917</v>
          </cell>
          <cell r="AP22">
            <v>320.81248894535912</v>
          </cell>
          <cell r="AQ22">
            <v>401.57605836661151</v>
          </cell>
          <cell r="AR22">
            <v>468.21949033095439</v>
          </cell>
          <cell r="AS22">
            <v>433.41011670783627</v>
          </cell>
          <cell r="AT22">
            <v>397.66418560252436</v>
          </cell>
          <cell r="AU22">
            <v>361.02909423159502</v>
          </cell>
          <cell r="AV22">
            <v>323.54534314403844</v>
          </cell>
          <cell r="AW22">
            <v>285.21418628599605</v>
          </cell>
          <cell r="AX22">
            <v>245.95655292713974</v>
          </cell>
          <cell r="AY22">
            <v>205.84371701931607</v>
          </cell>
          <cell r="AZ22">
            <v>164.88932801285722</v>
          </cell>
          <cell r="BA22">
            <v>123.08633332312648</v>
          </cell>
          <cell r="BB22">
            <v>109.65673939156983</v>
          </cell>
          <cell r="BC22">
            <v>110.70284489574271</v>
          </cell>
          <cell r="BD22">
            <v>111.74025441409374</v>
          </cell>
          <cell r="BE22">
            <v>112.76233731393496</v>
          </cell>
          <cell r="BF22">
            <v>113.777773515314</v>
          </cell>
          <cell r="BG22">
            <v>114.78338658357674</v>
          </cell>
        </row>
        <row r="23">
          <cell r="I23" t="str">
            <v>ResERWHDLCGrd</v>
          </cell>
          <cell r="J23">
            <v>1020.2967696317932</v>
          </cell>
          <cell r="K23">
            <v>3.416842570764226E-2</v>
          </cell>
          <cell r="L23">
            <v>52.46584835012753</v>
          </cell>
          <cell r="AM23" t="str">
            <v>ResERWHDLCGrd</v>
          </cell>
          <cell r="AN23">
            <v>4.1907860146873794</v>
          </cell>
          <cell r="AO23">
            <v>18.669450886888391</v>
          </cell>
          <cell r="AP23">
            <v>43.805721382097225</v>
          </cell>
          <cell r="AQ23">
            <v>79.967526774303579</v>
          </cell>
          <cell r="AR23">
            <v>127.49638703847585</v>
          </cell>
          <cell r="AS23">
            <v>186.69974258183717</v>
          </cell>
          <cell r="AT23">
            <v>257.92004806310621</v>
          </cell>
          <cell r="AU23">
            <v>341.50173441781055</v>
          </cell>
          <cell r="AV23">
            <v>437.81880476512424</v>
          </cell>
          <cell r="AW23">
            <v>547.24022734548862</v>
          </cell>
          <cell r="AX23">
            <v>609.0352739148226</v>
          </cell>
          <cell r="AY23">
            <v>671.9496049825957</v>
          </cell>
          <cell r="AZ23">
            <v>736.0277250429001</v>
          </cell>
          <cell r="BA23">
            <v>801.26789535839362</v>
          </cell>
          <cell r="BB23">
            <v>828.51758651408295</v>
          </cell>
          <cell r="BC23">
            <v>836.42149476783356</v>
          </cell>
          <cell r="BD23">
            <v>844.25970001759697</v>
          </cell>
          <cell r="BE23">
            <v>851.98210414973073</v>
          </cell>
          <cell r="BF23">
            <v>859.6542887823723</v>
          </cell>
          <cell r="BG23">
            <v>867.25225418702416</v>
          </cell>
        </row>
        <row r="24">
          <cell r="I24" t="str">
            <v>ResEVSEDLCSwch</v>
          </cell>
          <cell r="J24">
            <v>72.325029016994236</v>
          </cell>
          <cell r="K24">
            <v>2.4220721405028671E-3</v>
          </cell>
          <cell r="L24">
            <v>145.43034651539261</v>
          </cell>
          <cell r="AM24" t="str">
            <v>ResEVSEDLCSwch</v>
          </cell>
          <cell r="AN24">
            <v>0.92330469359749501</v>
          </cell>
          <cell r="AO24">
            <v>2.2962378421822351</v>
          </cell>
          <cell r="AP24">
            <v>4.3023262710134595</v>
          </cell>
          <cell r="AQ24">
            <v>7.0059156478451916</v>
          </cell>
          <cell r="AR24">
            <v>10.519340494184405</v>
          </cell>
          <cell r="AS24">
            <v>12.480415303499118</v>
          </cell>
          <cell r="AT24">
            <v>14.638984683559421</v>
          </cell>
          <cell r="AU24">
            <v>17.038416672804455</v>
          </cell>
          <cell r="AV24">
            <v>19.695009994455518</v>
          </cell>
          <cell r="AW24">
            <v>22.630282373341846</v>
          </cell>
          <cell r="AX24">
            <v>25.860782542665678</v>
          </cell>
          <cell r="AY24">
            <v>29.432311011526814</v>
          </cell>
          <cell r="AZ24">
            <v>33.337807679828323</v>
          </cell>
          <cell r="BA24">
            <v>37.620213247137045</v>
          </cell>
          <cell r="BB24">
            <v>42.321883521991232</v>
          </cell>
          <cell r="BC24">
            <v>47.408757633748706</v>
          </cell>
          <cell r="BD24">
            <v>52.933416258023719</v>
          </cell>
          <cell r="BE24">
            <v>58.915471730550379</v>
          </cell>
          <cell r="BF24">
            <v>65.380937967356587</v>
          </cell>
          <cell r="BG24">
            <v>72.325029016994236</v>
          </cell>
        </row>
        <row r="25">
          <cell r="I25" t="str">
            <v>ResHPWHDLCSwch</v>
          </cell>
          <cell r="J25">
            <v>7.3792057320794928</v>
          </cell>
          <cell r="K25">
            <v>2.4712010303527408E-4</v>
          </cell>
          <cell r="L25">
            <v>227.26901785998558</v>
          </cell>
          <cell r="AM25" t="str">
            <v>ResHPWHDLCSwch</v>
          </cell>
          <cell r="AN25">
            <v>1.151760524853052</v>
          </cell>
          <cell r="AO25">
            <v>2.184952342188339</v>
          </cell>
          <cell r="AP25">
            <v>3.0936637624268393</v>
          </cell>
          <cell r="AQ25">
            <v>3.8724842156584098</v>
          </cell>
          <cell r="AR25">
            <v>4.515141149463008</v>
          </cell>
          <cell r="AS25">
            <v>4.179466880282801</v>
          </cell>
          <cell r="AT25">
            <v>3.8347611860679316</v>
          </cell>
          <cell r="AU25">
            <v>3.4814811283618741</v>
          </cell>
          <cell r="AV25">
            <v>3.1200172626607099</v>
          </cell>
          <cell r="AW25">
            <v>2.7503816810365107</v>
          </cell>
          <cell r="AX25">
            <v>2.3718118874471537</v>
          </cell>
          <cell r="AY25">
            <v>1.9849951919246041</v>
          </cell>
          <cell r="AZ25">
            <v>1.5900632190512123</v>
          </cell>
          <cell r="BA25">
            <v>1.1869479592379693</v>
          </cell>
          <cell r="BB25">
            <v>1.0574434993999344</v>
          </cell>
          <cell r="BC25">
            <v>1.0675313195486258</v>
          </cell>
          <cell r="BD25">
            <v>1.0775352824375704</v>
          </cell>
          <cell r="BE25">
            <v>1.0873914474510633</v>
          </cell>
          <cell r="BF25">
            <v>1.0971835169231403</v>
          </cell>
          <cell r="BG25">
            <v>1.1068808598119242</v>
          </cell>
        </row>
        <row r="26">
          <cell r="I26" t="str">
            <v>ResHPWHDLCGrd</v>
          </cell>
          <cell r="J26">
            <v>14.758411464158986</v>
          </cell>
          <cell r="K26">
            <v>4.9424020607054817E-4</v>
          </cell>
          <cell r="L26">
            <v>131.97021977936342</v>
          </cell>
          <cell r="AM26" t="str">
            <v>ResHPWHDLCGrd</v>
          </cell>
          <cell r="AN26">
            <v>6.0618974992265914E-2</v>
          </cell>
          <cell r="AO26">
            <v>0.27005028948395193</v>
          </cell>
          <cell r="AP26">
            <v>0.63364197543682255</v>
          </cell>
          <cell r="AQ26">
            <v>1.1567160644174468</v>
          </cell>
          <cell r="AR26">
            <v>1.8442125821750313</v>
          </cell>
          <cell r="AS26">
            <v>2.7005785995673484</v>
          </cell>
          <cell r="AT26">
            <v>3.7307676623779531</v>
          </cell>
          <cell r="AU26">
            <v>4.9397619028832622</v>
          </cell>
          <cell r="AV26">
            <v>6.3329712097411006</v>
          </cell>
          <cell r="AW26">
            <v>7.9157326429831318</v>
          </cell>
          <cell r="AX26">
            <v>8.8095870105180047</v>
          </cell>
          <cell r="AY26">
            <v>9.7196316294239331</v>
          </cell>
          <cell r="AZ26">
            <v>10.646510249299437</v>
          </cell>
          <cell r="BA26">
            <v>11.590197719617841</v>
          </cell>
          <cell r="BB26">
            <v>11.984359659865921</v>
          </cell>
          <cell r="BC26">
            <v>12.098688288217758</v>
          </cell>
          <cell r="BD26">
            <v>12.212066534292463</v>
          </cell>
          <cell r="BE26">
            <v>12.323769737778717</v>
          </cell>
          <cell r="BF26">
            <v>12.43474652512892</v>
          </cell>
          <cell r="BG26">
            <v>12.544649744535137</v>
          </cell>
        </row>
        <row r="27">
          <cell r="I27" t="str">
            <v/>
          </cell>
          <cell r="J27">
            <v>0</v>
          </cell>
          <cell r="K27">
            <v>0</v>
          </cell>
          <cell r="L27">
            <v>0</v>
          </cell>
          <cell r="AM27" t="str">
            <v/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 t="str">
            <v/>
          </cell>
          <cell r="AT27" t="str">
            <v/>
          </cell>
          <cell r="AU27" t="str">
            <v/>
          </cell>
          <cell r="AV27" t="str">
            <v/>
          </cell>
          <cell r="AW27" t="str">
            <v/>
          </cell>
          <cell r="AX27" t="str">
            <v/>
          </cell>
          <cell r="AY27" t="str">
            <v/>
          </cell>
          <cell r="AZ27" t="str">
            <v/>
          </cell>
          <cell r="BA27" t="str">
            <v/>
          </cell>
          <cell r="BB27" t="str">
            <v/>
          </cell>
          <cell r="BC27" t="str">
            <v/>
          </cell>
          <cell r="BD27" t="str">
            <v/>
          </cell>
          <cell r="BE27" t="str">
            <v/>
          </cell>
          <cell r="BF27" t="str">
            <v/>
          </cell>
          <cell r="BG27" t="str">
            <v/>
          </cell>
        </row>
        <row r="28"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AM28" t="str">
            <v/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 t="str">
            <v/>
          </cell>
          <cell r="AS28" t="str">
            <v/>
          </cell>
          <cell r="AT28" t="str">
            <v/>
          </cell>
          <cell r="AU28" t="str">
            <v/>
          </cell>
          <cell r="AV28" t="str">
            <v/>
          </cell>
          <cell r="AW28" t="str">
            <v/>
          </cell>
          <cell r="AX28" t="str">
            <v/>
          </cell>
          <cell r="AY28" t="str">
            <v/>
          </cell>
          <cell r="AZ28" t="str">
            <v/>
          </cell>
          <cell r="BA28" t="str">
            <v/>
          </cell>
          <cell r="BB28" t="str">
            <v/>
          </cell>
          <cell r="BC28" t="str">
            <v/>
          </cell>
          <cell r="BD28" t="str">
            <v/>
          </cell>
          <cell r="BE28" t="str">
            <v/>
          </cell>
          <cell r="BF28" t="str">
            <v/>
          </cell>
          <cell r="BG28" t="str">
            <v/>
          </cell>
        </row>
        <row r="29"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AM29" t="str">
            <v/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 t="str">
            <v/>
          </cell>
          <cell r="AT29" t="str">
            <v/>
          </cell>
          <cell r="AU29" t="str">
            <v/>
          </cell>
          <cell r="AV29" t="str">
            <v/>
          </cell>
          <cell r="AW29" t="str">
            <v/>
          </cell>
          <cell r="AX29" t="str">
            <v/>
          </cell>
          <cell r="AY29" t="str">
            <v/>
          </cell>
          <cell r="AZ29" t="str">
            <v/>
          </cell>
          <cell r="BA29" t="str">
            <v/>
          </cell>
          <cell r="BB29" t="str">
            <v/>
          </cell>
          <cell r="BC29" t="str">
            <v/>
          </cell>
          <cell r="BD29" t="str">
            <v/>
          </cell>
          <cell r="BE29" t="str">
            <v/>
          </cell>
          <cell r="BF29" t="str">
            <v/>
          </cell>
          <cell r="BG29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V139"/>
  <sheetViews>
    <sheetView topLeftCell="A27" zoomScale="115" zoomScaleNormal="115" workbookViewId="0">
      <selection activeCell="L34" sqref="L34:L40"/>
    </sheetView>
  </sheetViews>
  <sheetFormatPr defaultRowHeight="12.75" x14ac:dyDescent="0.35"/>
  <cols>
    <col min="1" max="1" width="26.265625" bestFit="1" customWidth="1"/>
    <col min="2" max="2" width="16.73046875" customWidth="1"/>
    <col min="3" max="3" width="17.265625" customWidth="1"/>
    <col min="4" max="4" width="17.1328125" customWidth="1"/>
    <col min="5" max="5" width="15.3984375" customWidth="1"/>
    <col min="6" max="6" width="12.265625" customWidth="1"/>
    <col min="7" max="8" width="11.59765625" bestFit="1" customWidth="1"/>
    <col min="9" max="9" width="11.73046875" customWidth="1"/>
    <col min="10" max="10" width="11.59765625" customWidth="1"/>
    <col min="11" max="22" width="12.59765625" bestFit="1" customWidth="1"/>
  </cols>
  <sheetData>
    <row r="3" spans="1:20" ht="52.5" x14ac:dyDescent="0.45">
      <c r="A3" s="1" t="s">
        <v>22</v>
      </c>
      <c r="B3" s="48" t="s">
        <v>26</v>
      </c>
      <c r="C3" s="48" t="s">
        <v>25</v>
      </c>
      <c r="D3" s="48" t="s">
        <v>24</v>
      </c>
      <c r="E3" s="48" t="s">
        <v>27</v>
      </c>
      <c r="F3" s="30" t="s">
        <v>49</v>
      </c>
      <c r="G3" s="30" t="s">
        <v>35</v>
      </c>
      <c r="H3" s="30" t="s">
        <v>36</v>
      </c>
      <c r="I3" s="30" t="s">
        <v>50</v>
      </c>
      <c r="J3" s="30" t="s">
        <v>5</v>
      </c>
      <c r="K3" s="30" t="s">
        <v>66</v>
      </c>
      <c r="L3" s="30" t="s">
        <v>67</v>
      </c>
      <c r="S3" t="s">
        <v>5</v>
      </c>
      <c r="T3" s="7" t="s">
        <v>6</v>
      </c>
    </row>
    <row r="4" spans="1:20" ht="14.25" x14ac:dyDescent="0.45">
      <c r="A4" s="3" t="s">
        <v>69</v>
      </c>
      <c r="B4" s="59">
        <f>(IFERROR(VLOOKUP($A4,'Reporter Outputs'!$A$3:$AD$23,28,FALSE)*PotentialSummary!$H4,0)+IFERROR(VLOOKUP(PotentialSummary!$A4,'Reporter Outputs'!$A$28:$AD$48,28,FALSE)*PotentialSummary!$G4,0))/(SUM($G4:$H4))</f>
        <v>0.18386159061891669</v>
      </c>
      <c r="C4" s="59">
        <f>(IFERROR(VLOOKUP($A4,'Reporter Outputs'!$A$3:$AD$23,29,FALSE)*PotentialSummary!$H4,0)+IFERROR(VLOOKUP(PotentialSummary!$A4,'Reporter Outputs'!$A$28:$AD$48,29,FALSE)*PotentialSummary!$G4,0))/(SUM($G4:$H4))</f>
        <v>0.92</v>
      </c>
      <c r="D4" s="59">
        <f>(IFERROR(VLOOKUP($A4,'Reporter Outputs'!$A$3:$AD$23,30,FALSE)*PotentialSummary!$H4,0)+IFERROR(VLOOKUP(PotentialSummary!$A4,'Reporter Outputs'!$A$28:$AD$48,30,FALSE)*PotentialSummary!$G4,0))/(SUM($G4:$H4))-$D$28</f>
        <v>16.227550000000004</v>
      </c>
      <c r="E4" s="53">
        <v>150</v>
      </c>
      <c r="F4" s="59">
        <f>(IFERROR(VLOOKUP($A4,'Reporter Outputs'!$A$3:$V$23,22,FALSE)*PotentialSummary!H4,0)+IFERROR(VLOOKUP(PotentialSummary!$A4,'Reporter Outputs'!$A$28:$V$48,22,FALSE)*PotentialSummary!G4,0))/(SUM(G4:H4))-$D$28</f>
        <v>17.330659832079217</v>
      </c>
      <c r="G4" s="31">
        <f>K4/$I4</f>
        <v>0.85891925849672079</v>
      </c>
      <c r="H4" s="31">
        <f>L4/$I4</f>
        <v>1</v>
      </c>
      <c r="I4" s="60">
        <f>MAX(K4,L4)</f>
        <v>38.688295669278475</v>
      </c>
      <c r="J4" t="str">
        <f>IF(F4&lt;PotentialSummary!$T$4,PotentialSummary!$S$4,IF(F4&lt;PotentialSummary!$T$5,PotentialSummary!$S$5,IF(F4&lt;PotentialSummary!$T$6,PotentialSummary!$S$6,PotentialSummary!$S$7)))</f>
        <v>Bin 2</v>
      </c>
      <c r="K4" s="14">
        <f t="shared" ref="K4:K26" si="0">IFERROR(VLOOKUP($A4,$A$59:$V$81,22,FALSE),0)</f>
        <v>33.23012222875856</v>
      </c>
      <c r="L4" s="14">
        <f t="shared" ref="L4:L26" si="1">IFERROR(VLOOKUP($A4,$A$86:$V$108,22,FALSE),0)</f>
        <v>38.688295669278475</v>
      </c>
      <c r="S4" s="8" t="s">
        <v>1</v>
      </c>
      <c r="T4" s="9">
        <v>10</v>
      </c>
    </row>
    <row r="5" spans="1:20" ht="13.15" x14ac:dyDescent="0.4">
      <c r="A5" s="3" t="s">
        <v>70</v>
      </c>
      <c r="B5" s="59">
        <f>(IFERROR(VLOOKUP($A5,'Reporter Outputs'!$A$3:$AD$23,28,FALSE)*PotentialSummary!$H5,0)+IFERROR(VLOOKUP(PotentialSummary!$A5,'Reporter Outputs'!$A$28:$AD$48,28,FALSE)*PotentialSummary!$G5,0))/(SUM($G5:$H5))</f>
        <v>3.9999999999999994E-2</v>
      </c>
      <c r="C5" s="59">
        <f>(IFERROR(VLOOKUP($A5,'Reporter Outputs'!$A$3:$AD$23,29,FALSE)*PotentialSummary!$H5,0)+IFERROR(VLOOKUP(PotentialSummary!$A5,'Reporter Outputs'!$A$28:$AD$48,29,FALSE)*PotentialSummary!$G5,0))/(SUM($G5:$H5))</f>
        <v>0.90999999999999992</v>
      </c>
      <c r="D5" s="59">
        <f>(IFERROR(VLOOKUP($A5,'Reporter Outputs'!$A$3:$AD$23,30,FALSE)*PotentialSummary!$H5,0)+IFERROR(VLOOKUP(PotentialSummary!$A5,'Reporter Outputs'!$A$28:$AD$48,30,FALSE)*PotentialSummary!$G5,0))/(SUM($G5:$H5))-$D$28</f>
        <v>10.227550000000001</v>
      </c>
      <c r="E5" s="53">
        <v>150</v>
      </c>
      <c r="F5" s="59">
        <f>(IFERROR(VLOOKUP($A5,'Reporter Outputs'!$A$3:$V$23,22,FALSE)*PotentialSummary!H5,0)+IFERROR(VLOOKUP(PotentialSummary!$A5,'Reporter Outputs'!$A$28:$V$48,22,FALSE)*PotentialSummary!G5,0))/(SUM(G5:H5))-$D$28</f>
        <v>11.180050303410017</v>
      </c>
      <c r="G5" s="31">
        <f t="shared" ref="G5:G26" si="2">K5/$I5</f>
        <v>0.86816955234629523</v>
      </c>
      <c r="H5" s="31">
        <f t="shared" ref="H5:H26" si="3">L5/$I5</f>
        <v>1</v>
      </c>
      <c r="I5" s="60">
        <f>MAX(K5,L5)</f>
        <v>174.05728409047285</v>
      </c>
      <c r="J5" t="str">
        <f>IF(F5&lt;PotentialSummary!$T$4,PotentialSummary!$S$4,IF(F5&lt;PotentialSummary!$T$5,PotentialSummary!$S$5,IF(F5&lt;PotentialSummary!$T$6,PotentialSummary!$S$6,PotentialSummary!$S$7)))</f>
        <v>Bin 2</v>
      </c>
      <c r="K5" s="14">
        <f t="shared" si="0"/>
        <v>151.11123441143775</v>
      </c>
      <c r="L5" s="14">
        <f t="shared" si="1"/>
        <v>174.05728409047285</v>
      </c>
      <c r="S5" s="8" t="s">
        <v>2</v>
      </c>
      <c r="T5" s="10">
        <v>20</v>
      </c>
    </row>
    <row r="6" spans="1:20" ht="13.15" x14ac:dyDescent="0.4">
      <c r="A6" s="3" t="s">
        <v>105</v>
      </c>
      <c r="B6" s="59">
        <f>(IFERROR(VLOOKUP($A6,'Reporter Outputs'!$A$3:$AD$23,28,FALSE)*PotentialSummary!$H6,0)+IFERROR(VLOOKUP(PotentialSummary!$A6,'Reporter Outputs'!$A$28:$AD$48,28,FALSE)*PotentialSummary!$G6,0))/(SUM($G6:$H6))</f>
        <v>0.04</v>
      </c>
      <c r="C6" s="59">
        <f>(IFERROR(VLOOKUP($A6,'Reporter Outputs'!$A$3:$AD$23,29,FALSE)*PotentialSummary!$H6,0)+IFERROR(VLOOKUP(PotentialSummary!$A6,'Reporter Outputs'!$A$28:$AD$48,29,FALSE)*PotentialSummary!$G6,0))/(SUM($G6:$H6))</f>
        <v>0.24</v>
      </c>
      <c r="D6" s="59">
        <f>(IFERROR(VLOOKUP($A6,'Reporter Outputs'!$A$3:$AD$23,30,FALSE)*PotentialSummary!$H6,0)+IFERROR(VLOOKUP(PotentialSummary!$A6,'Reporter Outputs'!$A$28:$AD$48,30,FALSE)*PotentialSummary!$G6,0))/(SUM($G6:$H6))-$D$28</f>
        <v>3.7275500000000008</v>
      </c>
      <c r="E6" s="53">
        <v>150</v>
      </c>
      <c r="F6" s="59">
        <f>(IFERROR(VLOOKUP($A6,'Reporter Outputs'!$A$3:$V$23,22,FALSE)*PotentialSummary!H6,0)+IFERROR(VLOOKUP(PotentialSummary!$A6,'Reporter Outputs'!$A$28:$V$48,22,FALSE)*PotentialSummary!G6,0))/(SUM(G6:H6))-$D$28</f>
        <v>4.0020430827072815</v>
      </c>
      <c r="G6" s="31">
        <f t="shared" si="2"/>
        <v>0</v>
      </c>
      <c r="H6" s="31">
        <f t="shared" si="3"/>
        <v>1</v>
      </c>
      <c r="I6" s="60">
        <f t="shared" ref="I6:I26" si="4">MAX(K6,L6)</f>
        <v>393.70955059332039</v>
      </c>
      <c r="J6" t="str">
        <f>IF(F6&lt;PotentialSummary!$T$4,PotentialSummary!$S$4,IF(F6&lt;PotentialSummary!$T$5,PotentialSummary!$S$5,IF(F6&lt;PotentialSummary!$T$6,PotentialSummary!$S$6,PotentialSummary!$S$7)))</f>
        <v>Bin 1</v>
      </c>
      <c r="K6" s="14">
        <f t="shared" si="0"/>
        <v>0</v>
      </c>
      <c r="L6" s="14">
        <f t="shared" si="1"/>
        <v>393.70955059332039</v>
      </c>
      <c r="S6" s="8" t="s">
        <v>3</v>
      </c>
      <c r="T6" s="10">
        <v>70</v>
      </c>
    </row>
    <row r="7" spans="1:20" ht="13.15" x14ac:dyDescent="0.4">
      <c r="A7" s="3" t="s">
        <v>106</v>
      </c>
      <c r="B7" s="59">
        <f>(IFERROR(VLOOKUP($A7,'Reporter Outputs'!$A$3:$AD$23,28,FALSE)*PotentialSummary!$H7,0)+IFERROR(VLOOKUP(PotentialSummary!$A7,'Reporter Outputs'!$A$28:$AD$48,28,FALSE)*PotentialSummary!$G7,0))/(SUM($G7:$H7))</f>
        <v>0.03</v>
      </c>
      <c r="C7" s="59">
        <f>(IFERROR(VLOOKUP($A7,'Reporter Outputs'!$A$3:$AD$23,29,FALSE)*PotentialSummary!$H7,0)+IFERROR(VLOOKUP(PotentialSummary!$A7,'Reporter Outputs'!$A$28:$AD$48,29,FALSE)*PotentialSummary!$G7,0))/(SUM($G7:$H7))</f>
        <v>0.99</v>
      </c>
      <c r="D7" s="59">
        <f>(IFERROR(VLOOKUP($A7,'Reporter Outputs'!$A$3:$AD$23,30,FALSE)*PotentialSummary!$H7,0)+IFERROR(VLOOKUP(PotentialSummary!$A7,'Reporter Outputs'!$A$28:$AD$48,30,FALSE)*PotentialSummary!$G7,0))/(SUM($G7:$H7))-$D$28</f>
        <v>4.7275500000000008</v>
      </c>
      <c r="E7" s="53">
        <v>150</v>
      </c>
      <c r="F7" s="59">
        <f>(IFERROR(VLOOKUP($A7,'Reporter Outputs'!$A$3:$V$23,22,FALSE)*PotentialSummary!H7,0)+IFERROR(VLOOKUP(PotentialSummary!$A7,'Reporter Outputs'!$A$28:$V$48,22,FALSE)*PotentialSummary!G7,0))/(SUM(G7:H7))-$D$28</f>
        <v>5.7489170138844212</v>
      </c>
      <c r="G7" s="31">
        <f t="shared" si="2"/>
        <v>0</v>
      </c>
      <c r="H7" s="31">
        <f t="shared" si="3"/>
        <v>1</v>
      </c>
      <c r="I7" s="60">
        <f t="shared" si="4"/>
        <v>464.01482748498466</v>
      </c>
      <c r="J7" t="str">
        <f>IF(F7&lt;PotentialSummary!$T$4,PotentialSummary!$S$4,IF(F7&lt;PotentialSummary!$T$5,PotentialSummary!$S$5,IF(F7&lt;PotentialSummary!$T$6,PotentialSummary!$S$6,PotentialSummary!$S$7)))</f>
        <v>Bin 1</v>
      </c>
      <c r="K7" s="14">
        <f t="shared" si="0"/>
        <v>0</v>
      </c>
      <c r="L7" s="14">
        <f t="shared" si="1"/>
        <v>464.01482748498466</v>
      </c>
      <c r="S7" s="8" t="s">
        <v>4</v>
      </c>
      <c r="T7" s="10">
        <v>1000</v>
      </c>
    </row>
    <row r="8" spans="1:20" ht="13.15" x14ac:dyDescent="0.4">
      <c r="A8" s="3" t="s">
        <v>93</v>
      </c>
      <c r="B8" s="59">
        <f>(IFERROR(VLOOKUP($A8,'Reporter Outputs'!$A$3:$AD$23,28,FALSE)*PotentialSummary!$H8,0)+IFERROR(VLOOKUP(PotentialSummary!$A8,'Reporter Outputs'!$A$28:$AD$48,28,FALSE)*PotentialSummary!$G8,0))/(SUM($G8:$H8))</f>
        <v>7.0373257810079595E-2</v>
      </c>
      <c r="C8" s="59">
        <f>(IFERROR(VLOOKUP($A8,'Reporter Outputs'!$A$3:$AD$23,29,FALSE)*PotentialSummary!$H8,0)+IFERROR(VLOOKUP(PotentialSummary!$A8,'Reporter Outputs'!$A$28:$AD$48,29,FALSE)*PotentialSummary!$G8,0))/(SUM($G8:$H8))</f>
        <v>4.0403803491889363</v>
      </c>
      <c r="D8" s="59">
        <f>(IFERROR(VLOOKUP($A8,'Reporter Outputs'!$A$3:$AD$23,30,FALSE)*PotentialSummary!$H8,0)+IFERROR(VLOOKUP(PotentialSummary!$A8,'Reporter Outputs'!$A$28:$AD$48,30,FALSE)*PotentialSummary!$G8,0))/(SUM($G8:$H8))-$D$28</f>
        <v>-9.274016264526562</v>
      </c>
      <c r="E8" s="53">
        <v>150</v>
      </c>
      <c r="F8" s="59">
        <f>(IFERROR(VLOOKUP($A8,'Reporter Outputs'!$A$3:$V$23,22,FALSE)*PotentialSummary!H8,0)+IFERROR(VLOOKUP(PotentialSummary!$A8,'Reporter Outputs'!$A$28:$V$48,22,FALSE)*PotentialSummary!G8,0))/(SUM(G8:H8))-$D$28</f>
        <v>-5.1646422655963242</v>
      </c>
      <c r="G8" s="31">
        <f t="shared" si="2"/>
        <v>0.41052982547416877</v>
      </c>
      <c r="H8" s="31">
        <f t="shared" si="3"/>
        <v>1</v>
      </c>
      <c r="I8" s="60">
        <f t="shared" si="4"/>
        <v>134.05870693225467</v>
      </c>
      <c r="J8" t="str">
        <f>IF(F8&lt;PotentialSummary!$T$4,PotentialSummary!$S$4,IF(F8&lt;PotentialSummary!$T$5,PotentialSummary!$S$5,IF(F8&lt;PotentialSummary!$T$6,PotentialSummary!$S$6,PotentialSummary!$S$7)))</f>
        <v>Bin 1</v>
      </c>
      <c r="K8" s="14">
        <f t="shared" si="0"/>
        <v>55.035097560191247</v>
      </c>
      <c r="L8" s="14">
        <f t="shared" si="1"/>
        <v>134.05870693225467</v>
      </c>
      <c r="S8" s="8"/>
      <c r="T8" s="10"/>
    </row>
    <row r="9" spans="1:20" ht="13.15" x14ac:dyDescent="0.4">
      <c r="A9" s="3" t="s">
        <v>94</v>
      </c>
      <c r="B9" s="59">
        <f>(IFERROR(VLOOKUP($A9,'Reporter Outputs'!$A$3:$AD$23,28,FALSE)*PotentialSummary!$H9,0)+IFERROR(VLOOKUP(PotentialSummary!$A9,'Reporter Outputs'!$A$28:$AD$48,28,FALSE)*PotentialSummary!$G9,0))/(SUM($G9:$H9))</f>
        <v>8.1626965912361557E-2</v>
      </c>
      <c r="C9" s="59">
        <f>(IFERROR(VLOOKUP($A9,'Reporter Outputs'!$A$3:$AD$23,29,FALSE)*PotentialSummary!$H9,0)+IFERROR(VLOOKUP(PotentialSummary!$A9,'Reporter Outputs'!$A$28:$AD$48,29,FALSE)*PotentialSummary!$G9,0))/(SUM($G9:$H9))</f>
        <v>11.332820490733516</v>
      </c>
      <c r="D9" s="59">
        <f>(IFERROR(VLOOKUP($A9,'Reporter Outputs'!$A$3:$AD$23,30,FALSE)*PotentialSummary!$H9,0)+IFERROR(VLOOKUP(PotentialSummary!$A9,'Reporter Outputs'!$A$28:$AD$48,30,FALSE)*PotentialSummary!$G9,0))/(SUM($G9:$H9))-$D$28</f>
        <v>-9.2079716720545601</v>
      </c>
      <c r="E9" s="53">
        <v>150</v>
      </c>
      <c r="F9" s="59">
        <f>(IFERROR(VLOOKUP($A9,'Reporter Outputs'!$A$3:$V$23,22,FALSE)*PotentialSummary!H9,0)+IFERROR(VLOOKUP(PotentialSummary!$A9,'Reporter Outputs'!$A$28:$V$48,22,FALSE)*PotentialSummary!G9,0))/(SUM(G9:H9))-$D$28</f>
        <v>2.1987061402569363</v>
      </c>
      <c r="G9" s="31">
        <f t="shared" si="2"/>
        <v>0.4470872319726632</v>
      </c>
      <c r="H9" s="31">
        <f t="shared" si="3"/>
        <v>1</v>
      </c>
      <c r="I9" s="60">
        <f t="shared" si="4"/>
        <v>108.69013103865927</v>
      </c>
      <c r="J9" t="str">
        <f>IF(F9&lt;PotentialSummary!$T$4,PotentialSummary!$S$4,IF(F9&lt;PotentialSummary!$T$5,PotentialSummary!$S$5,IF(F9&lt;PotentialSummary!$T$6,PotentialSummary!$S$6,PotentialSummary!$S$7)))</f>
        <v>Bin 1</v>
      </c>
      <c r="K9" s="14">
        <f t="shared" si="0"/>
        <v>48.593969828820221</v>
      </c>
      <c r="L9" s="14">
        <f t="shared" si="1"/>
        <v>108.69013103865927</v>
      </c>
      <c r="S9" s="8"/>
      <c r="T9" s="10"/>
    </row>
    <row r="10" spans="1:20" x14ac:dyDescent="0.35">
      <c r="A10" s="3" t="s">
        <v>100</v>
      </c>
      <c r="B10" s="59">
        <f>(IFERROR(VLOOKUP($A10,'Reporter Outputs'!$A$3:$AD$23,28,FALSE)*PotentialSummary!$H10,0)+IFERROR(VLOOKUP(PotentialSummary!$A10,'Reporter Outputs'!$A$28:$AD$48,28,FALSE)*PotentialSummary!$G10,0))/(SUM($G10:$H10))</f>
        <v>1.0000000000000002E-2</v>
      </c>
      <c r="C10" s="59">
        <f>(IFERROR(VLOOKUP($A10,'Reporter Outputs'!$A$3:$AD$23,29,FALSE)*PotentialSummary!$H10,0)+IFERROR(VLOOKUP(PotentialSummary!$A10,'Reporter Outputs'!$A$28:$AD$48,29,FALSE)*PotentialSummary!$G10,0))/(SUM($G10:$H10))</f>
        <v>4.82</v>
      </c>
      <c r="D10" s="59">
        <f>(IFERROR(VLOOKUP($A10,'Reporter Outputs'!$A$3:$AD$23,30,FALSE)*PotentialSummary!$H10,0)+IFERROR(VLOOKUP(PotentialSummary!$A10,'Reporter Outputs'!$A$28:$AD$48,30,FALSE)*PotentialSummary!$G10,0))/(SUM($G10:$H10))-$D$28</f>
        <v>-4.7724499999999983</v>
      </c>
      <c r="E10" s="53">
        <v>150</v>
      </c>
      <c r="F10" s="59">
        <f>(IFERROR(VLOOKUP($A10,'Reporter Outputs'!$A$3:$V$23,22,FALSE)*PotentialSummary!H10,0)+IFERROR(VLOOKUP(PotentialSummary!$A10,'Reporter Outputs'!$A$28:$V$48,22,FALSE)*PotentialSummary!G10,0))/(SUM(G10:H10))-$D$28</f>
        <v>6.1329275280678885E-2</v>
      </c>
      <c r="G10" s="31">
        <f t="shared" si="2"/>
        <v>0.95939391172323518</v>
      </c>
      <c r="H10" s="31">
        <f t="shared" si="3"/>
        <v>1</v>
      </c>
      <c r="I10" s="60">
        <f t="shared" si="4"/>
        <v>560.87515039169557</v>
      </c>
      <c r="J10" t="str">
        <f>IF(F10&lt;PotentialSummary!$T$4,PotentialSummary!$S$4,IF(F10&lt;PotentialSummary!$T$5,PotentialSummary!$S$5,IF(F10&lt;PotentialSummary!$T$6,PotentialSummary!$S$6,PotentialSummary!$S$7)))</f>
        <v>Bin 1</v>
      </c>
      <c r="K10" s="14">
        <f t="shared" si="0"/>
        <v>538.10020452264666</v>
      </c>
      <c r="L10" s="14">
        <f t="shared" si="1"/>
        <v>560.87515039169557</v>
      </c>
    </row>
    <row r="11" spans="1:20" x14ac:dyDescent="0.35">
      <c r="A11" s="3" t="s">
        <v>71</v>
      </c>
      <c r="B11" s="59">
        <f>(IFERROR(VLOOKUP($A11,'Reporter Outputs'!$A$3:$AD$23,28,FALSE)*PotentialSummary!$H11,0)+IFERROR(VLOOKUP(PotentialSummary!$A11,'Reporter Outputs'!$A$28:$AD$48,28,FALSE)*PotentialSummary!$G11,0))/(SUM($G11:$H11))</f>
        <v>0.34886612988508142</v>
      </c>
      <c r="C11" s="59">
        <f>(IFERROR(VLOOKUP($A11,'Reporter Outputs'!$A$3:$AD$23,29,FALSE)*PotentialSummary!$H11,0)+IFERROR(VLOOKUP(PotentialSummary!$A11,'Reporter Outputs'!$A$28:$AD$48,29,FALSE)*PotentialSummary!$G11,0))/(SUM($G11:$H11))</f>
        <v>11.332820490733514</v>
      </c>
      <c r="D11" s="59">
        <f>(IFERROR(VLOOKUP($A11,'Reporter Outputs'!$A$3:$AD$23,30,FALSE)*PotentialSummary!$H11,0)+IFERROR(VLOOKUP(PotentialSummary!$A11,'Reporter Outputs'!$A$28:$AD$48,30,FALSE)*PotentialSummary!$G11,0))/(SUM($G11:$H11))-$D$28</f>
        <v>-7.2442079576866121</v>
      </c>
      <c r="E11" s="53">
        <v>150</v>
      </c>
      <c r="F11" s="59">
        <f>(IFERROR(VLOOKUP($A11,'Reporter Outputs'!$A$3:$V$23,22,FALSE)*PotentialSummary!H11,0)+IFERROR(VLOOKUP(PotentialSummary!$A11,'Reporter Outputs'!$A$28:$V$48,22,FALSE)*PotentialSummary!G11,0))/(SUM(G11:H11))-$D$28</f>
        <v>4.4386888677830694</v>
      </c>
      <c r="G11" s="31">
        <f t="shared" si="2"/>
        <v>0.44708723197266331</v>
      </c>
      <c r="H11" s="31">
        <f t="shared" si="3"/>
        <v>1</v>
      </c>
      <c r="I11" s="60">
        <f t="shared" si="4"/>
        <v>24.153362453035399</v>
      </c>
      <c r="J11" t="str">
        <f>IF(F11&lt;PotentialSummary!$T$4,PotentialSummary!$S$4,IF(F11&lt;PotentialSummary!$T$5,PotentialSummary!$S$5,IF(F11&lt;PotentialSummary!$T$6,PotentialSummary!$S$6,PotentialSummary!$S$7)))</f>
        <v>Bin 1</v>
      </c>
      <c r="K11" s="14">
        <f t="shared" si="0"/>
        <v>10.798659961960054</v>
      </c>
      <c r="L11" s="14">
        <f t="shared" si="1"/>
        <v>24.153362453035399</v>
      </c>
    </row>
    <row r="12" spans="1:20" x14ac:dyDescent="0.35">
      <c r="A12" s="3" t="s">
        <v>72</v>
      </c>
      <c r="B12" s="59">
        <f>(IFERROR(VLOOKUP($A12,'Reporter Outputs'!$A$3:$AD$23,28,FALSE)*PotentialSummary!$H12,0)+IFERROR(VLOOKUP(PotentialSummary!$A12,'Reporter Outputs'!$A$28:$AD$48,28,FALSE)*PotentialSummary!$G12,0))/(SUM($G12:$H12))</f>
        <v>3.6641738253389011E-2</v>
      </c>
      <c r="C12" s="59">
        <f>(IFERROR(VLOOKUP($A12,'Reporter Outputs'!$A$3:$AD$23,29,FALSE)*PotentialSummary!$H12,0)+IFERROR(VLOOKUP(PotentialSummary!$A12,'Reporter Outputs'!$A$28:$AD$48,29,FALSE)*PotentialSummary!$G12,0))/(SUM($G12:$H12))</f>
        <v>10.300277918821715</v>
      </c>
      <c r="D12" s="59">
        <f>(IFERROR(VLOOKUP($A12,'Reporter Outputs'!$A$3:$AD$23,30,FALSE)*PotentialSummary!$H12,0)+IFERROR(VLOOKUP(PotentialSummary!$A12,'Reporter Outputs'!$A$28:$AD$48,30,FALSE)*PotentialSummary!$G12,0))/(SUM($G12:$H12))-$D$28</f>
        <v>-9.5293534865928038</v>
      </c>
      <c r="E12" s="53">
        <v>150</v>
      </c>
      <c r="F12" s="59">
        <f>(IFERROR(VLOOKUP($A12,'Reporter Outputs'!$A$3:$V$23,22,FALSE)*PotentialSummary!H12,0)+IFERROR(VLOOKUP(PotentialSummary!$A12,'Reporter Outputs'!$A$28:$V$48,22,FALSE)*PotentialSummary!G12,0))/(SUM(G12:H12))-$D$28</f>
        <v>0.8048437081581401</v>
      </c>
      <c r="G12" s="31">
        <f t="shared" si="2"/>
        <v>0.49720078700164988</v>
      </c>
      <c r="H12" s="31">
        <f t="shared" si="3"/>
        <v>1</v>
      </c>
      <c r="I12" s="60">
        <f t="shared" si="4"/>
        <v>251.4169149460914</v>
      </c>
      <c r="J12" t="str">
        <f>IF(F12&lt;PotentialSummary!$T$4,PotentialSummary!$S$4,IF(F12&lt;PotentialSummary!$T$5,PotentialSummary!$S$5,IF(F12&lt;PotentialSummary!$T$6,PotentialSummary!$S$6,PotentialSummary!$S$7)))</f>
        <v>Bin 1</v>
      </c>
      <c r="K12" s="14">
        <f t="shared" si="0"/>
        <v>125.00468797672352</v>
      </c>
      <c r="L12" s="14">
        <f t="shared" si="1"/>
        <v>251.4169149460914</v>
      </c>
    </row>
    <row r="13" spans="1:20" x14ac:dyDescent="0.35">
      <c r="A13" s="5" t="s">
        <v>73</v>
      </c>
      <c r="B13" s="59">
        <f>(IFERROR(VLOOKUP($A13,'Reporter Outputs'!$A$3:$AD$23,28,FALSE)*PotentialSummary!$H13,0)+IFERROR(VLOOKUP(PotentialSummary!$A13,'Reporter Outputs'!$A$28:$AD$48,28,FALSE)*PotentialSummary!$G13,0))/(SUM($G13:$H13))</f>
        <v>4.1862749433918892E-2</v>
      </c>
      <c r="C13" s="59">
        <f>(IFERROR(VLOOKUP($A13,'Reporter Outputs'!$A$3:$AD$23,29,FALSE)*PotentialSummary!$H13,0)+IFERROR(VLOOKUP(PotentialSummary!$A13,'Reporter Outputs'!$A$28:$AD$48,29,FALSE)*PotentialSummary!$G13,0))/(SUM($G13:$H13))</f>
        <v>23.790394671672956</v>
      </c>
      <c r="D13" s="59">
        <f>(IFERROR(VLOOKUP($A13,'Reporter Outputs'!$A$3:$AD$23,30,FALSE)*PotentialSummary!$H13,0)+IFERROR(VLOOKUP(PotentialSummary!$A13,'Reporter Outputs'!$A$28:$AD$48,30,FALSE)*PotentialSummary!$G13,0))/(SUM($G13:$H13))-$D$28</f>
        <v>-9.4734793792456067</v>
      </c>
      <c r="E13" s="53">
        <v>150</v>
      </c>
      <c r="F13" s="59">
        <f>(IFERROR(VLOOKUP($A13,'Reporter Outputs'!$A$3:$V$23,22,FALSE)*PotentialSummary!H13,0)+IFERROR(VLOOKUP(PotentialSummary!$A13,'Reporter Outputs'!$A$28:$V$48,22,FALSE)*PotentialSummary!G13,0))/(SUM(G13:H13))-$D$28</f>
        <v>14.359626832768168</v>
      </c>
      <c r="G13" s="31">
        <f t="shared" si="2"/>
        <v>0.42160300652186672</v>
      </c>
      <c r="H13" s="31">
        <f t="shared" si="3"/>
        <v>1</v>
      </c>
      <c r="I13" s="60">
        <f t="shared" si="4"/>
        <v>214.00607800211307</v>
      </c>
      <c r="J13" t="str">
        <f>IF(F13&lt;PotentialSummary!$T$4,PotentialSummary!$S$4,IF(F13&lt;PotentialSummary!$T$5,PotentialSummary!$S$5,IF(F13&lt;PotentialSummary!$T$6,PotentialSummary!$S$6,PotentialSummary!$S$7)))</f>
        <v>Bin 2</v>
      </c>
      <c r="K13" s="14">
        <f t="shared" si="0"/>
        <v>90.225605899643995</v>
      </c>
      <c r="L13" s="14">
        <f t="shared" si="1"/>
        <v>214.00607800211307</v>
      </c>
    </row>
    <row r="14" spans="1:20" x14ac:dyDescent="0.35">
      <c r="A14" s="3" t="s">
        <v>81</v>
      </c>
      <c r="B14" s="59">
        <f>(IFERROR(VLOOKUP($A14,'Reporter Outputs'!$A$3:$AD$23,28,FALSE)*PotentialSummary!$H14,0)+IFERROR(VLOOKUP(PotentialSummary!$A14,'Reporter Outputs'!$A$28:$AD$48,28,FALSE)*PotentialSummary!$G14,0))/(SUM($G14:$H14))</f>
        <v>0.14000000000000001</v>
      </c>
      <c r="C14" s="59">
        <f>(IFERROR(VLOOKUP($A14,'Reporter Outputs'!$A$3:$AD$23,29,FALSE)*PotentialSummary!$H14,0)+IFERROR(VLOOKUP(PotentialSummary!$A14,'Reporter Outputs'!$A$28:$AD$48,29,FALSE)*PotentialSummary!$G14,0))/(SUM($G14:$H14))</f>
        <v>14.51</v>
      </c>
      <c r="D14" s="59">
        <f>(IFERROR(VLOOKUP($A14,'Reporter Outputs'!$A$3:$AD$23,30,FALSE)*PotentialSummary!$H14,0)+IFERROR(VLOOKUP(PotentialSummary!$A14,'Reporter Outputs'!$A$28:$AD$48,30,FALSE)*PotentialSummary!$G14,0))/(SUM($G14:$H14))-$D$28</f>
        <v>-2.9224499999999995</v>
      </c>
      <c r="E14" s="53">
        <v>150</v>
      </c>
      <c r="F14" s="59">
        <f>(IFERROR(VLOOKUP($A14,'Reporter Outputs'!$A$3:$V$23,22,FALSE)*PotentialSummary!H14,0)+IFERROR(VLOOKUP(PotentialSummary!$A14,'Reporter Outputs'!$A$28:$V$48,22,FALSE)*PotentialSummary!G14,0))/(SUM(G14:H14))-$D$28</f>
        <v>11.724455918088534</v>
      </c>
      <c r="G14" s="31">
        <f t="shared" si="2"/>
        <v>0</v>
      </c>
      <c r="H14" s="31">
        <f t="shared" si="3"/>
        <v>1</v>
      </c>
      <c r="I14" s="60">
        <f t="shared" si="4"/>
        <v>48.146892778126997</v>
      </c>
      <c r="J14" t="str">
        <f>IF(F14&lt;PotentialSummary!$T$4,PotentialSummary!$S$4,IF(F14&lt;PotentialSummary!$T$5,PotentialSummary!$S$5,IF(F14&lt;PotentialSummary!$T$6,PotentialSummary!$S$6,PotentialSummary!$S$7)))</f>
        <v>Bin 2</v>
      </c>
      <c r="K14" s="14">
        <f t="shared" si="0"/>
        <v>0</v>
      </c>
      <c r="L14" s="14">
        <f t="shared" si="1"/>
        <v>48.146892778126997</v>
      </c>
    </row>
    <row r="15" spans="1:20" x14ac:dyDescent="0.35">
      <c r="A15" s="3" t="s">
        <v>82</v>
      </c>
      <c r="B15" s="59">
        <f>(IFERROR(VLOOKUP($A15,'Reporter Outputs'!$A$3:$AD$23,28,FALSE)*PotentialSummary!$H15,0)+IFERROR(VLOOKUP(PotentialSummary!$A15,'Reporter Outputs'!$A$28:$AD$48,28,FALSE)*PotentialSummary!$G15,0))/(SUM($G15:$H15))</f>
        <v>0.43</v>
      </c>
      <c r="C15" s="59">
        <f>(IFERROR(VLOOKUP($A15,'Reporter Outputs'!$A$3:$AD$23,29,FALSE)*PotentialSummary!$H15,0)+IFERROR(VLOOKUP(PotentialSummary!$A15,'Reporter Outputs'!$A$28:$AD$48,29,FALSE)*PotentialSummary!$G15,0))/(SUM($G15:$H15))</f>
        <v>12.67</v>
      </c>
      <c r="D15" s="59">
        <f>(IFERROR(VLOOKUP($A15,'Reporter Outputs'!$A$3:$AD$23,30,FALSE)*PotentialSummary!$H15,0)+IFERROR(VLOOKUP(PotentialSummary!$A15,'Reporter Outputs'!$A$28:$AD$48,30,FALSE)*PotentialSummary!$G15,0))/(SUM($G15:$H15))-$D$28</f>
        <v>-1.2624499999999994</v>
      </c>
      <c r="E15" s="53">
        <v>150</v>
      </c>
      <c r="F15" s="59">
        <f>(IFERROR(VLOOKUP($A15,'Reporter Outputs'!$A$3:$V$23,22,FALSE)*PotentialSummary!H15,0)+IFERROR(VLOOKUP(PotentialSummary!$A15,'Reporter Outputs'!$A$28:$V$48,22,FALSE)*PotentialSummary!G15,0))/(SUM(G15:H15))-$D$28</f>
        <v>11.846008199186929</v>
      </c>
      <c r="G15" s="31">
        <f t="shared" si="2"/>
        <v>1</v>
      </c>
      <c r="H15" s="31">
        <f t="shared" si="3"/>
        <v>0</v>
      </c>
      <c r="I15" s="60">
        <f t="shared" si="4"/>
        <v>16.286547347102161</v>
      </c>
      <c r="J15" t="str">
        <f>IF(F15&lt;PotentialSummary!$T$4,PotentialSummary!$S$4,IF(F15&lt;PotentialSummary!$T$5,PotentialSummary!$S$5,IF(F15&lt;PotentialSummary!$T$6,PotentialSummary!$S$6,PotentialSummary!$S$7)))</f>
        <v>Bin 2</v>
      </c>
      <c r="K15" s="14">
        <f t="shared" si="0"/>
        <v>16.286547347102161</v>
      </c>
      <c r="L15" s="14">
        <f t="shared" si="1"/>
        <v>0</v>
      </c>
    </row>
    <row r="16" spans="1:20" x14ac:dyDescent="0.35">
      <c r="A16" s="6" t="s">
        <v>83</v>
      </c>
      <c r="B16" s="59">
        <f>(IFERROR(VLOOKUP($A16,'Reporter Outputs'!$A$3:$AD$23,28,FALSE)*PotentialSummary!$H16,0)+IFERROR(VLOOKUP(PotentialSummary!$A16,'Reporter Outputs'!$A$28:$AD$48,28,FALSE)*PotentialSummary!$G16,0))/(SUM($G16:$H16))</f>
        <v>0.43</v>
      </c>
      <c r="C16" s="59">
        <f>(IFERROR(VLOOKUP($A16,'Reporter Outputs'!$A$3:$AD$23,29,FALSE)*PotentialSummary!$H16,0)+IFERROR(VLOOKUP(PotentialSummary!$A16,'Reporter Outputs'!$A$28:$AD$48,29,FALSE)*PotentialSummary!$G16,0))/(SUM($G16:$H16))</f>
        <v>56.63</v>
      </c>
      <c r="D16" s="59">
        <f>(IFERROR(VLOOKUP($A16,'Reporter Outputs'!$A$3:$AD$23,30,FALSE)*PotentialSummary!$H16,0)+IFERROR(VLOOKUP(PotentialSummary!$A16,'Reporter Outputs'!$A$28:$AD$48,30,FALSE)*PotentialSummary!$G16,0))/(SUM($G16:$H16))-$D$28</f>
        <v>24.707549999999998</v>
      </c>
      <c r="E16" s="53">
        <v>150</v>
      </c>
      <c r="F16" s="59">
        <f>(IFERROR(VLOOKUP($A16,'Reporter Outputs'!$A$3:$V$23,22,FALSE)*PotentialSummary!H16,0)+IFERROR(VLOOKUP(PotentialSummary!$A16,'Reporter Outputs'!$A$28:$V$48,22,FALSE)*PotentialSummary!G16,0))/(SUM(G16:H16))-$D$28</f>
        <v>81.762752186435222</v>
      </c>
      <c r="G16" s="31">
        <f t="shared" si="2"/>
        <v>0</v>
      </c>
      <c r="H16" s="31">
        <f t="shared" si="3"/>
        <v>1</v>
      </c>
      <c r="I16" s="60">
        <f>MAX(K16,L16)</f>
        <v>15.166346608118948</v>
      </c>
      <c r="J16" t="str">
        <f>IF(F16&lt;PotentialSummary!$T$4,PotentialSummary!$S$4,IF(F16&lt;PotentialSummary!$T$5,PotentialSummary!$S$5,IF(F16&lt;PotentialSummary!$T$6,PotentialSummary!$S$6,PotentialSummary!$S$7)))</f>
        <v>Bin 4</v>
      </c>
      <c r="K16" s="14">
        <f t="shared" si="0"/>
        <v>0</v>
      </c>
      <c r="L16" s="14">
        <f t="shared" si="1"/>
        <v>15.166346608118948</v>
      </c>
    </row>
    <row r="17" spans="1:22" x14ac:dyDescent="0.35">
      <c r="A17" s="6" t="s">
        <v>84</v>
      </c>
      <c r="B17" s="59">
        <f>(IFERROR(VLOOKUP($A17,'Reporter Outputs'!$A$3:$AD$23,28,FALSE)*PotentialSummary!$H17,0)+IFERROR(VLOOKUP(PotentialSummary!$A17,'Reporter Outputs'!$A$28:$AD$48,28,FALSE)*PotentialSummary!$G17,0))/(SUM($G17:$H17))</f>
        <v>0.38</v>
      </c>
      <c r="C17" s="59">
        <f>(IFERROR(VLOOKUP($A17,'Reporter Outputs'!$A$3:$AD$23,29,FALSE)*PotentialSummary!$H17,0)+IFERROR(VLOOKUP(PotentialSummary!$A17,'Reporter Outputs'!$A$28:$AD$48,29,FALSE)*PotentialSummary!$G17,0))/(SUM($G17:$H17))</f>
        <v>23.04</v>
      </c>
      <c r="D17" s="59">
        <f>(IFERROR(VLOOKUP($A17,'Reporter Outputs'!$A$3:$AD$23,30,FALSE)*PotentialSummary!$H17,0)+IFERROR(VLOOKUP(PotentialSummary!$A17,'Reporter Outputs'!$A$28:$AD$48,30,FALSE)*PotentialSummary!$G17,0))/(SUM($G17:$H17))-$D$28</f>
        <v>12.437550000000002</v>
      </c>
      <c r="E17" s="53">
        <v>150</v>
      </c>
      <c r="F17" s="59">
        <f>(IFERROR(VLOOKUP($A17,'Reporter Outputs'!$A$3:$V$23,22,FALSE)*PotentialSummary!H17,0)+IFERROR(VLOOKUP(PotentialSummary!$A17,'Reporter Outputs'!$A$28:$V$48,22,FALSE)*PotentialSummary!G17,0))/(SUM(G17:H17))-$D$28</f>
        <v>35.858314032749533</v>
      </c>
      <c r="G17" s="31">
        <f t="shared" si="2"/>
        <v>1</v>
      </c>
      <c r="H17" s="31">
        <f t="shared" si="3"/>
        <v>0</v>
      </c>
      <c r="I17" s="60">
        <f t="shared" si="4"/>
        <v>17.059378697888878</v>
      </c>
      <c r="J17" t="str">
        <f>IF(F17&lt;PotentialSummary!$T$4,PotentialSummary!$S$4,IF(F17&lt;PotentialSummary!$T$5,PotentialSummary!$S$5,IF(F17&lt;PotentialSummary!$T$6,PotentialSummary!$S$6,PotentialSummary!$S$7)))</f>
        <v>Bin 3</v>
      </c>
      <c r="K17" s="14">
        <f t="shared" si="0"/>
        <v>17.059378697888878</v>
      </c>
      <c r="L17" s="14">
        <f t="shared" si="1"/>
        <v>0</v>
      </c>
    </row>
    <row r="18" spans="1:22" x14ac:dyDescent="0.35">
      <c r="A18" s="3" t="s">
        <v>74</v>
      </c>
      <c r="B18" s="59">
        <f>(IFERROR(VLOOKUP($A18,'Reporter Outputs'!$A$3:$AD$23,28,FALSE)*PotentialSummary!$H18,0)+IFERROR(VLOOKUP(PotentialSummary!$A18,'Reporter Outputs'!$A$28:$AD$48,28,FALSE)*PotentialSummary!$G18,0))/(SUM($G18:$H18))</f>
        <v>0.3516988812029439</v>
      </c>
      <c r="C18" s="59">
        <f>(IFERROR(VLOOKUP($A18,'Reporter Outputs'!$A$3:$AD$23,29,FALSE)*PotentialSummary!$H18,0)+IFERROR(VLOOKUP(PotentialSummary!$A18,'Reporter Outputs'!$A$28:$AD$48,29,FALSE)*PotentialSummary!$G18,0))/(SUM($G18:$H18))</f>
        <v>7.7922530352205497</v>
      </c>
      <c r="D18" s="59">
        <f>(IFERROR(VLOOKUP($A18,'Reporter Outputs'!$A$3:$AD$23,30,FALSE)*PotentialSummary!$H18,0)+IFERROR(VLOOKUP(PotentialSummary!$A18,'Reporter Outputs'!$A$28:$AD$48,30,FALSE)*PotentialSummary!$G18,0))/(SUM($G18:$H18))-$D$28</f>
        <v>19.127549999999999</v>
      </c>
      <c r="E18" s="53">
        <v>150</v>
      </c>
      <c r="F18" s="59">
        <f>(IFERROR(VLOOKUP($A18,'Reporter Outputs'!$A$3:$V$23,22,FALSE)*PotentialSummary!H18,0)+IFERROR(VLOOKUP(PotentialSummary!$A18,'Reporter Outputs'!$A$28:$V$48,22,FALSE)*PotentialSummary!G18,0))/(SUM(G18:H18))-$D$28</f>
        <v>27.276504926845035</v>
      </c>
      <c r="G18" s="31">
        <f t="shared" si="2"/>
        <v>0.60607103239608651</v>
      </c>
      <c r="H18" s="31">
        <f t="shared" si="3"/>
        <v>1</v>
      </c>
      <c r="I18" s="60">
        <f t="shared" si="4"/>
        <v>23.002132618614997</v>
      </c>
      <c r="J18" t="str">
        <f>IF(F18&lt;PotentialSummary!$T$4,PotentialSummary!$S$4,IF(F18&lt;PotentialSummary!$T$5,PotentialSummary!$S$5,IF(F18&lt;PotentialSummary!$T$6,PotentialSummary!$S$6,PotentialSummary!$S$7)))</f>
        <v>Bin 3</v>
      </c>
      <c r="K18" s="14">
        <f t="shared" si="0"/>
        <v>13.940926263475687</v>
      </c>
      <c r="L18" s="14">
        <f t="shared" si="1"/>
        <v>23.002132618614997</v>
      </c>
    </row>
    <row r="19" spans="1:22" x14ac:dyDescent="0.35">
      <c r="A19" s="5" t="s">
        <v>85</v>
      </c>
      <c r="B19" s="59">
        <f>(IFERROR(VLOOKUP($A19,'Reporter Outputs'!$A$3:$AD$23,28,FALSE)*PotentialSummary!$H19,0)+IFERROR(VLOOKUP(PotentialSummary!$A19,'Reporter Outputs'!$A$28:$AD$48,28,FALSE)*PotentialSummary!$G19,0))/(SUM($G19:$H19))</f>
        <v>0.05</v>
      </c>
      <c r="C19" s="59">
        <f>(IFERROR(VLOOKUP($A19,'Reporter Outputs'!$A$3:$AD$23,29,FALSE)*PotentialSummary!$H19,0)+IFERROR(VLOOKUP(PotentialSummary!$A19,'Reporter Outputs'!$A$28:$AD$48,29,FALSE)*PotentialSummary!$G19,0))/(SUM($G19:$H19))</f>
        <v>52.23</v>
      </c>
      <c r="D19" s="59">
        <f>(IFERROR(VLOOKUP($A19,'Reporter Outputs'!$A$3:$AD$23,30,FALSE)*PotentialSummary!$H19,0)+IFERROR(VLOOKUP(PotentialSummary!$A19,'Reporter Outputs'!$A$28:$AD$48,30,FALSE)*PotentialSummary!$G19,0))/(SUM($G19:$H19))-$D$28</f>
        <v>24.437550000000002</v>
      </c>
      <c r="E19" s="53">
        <v>150</v>
      </c>
      <c r="F19" s="59">
        <f>(IFERROR(VLOOKUP($A19,'Reporter Outputs'!$A$3:$V$23,22,FALSE)*PotentialSummary!H19,0)+IFERROR(VLOOKUP(PotentialSummary!$A19,'Reporter Outputs'!$A$28:$V$48,22,FALSE)*PotentialSummary!G19,0))/(SUM(G19:H19))-$D$28</f>
        <v>76.722542282783394</v>
      </c>
      <c r="G19" s="31">
        <f t="shared" si="2"/>
        <v>0</v>
      </c>
      <c r="H19" s="31">
        <f t="shared" si="3"/>
        <v>1</v>
      </c>
      <c r="I19" s="60">
        <f>MAX(K19,L19)</f>
        <v>194.1304643537791</v>
      </c>
      <c r="J19" t="str">
        <f>IF(F19&lt;PotentialSummary!$T$4,PotentialSummary!$S$4,IF(F19&lt;PotentialSummary!$T$5,PotentialSummary!$S$5,IF(F19&lt;PotentialSummary!$T$6,PotentialSummary!$S$6,PotentialSummary!$S$7)))</f>
        <v>Bin 4</v>
      </c>
      <c r="K19" s="14">
        <f t="shared" si="0"/>
        <v>0</v>
      </c>
      <c r="L19" s="14">
        <f t="shared" si="1"/>
        <v>194.1304643537791</v>
      </c>
    </row>
    <row r="20" spans="1:22" x14ac:dyDescent="0.35">
      <c r="A20" s="3" t="s">
        <v>88</v>
      </c>
      <c r="B20" s="59">
        <f>(IFERROR(VLOOKUP($A20,'Reporter Outputs'!$A$3:$AD$23,28,FALSE)*PotentialSummary!$H20,0)+IFERROR(VLOOKUP(PotentialSummary!$A20,'Reporter Outputs'!$A$28:$AD$48,28,FALSE)*PotentialSummary!$G20,0))/(SUM($G20:$H20))</f>
        <v>0.02</v>
      </c>
      <c r="C20" s="59">
        <f>(IFERROR(VLOOKUP($A20,'Reporter Outputs'!$A$3:$AD$23,29,FALSE)*PotentialSummary!$H20,0)+IFERROR(VLOOKUP(PotentialSummary!$A20,'Reporter Outputs'!$A$28:$AD$48,29,FALSE)*PotentialSummary!$G20,0))/(SUM($G20:$H20))</f>
        <v>27.74</v>
      </c>
      <c r="D20" s="59">
        <f>(IFERROR(VLOOKUP($A20,'Reporter Outputs'!$A$3:$AD$23,30,FALSE)*PotentialSummary!$H20,0)+IFERROR(VLOOKUP(PotentialSummary!$A20,'Reporter Outputs'!$A$28:$AD$48,30,FALSE)*PotentialSummary!$G20,0))/(SUM($G20:$H20))-$D$28</f>
        <v>7.7175499999999992</v>
      </c>
      <c r="E20" s="53">
        <v>150</v>
      </c>
      <c r="F20" s="59">
        <f>(IFERROR(VLOOKUP($A20,'Reporter Outputs'!$A$3:$V$23,22,FALSE)*PotentialSummary!H20,0)+IFERROR(VLOOKUP(PotentialSummary!$A20,'Reporter Outputs'!$A$28:$V$48,22,FALSE)*PotentialSummary!G20,0))/(SUM(G20:H20))-$D$28</f>
        <v>35.473149815094018</v>
      </c>
      <c r="G20" s="31">
        <f t="shared" si="2"/>
        <v>1</v>
      </c>
      <c r="H20" s="31">
        <f t="shared" si="3"/>
        <v>0</v>
      </c>
      <c r="I20" s="60">
        <f t="shared" si="4"/>
        <v>548.94684333649434</v>
      </c>
      <c r="J20" t="str">
        <f>IF(F20&lt;PotentialSummary!$T$4,PotentialSummary!$S$4,IF(F20&lt;PotentialSummary!$T$5,PotentialSummary!$S$5,IF(F20&lt;PotentialSummary!$T$6,PotentialSummary!$S$6,PotentialSummary!$S$7)))</f>
        <v>Bin 3</v>
      </c>
      <c r="K20" s="14">
        <f t="shared" si="0"/>
        <v>548.94684333649434</v>
      </c>
      <c r="L20" s="14">
        <f t="shared" si="1"/>
        <v>0</v>
      </c>
    </row>
    <row r="21" spans="1:22" x14ac:dyDescent="0.35">
      <c r="A21" s="3" t="s">
        <v>75</v>
      </c>
      <c r="B21" s="59">
        <f>(IFERROR(VLOOKUP($A21,'Reporter Outputs'!$A$3:$AD$23,28,FALSE)*PotentialSummary!$H21,0)+IFERROR(VLOOKUP(PotentialSummary!$A21,'Reporter Outputs'!$A$28:$AD$48,28,FALSE)*PotentialSummary!$G21,0))/(SUM($G21:$H21))</f>
        <v>0.13236433298979253</v>
      </c>
      <c r="C21" s="59">
        <f>(IFERROR(VLOOKUP($A21,'Reporter Outputs'!$A$3:$AD$23,29,FALSE)*PotentialSummary!$H21,0)+IFERROR(VLOOKUP(PotentialSummary!$A21,'Reporter Outputs'!$A$28:$AD$48,29,FALSE)*PotentialSummary!$G21,0))/(SUM($G21:$H21))</f>
        <v>10.104171834036876</v>
      </c>
      <c r="D21" s="59">
        <f>(IFERROR(VLOOKUP($A21,'Reporter Outputs'!$A$3:$AD$23,30,FALSE)*PotentialSummary!$H21,0)+IFERROR(VLOOKUP(PotentialSummary!$A21,'Reporter Outputs'!$A$28:$AD$48,30,FALSE)*PotentialSummary!$G21,0))/(SUM($G21:$H21))-$D$28</f>
        <v>2.5794745329963771</v>
      </c>
      <c r="E21" s="53">
        <v>150</v>
      </c>
      <c r="F21" s="59">
        <f>(IFERROR(VLOOKUP($A21,'Reporter Outputs'!$A$3:$V$23,22,FALSE)*PotentialSummary!H21,0)+IFERROR(VLOOKUP(PotentialSummary!$A21,'Reporter Outputs'!$A$28:$V$48,22,FALSE)*PotentialSummary!G21,0))/(SUM(G21:H21))-$D$28</f>
        <v>12.803122151287646</v>
      </c>
      <c r="G21" s="31">
        <f t="shared" si="2"/>
        <v>0.70109812022625029</v>
      </c>
      <c r="H21" s="31">
        <f t="shared" si="3"/>
        <v>1</v>
      </c>
      <c r="I21" s="60">
        <f t="shared" si="4"/>
        <v>63.08639861763136</v>
      </c>
      <c r="J21" t="str">
        <f>IF(F21&lt;PotentialSummary!$T$4,PotentialSummary!$S$4,IF(F21&lt;PotentialSummary!$T$5,PotentialSummary!$S$5,IF(F21&lt;PotentialSummary!$T$6,PotentialSummary!$S$6,PotentialSummary!$S$7)))</f>
        <v>Bin 2</v>
      </c>
      <c r="K21" s="14">
        <f t="shared" si="0"/>
        <v>44.229755482665261</v>
      </c>
      <c r="L21" s="14">
        <f t="shared" si="1"/>
        <v>63.08639861763136</v>
      </c>
    </row>
    <row r="22" spans="1:22" x14ac:dyDescent="0.35">
      <c r="A22" s="3" t="s">
        <v>76</v>
      </c>
      <c r="B22" s="59">
        <f>(IFERROR(VLOOKUP($A22,'Reporter Outputs'!$A$3:$AD$23,28,FALSE)*PotentialSummary!$H22,0)+IFERROR(VLOOKUP(PotentialSummary!$A22,'Reporter Outputs'!$A$28:$AD$48,28,FALSE)*PotentialSummary!$G22,0))/(SUM($G22:$H22))</f>
        <v>2.3999999999999997E-2</v>
      </c>
      <c r="C22" s="59">
        <f>(IFERROR(VLOOKUP($A22,'Reporter Outputs'!$A$3:$AD$23,29,FALSE)*PotentialSummary!$H22,0)+IFERROR(VLOOKUP(PotentialSummary!$A22,'Reporter Outputs'!$A$28:$AD$48,29,FALSE)*PotentialSummary!$G22,0))/(SUM($G22:$H22))</f>
        <v>45.422000000000004</v>
      </c>
      <c r="D22" s="59">
        <f>(IFERROR(VLOOKUP($A22,'Reporter Outputs'!$A$3:$AD$23,30,FALSE)*PotentialSummary!$H22,0)+IFERROR(VLOOKUP(PotentialSummary!$A22,'Reporter Outputs'!$A$28:$AD$48,30,FALSE)*PotentialSummary!$G22,0))/(SUM($G22:$H22))-$D$28</f>
        <v>16.847550000000002</v>
      </c>
      <c r="E22" s="53">
        <v>150</v>
      </c>
      <c r="F22" s="59">
        <f>(IFERROR(VLOOKUP($A22,'Reporter Outputs'!$A$3:$V$23,22,FALSE)*PotentialSummary!H22,0)+IFERROR(VLOOKUP(PotentialSummary!$A22,'Reporter Outputs'!$A$28:$V$48,22,FALSE)*PotentialSummary!G22,0))/(SUM(G22:H22))-$D$28</f>
        <v>62.298361202314645</v>
      </c>
      <c r="G22" s="31">
        <f t="shared" si="2"/>
        <v>1</v>
      </c>
      <c r="H22" s="31">
        <f t="shared" si="3"/>
        <v>0.66666666666666663</v>
      </c>
      <c r="I22" s="60">
        <f t="shared" si="4"/>
        <v>114.78338658357674</v>
      </c>
      <c r="J22" t="str">
        <f>IF(F22&lt;PotentialSummary!$T$4,PotentialSummary!$S$4,IF(F22&lt;PotentialSummary!$T$5,PotentialSummary!$S$5,IF(F22&lt;PotentialSummary!$T$6,PotentialSummary!$S$6,PotentialSummary!$S$7)))</f>
        <v>Bin 3</v>
      </c>
      <c r="K22" s="14">
        <f t="shared" si="0"/>
        <v>114.78338658357674</v>
      </c>
      <c r="L22" s="14">
        <f t="shared" si="1"/>
        <v>76.522257722384495</v>
      </c>
    </row>
    <row r="23" spans="1:22" x14ac:dyDescent="0.35">
      <c r="A23" s="3" t="s">
        <v>77</v>
      </c>
      <c r="B23" s="59">
        <f>(IFERROR(VLOOKUP($A23,'Reporter Outputs'!$A$3:$AD$23,28,FALSE)*PotentialSummary!$H23,0)+IFERROR(VLOOKUP(PotentialSummary!$A23,'Reporter Outputs'!$A$28:$AD$48,28,FALSE)*PotentialSummary!$G23,0))/(SUM($G23:$H23))</f>
        <v>0.01</v>
      </c>
      <c r="C23" s="59">
        <f>(IFERROR(VLOOKUP($A23,'Reporter Outputs'!$A$3:$AD$23,29,FALSE)*PotentialSummary!$H23,0)+IFERROR(VLOOKUP(PotentialSummary!$A23,'Reporter Outputs'!$A$28:$AD$48,29,FALSE)*PotentialSummary!$G23,0))/(SUM($G23:$H23))</f>
        <v>16.690000000000001</v>
      </c>
      <c r="D23" s="59">
        <f>(IFERROR(VLOOKUP($A23,'Reporter Outputs'!$A$3:$AD$23,30,FALSE)*PotentialSummary!$H23,0)+IFERROR(VLOOKUP(PotentialSummary!$A23,'Reporter Outputs'!$A$28:$AD$48,30,FALSE)*PotentialSummary!$G23,0))/(SUM($G23:$H23))-$D$28</f>
        <v>25.987549999999999</v>
      </c>
      <c r="E23" s="53">
        <v>150</v>
      </c>
      <c r="F23" s="59">
        <f>(IFERROR(VLOOKUP($A23,'Reporter Outputs'!$A$3:$V$23,22,FALSE)*PotentialSummary!H23,0)+IFERROR(VLOOKUP(PotentialSummary!$A23,'Reporter Outputs'!$A$28:$V$48,22,FALSE)*PotentialSummary!G23,0))/(SUM(G23:H23))-$D$28</f>
        <v>42.693398350127531</v>
      </c>
      <c r="G23" s="31">
        <f t="shared" si="2"/>
        <v>1</v>
      </c>
      <c r="H23" s="31">
        <f t="shared" si="3"/>
        <v>1</v>
      </c>
      <c r="I23" s="60">
        <f t="shared" si="4"/>
        <v>867.25225418702416</v>
      </c>
      <c r="J23" t="str">
        <f>IF(F23&lt;PotentialSummary!$T$4,PotentialSummary!$S$4,IF(F23&lt;PotentialSummary!$T$5,PotentialSummary!$S$5,IF(F23&lt;PotentialSummary!$T$6,PotentialSummary!$S$6,PotentialSummary!$S$7)))</f>
        <v>Bin 3</v>
      </c>
      <c r="K23" s="14">
        <f t="shared" si="0"/>
        <v>867.25225418702416</v>
      </c>
      <c r="L23" s="14">
        <f t="shared" si="1"/>
        <v>867.25225418702416</v>
      </c>
    </row>
    <row r="24" spans="1:22" x14ac:dyDescent="0.35">
      <c r="A24" s="3" t="s">
        <v>78</v>
      </c>
      <c r="B24" s="59">
        <f>(IFERROR(VLOOKUP($A24,'Reporter Outputs'!$A$3:$AD$23,28,FALSE)*PotentialSummary!$H24,0)+IFERROR(VLOOKUP(PotentialSummary!$A24,'Reporter Outputs'!$A$28:$AD$48,28,FALSE)*PotentialSummary!$G24,0))/(SUM($G24:$H24))</f>
        <v>0.21</v>
      </c>
      <c r="C24" s="59">
        <f>(IFERROR(VLOOKUP($A24,'Reporter Outputs'!$A$3:$AD$23,29,FALSE)*PotentialSummary!$H24,0)+IFERROR(VLOOKUP(PotentialSummary!$A24,'Reporter Outputs'!$A$28:$AD$48,29,FALSE)*PotentialSummary!$G24,0))/(SUM($G24:$H24))</f>
        <v>108.51</v>
      </c>
      <c r="D24" s="59">
        <f>(IFERROR(VLOOKUP($A24,'Reporter Outputs'!$A$3:$AD$23,30,FALSE)*PotentialSummary!$H24,0)+IFERROR(VLOOKUP(PotentialSummary!$A24,'Reporter Outputs'!$A$28:$AD$48,30,FALSE)*PotentialSummary!$G24,0))/(SUM($G24:$H24))-$D$28</f>
        <v>26.937550000000002</v>
      </c>
      <c r="E24" s="53">
        <v>150</v>
      </c>
      <c r="F24" s="59">
        <f>(IFERROR(VLOOKUP($A24,'Reporter Outputs'!$A$3:$V$23,22,FALSE)*PotentialSummary!H24,0)+IFERROR(VLOOKUP(PotentialSummary!$A24,'Reporter Outputs'!$A$28:$V$48,22,FALSE)*PotentialSummary!G24,0))/(SUM(G24:H24))-$D$28</f>
        <v>135.65789651539262</v>
      </c>
      <c r="G24" s="31">
        <f t="shared" si="2"/>
        <v>1</v>
      </c>
      <c r="H24" s="31">
        <f t="shared" si="3"/>
        <v>1</v>
      </c>
      <c r="I24" s="60">
        <f t="shared" si="4"/>
        <v>72.325029016994236</v>
      </c>
      <c r="J24" t="str">
        <f>IF(F24&lt;PotentialSummary!$T$4,PotentialSummary!$S$4,IF(F24&lt;PotentialSummary!$T$5,PotentialSummary!$S$5,IF(F24&lt;PotentialSummary!$T$6,PotentialSummary!$S$6,PotentialSummary!$S$7)))</f>
        <v>Bin 4</v>
      </c>
      <c r="K24" s="14">
        <f t="shared" si="0"/>
        <v>72.325029016994236</v>
      </c>
      <c r="L24" s="14">
        <f t="shared" si="1"/>
        <v>72.325029016994236</v>
      </c>
    </row>
    <row r="25" spans="1:22" x14ac:dyDescent="0.35">
      <c r="A25" s="3" t="s">
        <v>79</v>
      </c>
      <c r="B25" s="59">
        <f>(IFERROR(VLOOKUP($A25,'Reporter Outputs'!$A$3:$AD$23,28,FALSE)*PotentialSummary!$H25,0)+IFERROR(VLOOKUP(PotentialSummary!$A25,'Reporter Outputs'!$A$28:$AD$48,28,FALSE)*PotentialSummary!$G25,0))/(SUM($G25:$H25))</f>
        <v>2.4242857142857144</v>
      </c>
      <c r="C25" s="59">
        <f>(IFERROR(VLOOKUP($A25,'Reporter Outputs'!$A$3:$AD$23,29,FALSE)*PotentialSummary!$H25,0)+IFERROR(VLOOKUP(PotentialSummary!$A25,'Reporter Outputs'!$A$28:$AD$48,29,FALSE)*PotentialSummary!$G25,0))/(SUM($G25:$H25))</f>
        <v>162.23571428571429</v>
      </c>
      <c r="D25" s="59">
        <f>(IFERROR(VLOOKUP($A25,'Reporter Outputs'!$A$3:$AD$23,30,FALSE)*PotentialSummary!$H25,0)+IFERROR(VLOOKUP(PotentialSummary!$A25,'Reporter Outputs'!$A$28:$AD$48,30,FALSE)*PotentialSummary!$G25,0))/(SUM($G25:$H25))-$D$28</f>
        <v>85.301835714285716</v>
      </c>
      <c r="E25" s="53">
        <v>150</v>
      </c>
      <c r="F25" s="59">
        <f>(IFERROR(VLOOKUP($A25,'Reporter Outputs'!$A$3:$V$23,22,FALSE)*PotentialSummary!H25,0)+IFERROR(VLOOKUP(PotentialSummary!$A25,'Reporter Outputs'!$A$28:$V$48,22,FALSE)*PotentialSummary!G25,0))/(SUM(G25:H25))-$D$28</f>
        <v>249.96357041141215</v>
      </c>
      <c r="G25" s="31">
        <f t="shared" si="2"/>
        <v>1</v>
      </c>
      <c r="H25" s="31">
        <f t="shared" si="3"/>
        <v>0.74999999999999978</v>
      </c>
      <c r="I25" s="60">
        <f t="shared" si="4"/>
        <v>1.1068808598119242</v>
      </c>
      <c r="J25" t="str">
        <f>IF(F25&lt;PotentialSummary!$T$4,PotentialSummary!$S$4,IF(F25&lt;PotentialSummary!$T$5,PotentialSummary!$S$5,IF(F25&lt;PotentialSummary!$T$6,PotentialSummary!$S$6,PotentialSummary!$S$7)))</f>
        <v>Bin 4</v>
      </c>
      <c r="K25" s="14">
        <f t="shared" si="0"/>
        <v>1.1068808598119242</v>
      </c>
      <c r="L25" s="14">
        <f t="shared" si="1"/>
        <v>0.83016064485894292</v>
      </c>
    </row>
    <row r="26" spans="1:22" x14ac:dyDescent="0.35">
      <c r="A26" s="3" t="s">
        <v>80</v>
      </c>
      <c r="B26" s="59">
        <f>(IFERROR(VLOOKUP($A26,'Reporter Outputs'!$A$3:$AD$23,28,FALSE)*PotentialSummary!$H26,0)+IFERROR(VLOOKUP(PotentialSummary!$A26,'Reporter Outputs'!$A$28:$AD$48,28,FALSE)*PotentialSummary!$G26,0))/(SUM($G26:$H26))</f>
        <v>1.1166666666666665</v>
      </c>
      <c r="C26" s="59">
        <f>(IFERROR(VLOOKUP($A26,'Reporter Outputs'!$A$3:$AD$23,29,FALSE)*PotentialSummary!$H26,0)+IFERROR(VLOOKUP(PotentialSummary!$A26,'Reporter Outputs'!$A$28:$AD$48,29,FALSE)*PotentialSummary!$G26,0))/(SUM($G26:$H26))</f>
        <v>55.65</v>
      </c>
      <c r="D26" s="59">
        <f>(IFERROR(VLOOKUP($A26,'Reporter Outputs'!$A$3:$AD$23,30,FALSE)*PotentialSummary!$H26,0)+IFERROR(VLOOKUP(PotentialSummary!$A26,'Reporter Outputs'!$A$28:$AD$48,30,FALSE)*PotentialSummary!$G26,0))/(SUM($G26:$H26))-$D$28</f>
        <v>109.42421666666667</v>
      </c>
      <c r="E26" s="53">
        <v>150</v>
      </c>
      <c r="F26" s="59">
        <f>(IFERROR(VLOOKUP($A26,'Reporter Outputs'!$A$3:$V$23,22,FALSE)*PotentialSummary!H26,0)+IFERROR(VLOOKUP(PotentialSummary!$A26,'Reporter Outputs'!$A$28:$V$48,22,FALSE)*PotentialSummary!G26,0))/(SUM(G26:H26))-$D$28</f>
        <v>166.18784303915123</v>
      </c>
      <c r="G26" s="31">
        <f t="shared" si="2"/>
        <v>1</v>
      </c>
      <c r="H26" s="31">
        <f t="shared" si="3"/>
        <v>0.5</v>
      </c>
      <c r="I26" s="60">
        <f t="shared" si="4"/>
        <v>12.544649744535137</v>
      </c>
      <c r="J26" t="str">
        <f>IF(F26&lt;PotentialSummary!$T$4,PotentialSummary!$S$4,IF(F26&lt;PotentialSummary!$T$5,PotentialSummary!$S$5,IF(F26&lt;PotentialSummary!$T$6,PotentialSummary!$S$6,PotentialSummary!$S$7)))</f>
        <v>Bin 4</v>
      </c>
      <c r="K26" s="14">
        <f t="shared" si="0"/>
        <v>12.544649744535137</v>
      </c>
      <c r="L26" s="14">
        <f t="shared" si="1"/>
        <v>6.2723248722675686</v>
      </c>
    </row>
    <row r="27" spans="1:22" x14ac:dyDescent="0.35">
      <c r="C27" s="23"/>
      <c r="D27" s="23"/>
      <c r="I27" s="23"/>
    </row>
    <row r="28" spans="1:22" x14ac:dyDescent="0.35">
      <c r="C28" t="s">
        <v>98</v>
      </c>
      <c r="D28" s="59">
        <f>3.08+6.85*(1-2.3%)</f>
        <v>9.7724499999999992</v>
      </c>
    </row>
    <row r="30" spans="1:22" ht="13.15" x14ac:dyDescent="0.35">
      <c r="C30" s="29" t="s">
        <v>23</v>
      </c>
    </row>
    <row r="31" spans="1:22" ht="13.15" x14ac:dyDescent="0.4">
      <c r="A31" s="29" t="s">
        <v>22</v>
      </c>
      <c r="B31" s="2" t="s">
        <v>0</v>
      </c>
      <c r="C31" s="8">
        <v>2022</v>
      </c>
      <c r="D31" s="8">
        <v>2023</v>
      </c>
      <c r="E31" s="8">
        <v>2024</v>
      </c>
      <c r="F31" s="8">
        <v>2025</v>
      </c>
      <c r="G31" s="8">
        <v>2026</v>
      </c>
      <c r="H31" s="8">
        <v>2027</v>
      </c>
      <c r="I31" s="8">
        <v>2028</v>
      </c>
      <c r="J31" s="8">
        <v>2029</v>
      </c>
      <c r="K31" s="8">
        <v>2030</v>
      </c>
      <c r="L31" s="8">
        <v>2031</v>
      </c>
      <c r="M31" s="8">
        <v>2032</v>
      </c>
      <c r="N31" s="8">
        <v>2033</v>
      </c>
      <c r="O31" s="8">
        <v>2034</v>
      </c>
      <c r="P31" s="8">
        <v>2035</v>
      </c>
      <c r="Q31" s="8">
        <v>2036</v>
      </c>
      <c r="R31" s="8">
        <v>2037</v>
      </c>
      <c r="S31" s="8">
        <v>2038</v>
      </c>
      <c r="T31" s="8">
        <v>2039</v>
      </c>
      <c r="U31" s="8">
        <v>2040</v>
      </c>
      <c r="V31" s="8">
        <v>2041</v>
      </c>
    </row>
    <row r="32" spans="1:22" x14ac:dyDescent="0.35">
      <c r="A32" t="str">
        <f t="shared" ref="A32:A54" si="5">A4</f>
        <v>NRCurtailCom</v>
      </c>
      <c r="B32" t="str">
        <f>VLOOKUP(A32,$A$4:$J$26,10,FALSE)</f>
        <v>Bin 2</v>
      </c>
      <c r="C32" s="62">
        <f>MAX(IFERROR(INDEX('Reporter Outputs'!$A$2:$U$23,MATCH(PotentialSummary!$A32,'Reporter Outputs'!$A$2:$A$23,0),MATCH(PotentialSummary!C$31,'Reporter Outputs'!$B$2:$U$2,0)+1),0),IFERROR(INDEX('Reporter Outputs'!$A$27:$U$46,MATCH(PotentialSummary!$A32,'Reporter Outputs'!$A$27:$A$46,0),MATCH(PotentialSummary!C$31,'Reporter Outputs'!$B$2:$U$2,0)+1),0))</f>
        <v>6.9391214513059385</v>
      </c>
      <c r="D32" s="62">
        <f>MAX(IFERROR(INDEX('Reporter Outputs'!$A$2:$U$23,MATCH(PotentialSummary!$A32,'Reporter Outputs'!$A$2:$A$23,0),MATCH(PotentialSummary!D$31,'Reporter Outputs'!$B$2:$U$2,0)+1),0),IFERROR(INDEX('Reporter Outputs'!$A$27:$U$46,MATCH(PotentialSummary!$A32,'Reporter Outputs'!$A$27:$A$46,0),MATCH(PotentialSummary!D$31,'Reporter Outputs'!$B$2:$U$2,0)+1),0))</f>
        <v>13.781883577481516</v>
      </c>
      <c r="E32" s="62">
        <f>MAX(IFERROR(INDEX('Reporter Outputs'!$A$2:$U$23,MATCH(PotentialSummary!$A32,'Reporter Outputs'!$A$2:$A$23,0),MATCH(PotentialSummary!E$31,'Reporter Outputs'!$B$2:$U$2,0)+1),0),IFERROR(INDEX('Reporter Outputs'!$A$27:$U$46,MATCH(PotentialSummary!$A32,'Reporter Outputs'!$A$27:$A$46,0),MATCH(PotentialSummary!E$31,'Reporter Outputs'!$B$2:$U$2,0)+1),0))</f>
        <v>20.575588250695571</v>
      </c>
      <c r="F32" s="62">
        <f>MAX(IFERROR(INDEX('Reporter Outputs'!$A$2:$U$23,MATCH(PotentialSummary!$A32,'Reporter Outputs'!$A$2:$A$23,0),MATCH(PotentialSummary!F$31,'Reporter Outputs'!$B$2:$U$2,0)+1),0),IFERROR(INDEX('Reporter Outputs'!$A$27:$U$46,MATCH(PotentialSummary!$A32,'Reporter Outputs'!$A$27:$A$46,0),MATCH(PotentialSummary!F$31,'Reporter Outputs'!$B$2:$U$2,0)+1),0))</f>
        <v>27.42688343015238</v>
      </c>
      <c r="G32" s="62">
        <f>MAX(IFERROR(INDEX('Reporter Outputs'!$A$2:$U$23,MATCH(PotentialSummary!$A32,'Reporter Outputs'!$A$2:$A$23,0),MATCH(PotentialSummary!G$31,'Reporter Outputs'!$B$2:$U$2,0)+1),0),IFERROR(INDEX('Reporter Outputs'!$A$27:$U$46,MATCH(PotentialSummary!$A32,'Reporter Outputs'!$A$27:$A$46,0),MATCH(PotentialSummary!G$31,'Reporter Outputs'!$B$2:$U$2,0)+1),0))</f>
        <v>34.341287156039435</v>
      </c>
      <c r="H32" s="62">
        <f>MAX(IFERROR(INDEX('Reporter Outputs'!$A$2:$U$23,MATCH(PotentialSummary!$A32,'Reporter Outputs'!$A$2:$A$23,0),MATCH(PotentialSummary!H$31,'Reporter Outputs'!$B$2:$U$2,0)+1),0),IFERROR(INDEX('Reporter Outputs'!$A$27:$U$46,MATCH(PotentialSummary!$A32,'Reporter Outputs'!$A$27:$A$46,0),MATCH(PotentialSummary!H$31,'Reporter Outputs'!$B$2:$U$2,0)+1),0))</f>
        <v>34.753889287252015</v>
      </c>
      <c r="I32" s="62">
        <f>MAX(IFERROR(INDEX('Reporter Outputs'!$A$2:$U$23,MATCH(PotentialSummary!$A32,'Reporter Outputs'!$A$2:$A$23,0),MATCH(PotentialSummary!I$31,'Reporter Outputs'!$B$2:$U$2,0)+1),0),IFERROR(INDEX('Reporter Outputs'!$A$27:$U$46,MATCH(PotentialSummary!$A32,'Reporter Outputs'!$A$27:$A$46,0),MATCH(PotentialSummary!I$31,'Reporter Outputs'!$B$2:$U$2,0)+1),0))</f>
        <v>34.283611996212237</v>
      </c>
      <c r="J32" s="62">
        <f>MAX(IFERROR(INDEX('Reporter Outputs'!$A$2:$U$23,MATCH(PotentialSummary!$A32,'Reporter Outputs'!$A$2:$A$23,0),MATCH(PotentialSummary!J$31,'Reporter Outputs'!$B$2:$U$2,0)+1),0),IFERROR(INDEX('Reporter Outputs'!$A$27:$U$46,MATCH(PotentialSummary!$A32,'Reporter Outputs'!$A$27:$A$46,0),MATCH(PotentialSummary!J$31,'Reporter Outputs'!$B$2:$U$2,0)+1),0))</f>
        <v>34.327169348818742</v>
      </c>
      <c r="K32" s="62">
        <f>MAX(IFERROR(INDEX('Reporter Outputs'!$A$2:$U$23,MATCH(PotentialSummary!$A32,'Reporter Outputs'!$A$2:$A$23,0),MATCH(PotentialSummary!K$31,'Reporter Outputs'!$B$2:$U$2,0)+1),0),IFERROR(INDEX('Reporter Outputs'!$A$27:$U$46,MATCH(PotentialSummary!$A32,'Reporter Outputs'!$A$27:$A$46,0),MATCH(PotentialSummary!K$31,'Reporter Outputs'!$B$2:$U$2,0)+1),0))</f>
        <v>34.673740282613537</v>
      </c>
      <c r="L32" s="62">
        <f>MAX(IFERROR(INDEX('Reporter Outputs'!$A$2:$U$23,MATCH(PotentialSummary!$A32,'Reporter Outputs'!$A$2:$A$23,0),MATCH(PotentialSummary!L$31,'Reporter Outputs'!$B$2:$U$2,0)+1),0),IFERROR(INDEX('Reporter Outputs'!$A$27:$U$46,MATCH(PotentialSummary!$A32,'Reporter Outputs'!$A$27:$A$46,0),MATCH(PotentialSummary!L$31,'Reporter Outputs'!$B$2:$U$2,0)+1),0))</f>
        <v>34.97027309932367</v>
      </c>
      <c r="M32" s="62">
        <f>MAX(IFERROR(INDEX('Reporter Outputs'!$A$2:$U$23,MATCH(PotentialSummary!$A32,'Reporter Outputs'!$A$2:$A$23,0),MATCH(PotentialSummary!M$31,'Reporter Outputs'!$B$2:$U$2,0)+1),0),IFERROR(INDEX('Reporter Outputs'!$A$27:$U$46,MATCH(PotentialSummary!$A32,'Reporter Outputs'!$A$27:$A$46,0),MATCH(PotentialSummary!M$31,'Reporter Outputs'!$B$2:$U$2,0)+1),0))</f>
        <v>35.308089955495078</v>
      </c>
      <c r="N32" s="62">
        <f>MAX(IFERROR(INDEX('Reporter Outputs'!$A$2:$U$23,MATCH(PotentialSummary!$A32,'Reporter Outputs'!$A$2:$A$23,0),MATCH(PotentialSummary!N$31,'Reporter Outputs'!$B$2:$U$2,0)+1),0),IFERROR(INDEX('Reporter Outputs'!$A$27:$U$46,MATCH(PotentialSummary!$A32,'Reporter Outputs'!$A$27:$A$46,0),MATCH(PotentialSummary!N$31,'Reporter Outputs'!$B$2:$U$2,0)+1),0))</f>
        <v>35.214350126214562</v>
      </c>
      <c r="O32" s="62">
        <f>MAX(IFERROR(INDEX('Reporter Outputs'!$A$2:$U$23,MATCH(PotentialSummary!$A32,'Reporter Outputs'!$A$2:$A$23,0),MATCH(PotentialSummary!O$31,'Reporter Outputs'!$B$2:$U$2,0)+1),0),IFERROR(INDEX('Reporter Outputs'!$A$27:$U$46,MATCH(PotentialSummary!$A32,'Reporter Outputs'!$A$27:$A$46,0),MATCH(PotentialSummary!O$31,'Reporter Outputs'!$B$2:$U$2,0)+1),0))</f>
        <v>35.873831682366053</v>
      </c>
      <c r="P32" s="62">
        <f>MAX(IFERROR(INDEX('Reporter Outputs'!$A$2:$U$23,MATCH(PotentialSummary!$A32,'Reporter Outputs'!$A$2:$A$23,0),MATCH(PotentialSummary!P$31,'Reporter Outputs'!$B$2:$U$2,0)+1),0),IFERROR(INDEX('Reporter Outputs'!$A$27:$U$46,MATCH(PotentialSummary!$A32,'Reporter Outputs'!$A$27:$A$46,0),MATCH(PotentialSummary!P$31,'Reporter Outputs'!$B$2:$U$2,0)+1),0))</f>
        <v>36.122861784876697</v>
      </c>
      <c r="Q32" s="62">
        <f>MAX(IFERROR(INDEX('Reporter Outputs'!$A$2:$U$23,MATCH(PotentialSummary!$A32,'Reporter Outputs'!$A$2:$A$23,0),MATCH(PotentialSummary!Q$31,'Reporter Outputs'!$B$2:$U$2,0)+1),0),IFERROR(INDEX('Reporter Outputs'!$A$27:$U$46,MATCH(PotentialSummary!$A32,'Reporter Outputs'!$A$27:$A$46,0),MATCH(PotentialSummary!Q$31,'Reporter Outputs'!$B$2:$U$2,0)+1),0))</f>
        <v>36.625910104253073</v>
      </c>
      <c r="R32" s="62">
        <f>MAX(IFERROR(INDEX('Reporter Outputs'!$A$2:$U$23,MATCH(PotentialSummary!$A32,'Reporter Outputs'!$A$2:$A$23,0),MATCH(PotentialSummary!R$31,'Reporter Outputs'!$B$2:$U$2,0)+1),0),IFERROR(INDEX('Reporter Outputs'!$A$27:$U$46,MATCH(PotentialSummary!$A32,'Reporter Outputs'!$A$27:$A$46,0),MATCH(PotentialSummary!R$31,'Reporter Outputs'!$B$2:$U$2,0)+1),0))</f>
        <v>36.564175356555843</v>
      </c>
      <c r="S32" s="62">
        <f>MAX(IFERROR(INDEX('Reporter Outputs'!$A$2:$U$23,MATCH(PotentialSummary!$A32,'Reporter Outputs'!$A$2:$A$23,0),MATCH(PotentialSummary!S$31,'Reporter Outputs'!$B$2:$U$2,0)+1),0),IFERROR(INDEX('Reporter Outputs'!$A$27:$U$46,MATCH(PotentialSummary!$A32,'Reporter Outputs'!$A$27:$A$46,0),MATCH(PotentialSummary!S$31,'Reporter Outputs'!$B$2:$U$2,0)+1),0))</f>
        <v>37.001787436239567</v>
      </c>
      <c r="T32" s="62">
        <f>MAX(IFERROR(INDEX('Reporter Outputs'!$A$2:$U$23,MATCH(PotentialSummary!$A32,'Reporter Outputs'!$A$2:$A$23,0),MATCH(PotentialSummary!T$31,'Reporter Outputs'!$B$2:$U$2,0)+1),0),IFERROR(INDEX('Reporter Outputs'!$A$27:$U$46,MATCH(PotentialSummary!$A32,'Reporter Outputs'!$A$27:$A$46,0),MATCH(PotentialSummary!T$31,'Reporter Outputs'!$B$2:$U$2,0)+1),0))</f>
        <v>37.437538258304997</v>
      </c>
      <c r="U32" s="62">
        <f>MAX(IFERROR(INDEX('Reporter Outputs'!$A$2:$U$23,MATCH(PotentialSummary!$A32,'Reporter Outputs'!$A$2:$A$23,0),MATCH(PotentialSummary!U$31,'Reporter Outputs'!$B$2:$U$2,0)+1),0),IFERROR(INDEX('Reporter Outputs'!$A$27:$U$46,MATCH(PotentialSummary!$A32,'Reporter Outputs'!$A$27:$A$46,0),MATCH(PotentialSummary!U$31,'Reporter Outputs'!$B$2:$U$2,0)+1),0))</f>
        <v>37.981613432825647</v>
      </c>
      <c r="V32" s="62">
        <f>MAX(IFERROR(INDEX('Reporter Outputs'!$A$2:$U$23,MATCH(PotentialSummary!$A32,'Reporter Outputs'!$A$2:$A$23,0),MATCH(PotentialSummary!V$31,'Reporter Outputs'!$B$2:$U$2,0)+1),0),IFERROR(INDEX('Reporter Outputs'!$A$27:$U$46,MATCH(PotentialSummary!$A32,'Reporter Outputs'!$A$27:$A$46,0),MATCH(PotentialSummary!V$31,'Reporter Outputs'!$B$2:$U$2,0)+1),0))</f>
        <v>38.688295669278475</v>
      </c>
    </row>
    <row r="33" spans="1:22" x14ac:dyDescent="0.35">
      <c r="A33" t="str">
        <f t="shared" si="5"/>
        <v>NRCurtailInd</v>
      </c>
      <c r="B33" t="str">
        <f>VLOOKUP(A33,$A$4:$J$26,10,FALSE)</f>
        <v>Bin 2</v>
      </c>
      <c r="C33" s="62">
        <f>MAX(IFERROR(INDEX('Reporter Outputs'!$A$2:$U$23,MATCH(PotentialSummary!$A33,'Reporter Outputs'!$A$2:$A$23,0),MATCH(PotentialSummary!C$31,'Reporter Outputs'!$B$2:$U$2,0)+1),0),IFERROR(INDEX('Reporter Outputs'!$A$27:$U$46,MATCH(PotentialSummary!$A33,'Reporter Outputs'!$A$27:$A$46,0),MATCH(PotentialSummary!C$31,'Reporter Outputs'!$B$2:$U$2,0)+1),0))</f>
        <v>32.751442699272985</v>
      </c>
      <c r="D33" s="62">
        <f>MAX(IFERROR(INDEX('Reporter Outputs'!$A$2:$U$23,MATCH(PotentialSummary!$A33,'Reporter Outputs'!$A$2:$A$23,0),MATCH(PotentialSummary!D$31,'Reporter Outputs'!$B$2:$U$2,0)+1),0),IFERROR(INDEX('Reporter Outputs'!$A$27:$U$46,MATCH(PotentialSummary!$A33,'Reporter Outputs'!$A$27:$A$46,0),MATCH(PotentialSummary!D$31,'Reporter Outputs'!$B$2:$U$2,0)+1),0))</f>
        <v>65.925863525213984</v>
      </c>
      <c r="E33" s="62">
        <f>MAX(IFERROR(INDEX('Reporter Outputs'!$A$2:$U$23,MATCH(PotentialSummary!$A33,'Reporter Outputs'!$A$2:$A$23,0),MATCH(PotentialSummary!E$31,'Reporter Outputs'!$B$2:$U$2,0)+1),0),IFERROR(INDEX('Reporter Outputs'!$A$27:$U$46,MATCH(PotentialSummary!$A33,'Reporter Outputs'!$A$27:$A$46,0),MATCH(PotentialSummary!E$31,'Reporter Outputs'!$B$2:$U$2,0)+1),0))</f>
        <v>99.810273114470334</v>
      </c>
      <c r="F33" s="62">
        <f>MAX(IFERROR(INDEX('Reporter Outputs'!$A$2:$U$23,MATCH(PotentialSummary!$A33,'Reporter Outputs'!$A$2:$A$23,0),MATCH(PotentialSummary!F$31,'Reporter Outputs'!$B$2:$U$2,0)+1),0),IFERROR(INDEX('Reporter Outputs'!$A$27:$U$46,MATCH(PotentialSummary!$A33,'Reporter Outputs'!$A$27:$A$46,0),MATCH(PotentialSummary!F$31,'Reporter Outputs'!$B$2:$U$2,0)+1),0))</f>
        <v>134.45823258875367</v>
      </c>
      <c r="G33" s="62">
        <f>MAX(IFERROR(INDEX('Reporter Outputs'!$A$2:$U$23,MATCH(PotentialSummary!$A33,'Reporter Outputs'!$A$2:$A$23,0),MATCH(PotentialSummary!G$31,'Reporter Outputs'!$B$2:$U$2,0)+1),0),IFERROR(INDEX('Reporter Outputs'!$A$27:$U$46,MATCH(PotentialSummary!$A33,'Reporter Outputs'!$A$27:$A$46,0),MATCH(PotentialSummary!G$31,'Reporter Outputs'!$B$2:$U$2,0)+1),0))</f>
        <v>169.19291206174296</v>
      </c>
      <c r="H33" s="62">
        <f>MAX(IFERROR(INDEX('Reporter Outputs'!$A$2:$U$23,MATCH(PotentialSummary!$A33,'Reporter Outputs'!$A$2:$A$23,0),MATCH(PotentialSummary!H$31,'Reporter Outputs'!$B$2:$U$2,0)+1),0),IFERROR(INDEX('Reporter Outputs'!$A$27:$U$46,MATCH(PotentialSummary!$A33,'Reporter Outputs'!$A$27:$A$46,0),MATCH(PotentialSummary!H$31,'Reporter Outputs'!$B$2:$U$2,0)+1),0))</f>
        <v>169.66969165942089</v>
      </c>
      <c r="I33" s="62">
        <f>MAX(IFERROR(INDEX('Reporter Outputs'!$A$2:$U$23,MATCH(PotentialSummary!$A33,'Reporter Outputs'!$A$2:$A$23,0),MATCH(PotentialSummary!I$31,'Reporter Outputs'!$B$2:$U$2,0)+1),0),IFERROR(INDEX('Reporter Outputs'!$A$27:$U$46,MATCH(PotentialSummary!$A33,'Reporter Outputs'!$A$27:$A$46,0),MATCH(PotentialSummary!I$31,'Reporter Outputs'!$B$2:$U$2,0)+1),0))</f>
        <v>169.83644963990389</v>
      </c>
      <c r="J33" s="62">
        <f>MAX(IFERROR(INDEX('Reporter Outputs'!$A$2:$U$23,MATCH(PotentialSummary!$A33,'Reporter Outputs'!$A$2:$A$23,0),MATCH(PotentialSummary!J$31,'Reporter Outputs'!$B$2:$U$2,0)+1),0),IFERROR(INDEX('Reporter Outputs'!$A$27:$U$46,MATCH(PotentialSummary!$A33,'Reporter Outputs'!$A$27:$A$46,0),MATCH(PotentialSummary!J$31,'Reporter Outputs'!$B$2:$U$2,0)+1),0))</f>
        <v>169.93812478748848</v>
      </c>
      <c r="K33" s="62">
        <f>MAX(IFERROR(INDEX('Reporter Outputs'!$A$2:$U$23,MATCH(PotentialSummary!$A33,'Reporter Outputs'!$A$2:$A$23,0),MATCH(PotentialSummary!K$31,'Reporter Outputs'!$B$2:$U$2,0)+1),0),IFERROR(INDEX('Reporter Outputs'!$A$27:$U$46,MATCH(PotentialSummary!$A33,'Reporter Outputs'!$A$27:$A$46,0),MATCH(PotentialSummary!K$31,'Reporter Outputs'!$B$2:$U$2,0)+1),0))</f>
        <v>170.22410714482015</v>
      </c>
      <c r="L33" s="62">
        <f>MAX(IFERROR(INDEX('Reporter Outputs'!$A$2:$U$23,MATCH(PotentialSummary!$A33,'Reporter Outputs'!$A$2:$A$23,0),MATCH(PotentialSummary!L$31,'Reporter Outputs'!$B$2:$U$2,0)+1),0),IFERROR(INDEX('Reporter Outputs'!$A$27:$U$46,MATCH(PotentialSummary!$A33,'Reporter Outputs'!$A$27:$A$46,0),MATCH(PotentialSummary!L$31,'Reporter Outputs'!$B$2:$U$2,0)+1),0))</f>
        <v>170.85383096680758</v>
      </c>
      <c r="M33" s="62">
        <f>MAX(IFERROR(INDEX('Reporter Outputs'!$A$2:$U$23,MATCH(PotentialSummary!$A33,'Reporter Outputs'!$A$2:$A$23,0),MATCH(PotentialSummary!M$31,'Reporter Outputs'!$B$2:$U$2,0)+1),0),IFERROR(INDEX('Reporter Outputs'!$A$27:$U$46,MATCH(PotentialSummary!$A33,'Reporter Outputs'!$A$27:$A$46,0),MATCH(PotentialSummary!M$31,'Reporter Outputs'!$B$2:$U$2,0)+1),0))</f>
        <v>171.23312554186577</v>
      </c>
      <c r="N33" s="62">
        <f>MAX(IFERROR(INDEX('Reporter Outputs'!$A$2:$U$23,MATCH(PotentialSummary!$A33,'Reporter Outputs'!$A$2:$A$23,0),MATCH(PotentialSummary!N$31,'Reporter Outputs'!$B$2:$U$2,0)+1),0),IFERROR(INDEX('Reporter Outputs'!$A$27:$U$46,MATCH(PotentialSummary!$A33,'Reporter Outputs'!$A$27:$A$46,0),MATCH(PotentialSummary!N$31,'Reporter Outputs'!$B$2:$U$2,0)+1),0))</f>
        <v>171.21149776886608</v>
      </c>
      <c r="O33" s="62">
        <f>MAX(IFERROR(INDEX('Reporter Outputs'!$A$2:$U$23,MATCH(PotentialSummary!$A33,'Reporter Outputs'!$A$2:$A$23,0),MATCH(PotentialSummary!O$31,'Reporter Outputs'!$B$2:$U$2,0)+1),0),IFERROR(INDEX('Reporter Outputs'!$A$27:$U$46,MATCH(PotentialSummary!$A33,'Reporter Outputs'!$A$27:$A$46,0),MATCH(PotentialSummary!O$31,'Reporter Outputs'!$B$2:$U$2,0)+1),0))</f>
        <v>171.07958077738857</v>
      </c>
      <c r="P33" s="62">
        <f>MAX(IFERROR(INDEX('Reporter Outputs'!$A$2:$U$23,MATCH(PotentialSummary!$A33,'Reporter Outputs'!$A$2:$A$23,0),MATCH(PotentialSummary!P$31,'Reporter Outputs'!$B$2:$U$2,0)+1),0),IFERROR(INDEX('Reporter Outputs'!$A$27:$U$46,MATCH(PotentialSummary!$A33,'Reporter Outputs'!$A$27:$A$46,0),MATCH(PotentialSummary!P$31,'Reporter Outputs'!$B$2:$U$2,0)+1),0))</f>
        <v>171.23605962857602</v>
      </c>
      <c r="Q33" s="62">
        <f>MAX(IFERROR(INDEX('Reporter Outputs'!$A$2:$U$23,MATCH(PotentialSummary!$A33,'Reporter Outputs'!$A$2:$A$23,0),MATCH(PotentialSummary!Q$31,'Reporter Outputs'!$B$2:$U$2,0)+1),0),IFERROR(INDEX('Reporter Outputs'!$A$27:$U$46,MATCH(PotentialSummary!$A33,'Reporter Outputs'!$A$27:$A$46,0),MATCH(PotentialSummary!Q$31,'Reporter Outputs'!$B$2:$U$2,0)+1),0))</f>
        <v>171.7106452395177</v>
      </c>
      <c r="R33" s="62">
        <f>MAX(IFERROR(INDEX('Reporter Outputs'!$A$2:$U$23,MATCH(PotentialSummary!$A33,'Reporter Outputs'!$A$2:$A$23,0),MATCH(PotentialSummary!R$31,'Reporter Outputs'!$B$2:$U$2,0)+1),0),IFERROR(INDEX('Reporter Outputs'!$A$27:$U$46,MATCH(PotentialSummary!$A33,'Reporter Outputs'!$A$27:$A$46,0),MATCH(PotentialSummary!R$31,'Reporter Outputs'!$B$2:$U$2,0)+1),0))</f>
        <v>172.54028265481537</v>
      </c>
      <c r="S33" s="62">
        <f>MAX(IFERROR(INDEX('Reporter Outputs'!$A$2:$U$23,MATCH(PotentialSummary!$A33,'Reporter Outputs'!$A$2:$A$23,0),MATCH(PotentialSummary!S$31,'Reporter Outputs'!$B$2:$U$2,0)+1),0),IFERROR(INDEX('Reporter Outputs'!$A$27:$U$46,MATCH(PotentialSummary!$A33,'Reporter Outputs'!$A$27:$A$46,0),MATCH(PotentialSummary!S$31,'Reporter Outputs'!$B$2:$U$2,0)+1),0))</f>
        <v>173.14239428605731</v>
      </c>
      <c r="T33" s="62">
        <f>MAX(IFERROR(INDEX('Reporter Outputs'!$A$2:$U$23,MATCH(PotentialSummary!$A33,'Reporter Outputs'!$A$2:$A$23,0),MATCH(PotentialSummary!T$31,'Reporter Outputs'!$B$2:$U$2,0)+1),0),IFERROR(INDEX('Reporter Outputs'!$A$27:$U$46,MATCH(PotentialSummary!$A33,'Reporter Outputs'!$A$27:$A$46,0),MATCH(PotentialSummary!T$31,'Reporter Outputs'!$B$2:$U$2,0)+1),0))</f>
        <v>173.38704096068841</v>
      </c>
      <c r="U33" s="62">
        <f>MAX(IFERROR(INDEX('Reporter Outputs'!$A$2:$U$23,MATCH(PotentialSummary!$A33,'Reporter Outputs'!$A$2:$A$23,0),MATCH(PotentialSummary!U$31,'Reporter Outputs'!$B$2:$U$2,0)+1),0),IFERROR(INDEX('Reporter Outputs'!$A$27:$U$46,MATCH(PotentialSummary!$A33,'Reporter Outputs'!$A$27:$A$46,0),MATCH(PotentialSummary!U$31,'Reporter Outputs'!$B$2:$U$2,0)+1),0))</f>
        <v>173.75381212489205</v>
      </c>
      <c r="V33" s="62">
        <f>MAX(IFERROR(INDEX('Reporter Outputs'!$A$2:$U$23,MATCH(PotentialSummary!$A33,'Reporter Outputs'!$A$2:$A$23,0),MATCH(PotentialSummary!V$31,'Reporter Outputs'!$B$2:$U$2,0)+1),0),IFERROR(INDEX('Reporter Outputs'!$A$27:$U$46,MATCH(PotentialSummary!$A33,'Reporter Outputs'!$A$27:$A$46,0),MATCH(PotentialSummary!V$31,'Reporter Outputs'!$B$2:$U$2,0)+1),0))</f>
        <v>174.05728409047285</v>
      </c>
    </row>
    <row r="34" spans="1:22" x14ac:dyDescent="0.35">
      <c r="A34" t="str">
        <f t="shared" si="5"/>
        <v>NRIrrLg</v>
      </c>
      <c r="B34" t="str">
        <f>VLOOKUP(A34,$A$4:$J$26,10,FALSE)</f>
        <v>Bin 1</v>
      </c>
      <c r="C34" s="62">
        <f>MAX(IFERROR(INDEX('Reporter Outputs'!$A$2:$U$23,MATCH(PotentialSummary!$A34,'Reporter Outputs'!$A$2:$A$23,0),MATCH(PotentialSummary!C$31,'Reporter Outputs'!$B$2:$U$2,0)+1),0),IFERROR(INDEX('Reporter Outputs'!$A$27:$U$46,MATCH(PotentialSummary!$A34,'Reporter Outputs'!$A$27:$A$46,0),MATCH(PotentialSummary!C$31,'Reporter Outputs'!$B$2:$U$2,0)+1),0))</f>
        <v>55.898246333801197</v>
      </c>
      <c r="D34" s="62">
        <f>MAX(IFERROR(INDEX('Reporter Outputs'!$A$2:$U$23,MATCH(PotentialSummary!$A34,'Reporter Outputs'!$A$2:$A$23,0),MATCH(PotentialSummary!D$31,'Reporter Outputs'!$B$2:$U$2,0)+1),0),IFERROR(INDEX('Reporter Outputs'!$A$27:$U$46,MATCH(PotentialSummary!$A34,'Reporter Outputs'!$A$27:$A$46,0),MATCH(PotentialSummary!D$31,'Reporter Outputs'!$B$2:$U$2,0)+1),0))</f>
        <v>113.22946820173996</v>
      </c>
      <c r="E34" s="62">
        <f>MAX(IFERROR(INDEX('Reporter Outputs'!$A$2:$U$23,MATCH(PotentialSummary!$A34,'Reporter Outputs'!$A$2:$A$23,0),MATCH(PotentialSummary!E$31,'Reporter Outputs'!$B$2:$U$2,0)+1),0),IFERROR(INDEX('Reporter Outputs'!$A$27:$U$46,MATCH(PotentialSummary!$A34,'Reporter Outputs'!$A$27:$A$46,0),MATCH(PotentialSummary!E$31,'Reporter Outputs'!$B$2:$U$2,0)+1),0))</f>
        <v>177.92895807285188</v>
      </c>
      <c r="F34" s="62">
        <f>MAX(IFERROR(INDEX('Reporter Outputs'!$A$2:$U$23,MATCH(PotentialSummary!$A34,'Reporter Outputs'!$A$2:$A$23,0),MATCH(PotentialSummary!F$31,'Reporter Outputs'!$B$2:$U$2,0)+1),0),IFERROR(INDEX('Reporter Outputs'!$A$27:$U$46,MATCH(PotentialSummary!$A34,'Reporter Outputs'!$A$27:$A$46,0),MATCH(PotentialSummary!F$31,'Reporter Outputs'!$B$2:$U$2,0)+1),0))</f>
        <v>242.20251779473176</v>
      </c>
      <c r="G34" s="62">
        <f>MAX(IFERROR(INDEX('Reporter Outputs'!$A$2:$U$23,MATCH(PotentialSummary!$A34,'Reporter Outputs'!$A$2:$A$23,0),MATCH(PotentialSummary!G$31,'Reporter Outputs'!$B$2:$U$2,0)+1),0),IFERROR(INDEX('Reporter Outputs'!$A$27:$U$46,MATCH(PotentialSummary!$A34,'Reporter Outputs'!$A$27:$A$46,0),MATCH(PotentialSummary!G$31,'Reporter Outputs'!$B$2:$U$2,0)+1),0))</f>
        <v>306.47042152281847</v>
      </c>
      <c r="H34" s="62">
        <f>MAX(IFERROR(INDEX('Reporter Outputs'!$A$2:$U$23,MATCH(PotentialSummary!$A34,'Reporter Outputs'!$A$2:$A$23,0),MATCH(PotentialSummary!H$31,'Reporter Outputs'!$B$2:$U$2,0)+1),0),IFERROR(INDEX('Reporter Outputs'!$A$27:$U$46,MATCH(PotentialSummary!$A34,'Reporter Outputs'!$A$27:$A$46,0),MATCH(PotentialSummary!H$31,'Reporter Outputs'!$B$2:$U$2,0)+1),0))</f>
        <v>309.79525735832311</v>
      </c>
      <c r="I34" s="62">
        <f>MAX(IFERROR(INDEX('Reporter Outputs'!$A$2:$U$23,MATCH(PotentialSummary!$A34,'Reporter Outputs'!$A$2:$A$23,0),MATCH(PotentialSummary!I$31,'Reporter Outputs'!$B$2:$U$2,0)+1),0),IFERROR(INDEX('Reporter Outputs'!$A$27:$U$46,MATCH(PotentialSummary!$A34,'Reporter Outputs'!$A$27:$A$46,0),MATCH(PotentialSummary!I$31,'Reporter Outputs'!$B$2:$U$2,0)+1),0))</f>
        <v>314.36149431686226</v>
      </c>
      <c r="J34" s="62">
        <f>MAX(IFERROR(INDEX('Reporter Outputs'!$A$2:$U$23,MATCH(PotentialSummary!$A34,'Reporter Outputs'!$A$2:$A$23,0),MATCH(PotentialSummary!J$31,'Reporter Outputs'!$B$2:$U$2,0)+1),0),IFERROR(INDEX('Reporter Outputs'!$A$27:$U$46,MATCH(PotentialSummary!$A34,'Reporter Outputs'!$A$27:$A$46,0),MATCH(PotentialSummary!J$31,'Reporter Outputs'!$B$2:$U$2,0)+1),0))</f>
        <v>318.32297756625508</v>
      </c>
      <c r="K34" s="62">
        <f>MAX(IFERROR(INDEX('Reporter Outputs'!$A$2:$U$23,MATCH(PotentialSummary!$A34,'Reporter Outputs'!$A$2:$A$23,0),MATCH(PotentialSummary!K$31,'Reporter Outputs'!$B$2:$U$2,0)+1),0),IFERROR(INDEX('Reporter Outputs'!$A$27:$U$46,MATCH(PotentialSummary!$A34,'Reporter Outputs'!$A$27:$A$46,0),MATCH(PotentialSummary!K$31,'Reporter Outputs'!$B$2:$U$2,0)+1),0))</f>
        <v>324.34763871564689</v>
      </c>
      <c r="L34" s="62">
        <f>MAX(IFERROR(INDEX('Reporter Outputs'!$A$2:$U$23,MATCH(PotentialSummary!$A34,'Reporter Outputs'!$A$2:$A$23,0),MATCH(PotentialSummary!L$31,'Reporter Outputs'!$B$2:$U$2,0)+1),0),IFERROR(INDEX('Reporter Outputs'!$A$27:$U$46,MATCH(PotentialSummary!$A34,'Reporter Outputs'!$A$27:$A$46,0),MATCH(PotentialSummary!L$31,'Reporter Outputs'!$B$2:$U$2,0)+1),0))</f>
        <v>329.15718949861582</v>
      </c>
      <c r="M34" s="62">
        <f>MAX(IFERROR(INDEX('Reporter Outputs'!$A$2:$U$23,MATCH(PotentialSummary!$A34,'Reporter Outputs'!$A$2:$A$23,0),MATCH(PotentialSummary!M$31,'Reporter Outputs'!$B$2:$U$2,0)+1),0),IFERROR(INDEX('Reporter Outputs'!$A$27:$U$46,MATCH(PotentialSummary!$A34,'Reporter Outputs'!$A$27:$A$46,0),MATCH(PotentialSummary!M$31,'Reporter Outputs'!$B$2:$U$2,0)+1),0))</f>
        <v>333.51200633746708</v>
      </c>
      <c r="N34" s="62">
        <f>MAX(IFERROR(INDEX('Reporter Outputs'!$A$2:$U$23,MATCH(PotentialSummary!$A34,'Reporter Outputs'!$A$2:$A$23,0),MATCH(PotentialSummary!N$31,'Reporter Outputs'!$B$2:$U$2,0)+1),0),IFERROR(INDEX('Reporter Outputs'!$A$27:$U$46,MATCH(PotentialSummary!$A34,'Reporter Outputs'!$A$27:$A$46,0),MATCH(PotentialSummary!N$31,'Reporter Outputs'!$B$2:$U$2,0)+1),0))</f>
        <v>338.62461362256352</v>
      </c>
      <c r="O34" s="62">
        <f>MAX(IFERROR(INDEX('Reporter Outputs'!$A$2:$U$23,MATCH(PotentialSummary!$A34,'Reporter Outputs'!$A$2:$A$23,0),MATCH(PotentialSummary!O$31,'Reporter Outputs'!$B$2:$U$2,0)+1),0),IFERROR(INDEX('Reporter Outputs'!$A$27:$U$46,MATCH(PotentialSummary!$A34,'Reporter Outputs'!$A$27:$A$46,0),MATCH(PotentialSummary!O$31,'Reporter Outputs'!$B$2:$U$2,0)+1),0))</f>
        <v>344.00046000916853</v>
      </c>
      <c r="P34" s="62">
        <f>MAX(IFERROR(INDEX('Reporter Outputs'!$A$2:$U$23,MATCH(PotentialSummary!$A34,'Reporter Outputs'!$A$2:$A$23,0),MATCH(PotentialSummary!P$31,'Reporter Outputs'!$B$2:$U$2,0)+1),0),IFERROR(INDEX('Reporter Outputs'!$A$27:$U$46,MATCH(PotentialSummary!$A34,'Reporter Outputs'!$A$27:$A$46,0),MATCH(PotentialSummary!P$31,'Reporter Outputs'!$B$2:$U$2,0)+1),0))</f>
        <v>351.43315196977909</v>
      </c>
      <c r="Q34" s="62">
        <f>MAX(IFERROR(INDEX('Reporter Outputs'!$A$2:$U$23,MATCH(PotentialSummary!$A34,'Reporter Outputs'!$A$2:$A$23,0),MATCH(PotentialSummary!Q$31,'Reporter Outputs'!$B$2:$U$2,0)+1),0),IFERROR(INDEX('Reporter Outputs'!$A$27:$U$46,MATCH(PotentialSummary!$A34,'Reporter Outputs'!$A$27:$A$46,0),MATCH(PotentialSummary!Q$31,'Reporter Outputs'!$B$2:$U$2,0)+1),0))</f>
        <v>357.77144560031354</v>
      </c>
      <c r="R34" s="62">
        <f>MAX(IFERROR(INDEX('Reporter Outputs'!$A$2:$U$23,MATCH(PotentialSummary!$A34,'Reporter Outputs'!$A$2:$A$23,0),MATCH(PotentialSummary!R$31,'Reporter Outputs'!$B$2:$U$2,0)+1),0),IFERROR(INDEX('Reporter Outputs'!$A$27:$U$46,MATCH(PotentialSummary!$A34,'Reporter Outputs'!$A$27:$A$46,0),MATCH(PotentialSummary!R$31,'Reporter Outputs'!$B$2:$U$2,0)+1),0))</f>
        <v>363.96916822450072</v>
      </c>
      <c r="S34" s="62">
        <f>MAX(IFERROR(INDEX('Reporter Outputs'!$A$2:$U$23,MATCH(PotentialSummary!$A34,'Reporter Outputs'!$A$2:$A$23,0),MATCH(PotentialSummary!S$31,'Reporter Outputs'!$B$2:$U$2,0)+1),0),IFERROR(INDEX('Reporter Outputs'!$A$27:$U$46,MATCH(PotentialSummary!$A34,'Reporter Outputs'!$A$27:$A$46,0),MATCH(PotentialSummary!S$31,'Reporter Outputs'!$B$2:$U$2,0)+1),0))</f>
        <v>370.678781494443</v>
      </c>
      <c r="T34" s="62">
        <f>MAX(IFERROR(INDEX('Reporter Outputs'!$A$2:$U$23,MATCH(PotentialSummary!$A34,'Reporter Outputs'!$A$2:$A$23,0),MATCH(PotentialSummary!T$31,'Reporter Outputs'!$B$2:$U$2,0)+1),0),IFERROR(INDEX('Reporter Outputs'!$A$27:$U$46,MATCH(PotentialSummary!$A34,'Reporter Outputs'!$A$27:$A$46,0),MATCH(PotentialSummary!T$31,'Reporter Outputs'!$B$2:$U$2,0)+1),0))</f>
        <v>377.63572016706223</v>
      </c>
      <c r="U34" s="62">
        <f>MAX(IFERROR(INDEX('Reporter Outputs'!$A$2:$U$23,MATCH(PotentialSummary!$A34,'Reporter Outputs'!$A$2:$A$23,0),MATCH(PotentialSummary!U$31,'Reporter Outputs'!$B$2:$U$2,0)+1),0),IFERROR(INDEX('Reporter Outputs'!$A$27:$U$46,MATCH(PotentialSummary!$A34,'Reporter Outputs'!$A$27:$A$46,0),MATCH(PotentialSummary!U$31,'Reporter Outputs'!$B$2:$U$2,0)+1),0))</f>
        <v>385.61378784805294</v>
      </c>
      <c r="V34" s="62">
        <f>MAX(IFERROR(INDEX('Reporter Outputs'!$A$2:$U$23,MATCH(PotentialSummary!$A34,'Reporter Outputs'!$A$2:$A$23,0),MATCH(PotentialSummary!V$31,'Reporter Outputs'!$B$2:$U$2,0)+1),0),IFERROR(INDEX('Reporter Outputs'!$A$27:$U$46,MATCH(PotentialSummary!$A34,'Reporter Outputs'!$A$27:$A$46,0),MATCH(PotentialSummary!V$31,'Reporter Outputs'!$B$2:$U$2,0)+1),0))</f>
        <v>393.70955059332039</v>
      </c>
    </row>
    <row r="35" spans="1:22" x14ac:dyDescent="0.35">
      <c r="A35" t="str">
        <f t="shared" si="5"/>
        <v>NRIrrSmMed</v>
      </c>
      <c r="B35" t="str">
        <f>VLOOKUP(A35,$A$4:$J$26,10,FALSE)</f>
        <v>Bin 1</v>
      </c>
      <c r="C35" s="62">
        <f>MAX(IFERROR(INDEX('Reporter Outputs'!$A$2:$U$23,MATCH(PotentialSummary!$A35,'Reporter Outputs'!$A$2:$A$23,0),MATCH(PotentialSummary!C$31,'Reporter Outputs'!$B$2:$U$2,0)+1),0),IFERROR(INDEX('Reporter Outputs'!$A$27:$U$46,MATCH(PotentialSummary!$A35,'Reporter Outputs'!$A$27:$A$46,0),MATCH(PotentialSummary!C$31,'Reporter Outputs'!$B$2:$U$2,0)+1),0))</f>
        <v>65.880076036265706</v>
      </c>
      <c r="D35" s="62">
        <f>MAX(IFERROR(INDEX('Reporter Outputs'!$A$2:$U$23,MATCH(PotentialSummary!$A35,'Reporter Outputs'!$A$2:$A$23,0),MATCH(PotentialSummary!D$31,'Reporter Outputs'!$B$2:$U$2,0)+1),0),IFERROR(INDEX('Reporter Outputs'!$A$27:$U$46,MATCH(PotentialSummary!$A35,'Reporter Outputs'!$A$27:$A$46,0),MATCH(PotentialSummary!D$31,'Reporter Outputs'!$B$2:$U$2,0)+1),0))</f>
        <v>133.44901609490779</v>
      </c>
      <c r="E35" s="62">
        <f>MAX(IFERROR(INDEX('Reporter Outputs'!$A$2:$U$23,MATCH(PotentialSummary!$A35,'Reporter Outputs'!$A$2:$A$23,0),MATCH(PotentialSummary!E$31,'Reporter Outputs'!$B$2:$U$2,0)+1),0),IFERROR(INDEX('Reporter Outputs'!$A$27:$U$46,MATCH(PotentialSummary!$A35,'Reporter Outputs'!$A$27:$A$46,0),MATCH(PotentialSummary!E$31,'Reporter Outputs'!$B$2:$U$2,0)+1),0))</f>
        <v>209.7019863001469</v>
      </c>
      <c r="F35" s="62">
        <f>MAX(IFERROR(INDEX('Reporter Outputs'!$A$2:$U$23,MATCH(PotentialSummary!$A35,'Reporter Outputs'!$A$2:$A$23,0),MATCH(PotentialSummary!F$31,'Reporter Outputs'!$B$2:$U$2,0)+1),0),IFERROR(INDEX('Reporter Outputs'!$A$27:$U$46,MATCH(PotentialSummary!$A35,'Reporter Outputs'!$A$27:$A$46,0),MATCH(PotentialSummary!F$31,'Reporter Outputs'!$B$2:$U$2,0)+1),0))</f>
        <v>285.45296740093386</v>
      </c>
      <c r="G35" s="62">
        <f>MAX(IFERROR(INDEX('Reporter Outputs'!$A$2:$U$23,MATCH(PotentialSummary!$A35,'Reporter Outputs'!$A$2:$A$23,0),MATCH(PotentialSummary!G$31,'Reporter Outputs'!$B$2:$U$2,0)+1),0),IFERROR(INDEX('Reporter Outputs'!$A$27:$U$46,MATCH(PotentialSummary!$A35,'Reporter Outputs'!$A$27:$A$46,0),MATCH(PotentialSummary!G$31,'Reporter Outputs'!$B$2:$U$2,0)+1),0))</f>
        <v>361.19728250903603</v>
      </c>
      <c r="H35" s="62">
        <f>MAX(IFERROR(INDEX('Reporter Outputs'!$A$2:$U$23,MATCH(PotentialSummary!$A35,'Reporter Outputs'!$A$2:$A$23,0),MATCH(PotentialSummary!H$31,'Reporter Outputs'!$B$2:$U$2,0)+1),0),IFERROR(INDEX('Reporter Outputs'!$A$27:$U$46,MATCH(PotentialSummary!$A35,'Reporter Outputs'!$A$27:$A$46,0),MATCH(PotentialSummary!H$31,'Reporter Outputs'!$B$2:$U$2,0)+1),0))</f>
        <v>365.11583902945222</v>
      </c>
      <c r="I35" s="62">
        <f>MAX(IFERROR(INDEX('Reporter Outputs'!$A$2:$U$23,MATCH(PotentialSummary!$A35,'Reporter Outputs'!$A$2:$A$23,0),MATCH(PotentialSummary!I$31,'Reporter Outputs'!$B$2:$U$2,0)+1),0),IFERROR(INDEX('Reporter Outputs'!$A$27:$U$46,MATCH(PotentialSummary!$A35,'Reporter Outputs'!$A$27:$A$46,0),MATCH(PotentialSummary!I$31,'Reporter Outputs'!$B$2:$U$2,0)+1),0))</f>
        <v>370.49747544487332</v>
      </c>
      <c r="J35" s="62">
        <f>MAX(IFERROR(INDEX('Reporter Outputs'!$A$2:$U$23,MATCH(PotentialSummary!$A35,'Reporter Outputs'!$A$2:$A$23,0),MATCH(PotentialSummary!J$31,'Reporter Outputs'!$B$2:$U$2,0)+1),0),IFERROR(INDEX('Reporter Outputs'!$A$27:$U$46,MATCH(PotentialSummary!$A35,'Reporter Outputs'!$A$27:$A$46,0),MATCH(PotentialSummary!J$31,'Reporter Outputs'!$B$2:$U$2,0)+1),0))</f>
        <v>375.16636641737205</v>
      </c>
      <c r="K35" s="62">
        <f>MAX(IFERROR(INDEX('Reporter Outputs'!$A$2:$U$23,MATCH(PotentialSummary!$A35,'Reporter Outputs'!$A$2:$A$23,0),MATCH(PotentialSummary!K$31,'Reporter Outputs'!$B$2:$U$2,0)+1),0),IFERROR(INDEX('Reporter Outputs'!$A$27:$U$46,MATCH(PotentialSummary!$A35,'Reporter Outputs'!$A$27:$A$46,0),MATCH(PotentialSummary!K$31,'Reporter Outputs'!$B$2:$U$2,0)+1),0))</f>
        <v>382.2668599148696</v>
      </c>
      <c r="L35" s="62">
        <f>MAX(IFERROR(INDEX('Reporter Outputs'!$A$2:$U$23,MATCH(PotentialSummary!$A35,'Reporter Outputs'!$A$2:$A$23,0),MATCH(PotentialSummary!L$31,'Reporter Outputs'!$B$2:$U$2,0)+1),0),IFERROR(INDEX('Reporter Outputs'!$A$27:$U$46,MATCH(PotentialSummary!$A35,'Reporter Outputs'!$A$27:$A$46,0),MATCH(PotentialSummary!L$31,'Reporter Outputs'!$B$2:$U$2,0)+1),0))</f>
        <v>387.93525905194002</v>
      </c>
      <c r="M35" s="62">
        <f>MAX(IFERROR(INDEX('Reporter Outputs'!$A$2:$U$23,MATCH(PotentialSummary!$A35,'Reporter Outputs'!$A$2:$A$23,0),MATCH(PotentialSummary!M$31,'Reporter Outputs'!$B$2:$U$2,0)+1),0),IFERROR(INDEX('Reporter Outputs'!$A$27:$U$46,MATCH(PotentialSummary!$A35,'Reporter Outputs'!$A$27:$A$46,0),MATCH(PotentialSummary!M$31,'Reporter Outputs'!$B$2:$U$2,0)+1),0))</f>
        <v>393.06772175487203</v>
      </c>
      <c r="N35" s="62">
        <f>MAX(IFERROR(INDEX('Reporter Outputs'!$A$2:$U$23,MATCH(PotentialSummary!$A35,'Reporter Outputs'!$A$2:$A$23,0),MATCH(PotentialSummary!N$31,'Reporter Outputs'!$B$2:$U$2,0)+1),0),IFERROR(INDEX('Reporter Outputs'!$A$27:$U$46,MATCH(PotentialSummary!$A35,'Reporter Outputs'!$A$27:$A$46,0),MATCH(PotentialSummary!N$31,'Reporter Outputs'!$B$2:$U$2,0)+1),0))</f>
        <v>399.09329462659269</v>
      </c>
      <c r="O35" s="62">
        <f>MAX(IFERROR(INDEX('Reporter Outputs'!$A$2:$U$23,MATCH(PotentialSummary!$A35,'Reporter Outputs'!$A$2:$A$23,0),MATCH(PotentialSummary!O$31,'Reporter Outputs'!$B$2:$U$2,0)+1),0),IFERROR(INDEX('Reporter Outputs'!$A$27:$U$46,MATCH(PotentialSummary!$A35,'Reporter Outputs'!$A$27:$A$46,0),MATCH(PotentialSummary!O$31,'Reporter Outputs'!$B$2:$U$2,0)+1),0))</f>
        <v>405.42911358223438</v>
      </c>
      <c r="P35" s="62">
        <f>MAX(IFERROR(INDEX('Reporter Outputs'!$A$2:$U$23,MATCH(PotentialSummary!$A35,'Reporter Outputs'!$A$2:$A$23,0),MATCH(PotentialSummary!P$31,'Reporter Outputs'!$B$2:$U$2,0)+1),0),IFERROR(INDEX('Reporter Outputs'!$A$27:$U$46,MATCH(PotentialSummary!$A35,'Reporter Outputs'!$A$27:$A$46,0),MATCH(PotentialSummary!P$31,'Reporter Outputs'!$B$2:$U$2,0)+1),0))</f>
        <v>414.18907196438244</v>
      </c>
      <c r="Q35" s="62">
        <f>MAX(IFERROR(INDEX('Reporter Outputs'!$A$2:$U$23,MATCH(PotentialSummary!$A35,'Reporter Outputs'!$A$2:$A$23,0),MATCH(PotentialSummary!Q$31,'Reporter Outputs'!$B$2:$U$2,0)+1),0),IFERROR(INDEX('Reporter Outputs'!$A$27:$U$46,MATCH(PotentialSummary!$A35,'Reporter Outputs'!$A$27:$A$46,0),MATCH(PotentialSummary!Q$31,'Reporter Outputs'!$B$2:$U$2,0)+1),0))</f>
        <v>421.65920374322667</v>
      </c>
      <c r="R35" s="62">
        <f>MAX(IFERROR(INDEX('Reporter Outputs'!$A$2:$U$23,MATCH(PotentialSummary!$A35,'Reporter Outputs'!$A$2:$A$23,0),MATCH(PotentialSummary!R$31,'Reporter Outputs'!$B$2:$U$2,0)+1),0),IFERROR(INDEX('Reporter Outputs'!$A$27:$U$46,MATCH(PotentialSummary!$A35,'Reporter Outputs'!$A$27:$A$46,0),MATCH(PotentialSummary!R$31,'Reporter Outputs'!$B$2:$U$2,0)+1),0))</f>
        <v>428.96366255030443</v>
      </c>
      <c r="S35" s="62">
        <f>MAX(IFERROR(INDEX('Reporter Outputs'!$A$2:$U$23,MATCH(PotentialSummary!$A35,'Reporter Outputs'!$A$2:$A$23,0),MATCH(PotentialSummary!S$31,'Reporter Outputs'!$B$2:$U$2,0)+1),0),IFERROR(INDEX('Reporter Outputs'!$A$27:$U$46,MATCH(PotentialSummary!$A35,'Reporter Outputs'!$A$27:$A$46,0),MATCH(PotentialSummary!S$31,'Reporter Outputs'!$B$2:$U$2,0)+1),0))</f>
        <v>436.87142104702212</v>
      </c>
      <c r="T35" s="62">
        <f>MAX(IFERROR(INDEX('Reporter Outputs'!$A$2:$U$23,MATCH(PotentialSummary!$A35,'Reporter Outputs'!$A$2:$A$23,0),MATCH(PotentialSummary!T$31,'Reporter Outputs'!$B$2:$U$2,0)+1),0),IFERROR(INDEX('Reporter Outputs'!$A$27:$U$46,MATCH(PotentialSummary!$A35,'Reporter Outputs'!$A$27:$A$46,0),MATCH(PotentialSummary!T$31,'Reporter Outputs'!$B$2:$U$2,0)+1),0))</f>
        <v>445.07067019689475</v>
      </c>
      <c r="U35" s="62">
        <f>MAX(IFERROR(INDEX('Reporter Outputs'!$A$2:$U$23,MATCH(PotentialSummary!$A35,'Reporter Outputs'!$A$2:$A$23,0),MATCH(PotentialSummary!U$31,'Reporter Outputs'!$B$2:$U$2,0)+1),0),IFERROR(INDEX('Reporter Outputs'!$A$27:$U$46,MATCH(PotentialSummary!$A35,'Reporter Outputs'!$A$27:$A$46,0),MATCH(PotentialSummary!U$31,'Reporter Outputs'!$B$2:$U$2,0)+1),0))</f>
        <v>454.47339282091957</v>
      </c>
      <c r="V35" s="62">
        <f>MAX(IFERROR(INDEX('Reporter Outputs'!$A$2:$U$23,MATCH(PotentialSummary!$A35,'Reporter Outputs'!$A$2:$A$23,0),MATCH(PotentialSummary!V$31,'Reporter Outputs'!$B$2:$U$2,0)+1),0),IFERROR(INDEX('Reporter Outputs'!$A$27:$U$46,MATCH(PotentialSummary!$A35,'Reporter Outputs'!$A$27:$A$46,0),MATCH(PotentialSummary!V$31,'Reporter Outputs'!$B$2:$U$2,0)+1),0))</f>
        <v>464.01482748498466</v>
      </c>
    </row>
    <row r="36" spans="1:22" x14ac:dyDescent="0.35">
      <c r="A36" t="str">
        <f t="shared" si="5"/>
        <v>ComCPP</v>
      </c>
      <c r="B36" t="str">
        <f t="shared" ref="B36" si="6">VLOOKUP(A36,$A$4:$J$26,10,FALSE)</f>
        <v>Bin 1</v>
      </c>
      <c r="C36" s="62">
        <f>MAX(IFERROR(INDEX('Reporter Outputs'!$A$2:$U$23,MATCH(PotentialSummary!$A36,'Reporter Outputs'!$A$2:$A$23,0),MATCH(PotentialSummary!C$31,'Reporter Outputs'!$B$2:$U$2,0)+1),0),IFERROR(INDEX('Reporter Outputs'!$A$27:$U$46,MATCH(PotentialSummary!$A36,'Reporter Outputs'!$A$27:$A$46,0),MATCH(PotentialSummary!C$31,'Reporter Outputs'!$B$2:$U$2,0)+1),0))</f>
        <v>24.044730658596464</v>
      </c>
      <c r="D36" s="62">
        <f>MAX(IFERROR(INDEX('Reporter Outputs'!$A$2:$U$23,MATCH(PotentialSummary!$A36,'Reporter Outputs'!$A$2:$A$23,0),MATCH(PotentialSummary!D$31,'Reporter Outputs'!$B$2:$U$2,0)+1),0),IFERROR(INDEX('Reporter Outputs'!$A$27:$U$46,MATCH(PotentialSummary!$A36,'Reporter Outputs'!$A$27:$A$46,0),MATCH(PotentialSummary!D$31,'Reporter Outputs'!$B$2:$U$2,0)+1),0))</f>
        <v>47.755566884668227</v>
      </c>
      <c r="E36" s="62">
        <f>MAX(IFERROR(INDEX('Reporter Outputs'!$A$2:$U$23,MATCH(PotentialSummary!$A36,'Reporter Outputs'!$A$2:$A$23,0),MATCH(PotentialSummary!E$31,'Reporter Outputs'!$B$2:$U$2,0)+1),0),IFERROR(INDEX('Reporter Outputs'!$A$27:$U$46,MATCH(PotentialSummary!$A36,'Reporter Outputs'!$A$27:$A$46,0),MATCH(PotentialSummary!E$31,'Reporter Outputs'!$B$2:$U$2,0)+1),0))</f>
        <v>71.296414265389203</v>
      </c>
      <c r="F36" s="62">
        <f>MAX(IFERROR(INDEX('Reporter Outputs'!$A$2:$U$23,MATCH(PotentialSummary!$A36,'Reporter Outputs'!$A$2:$A$23,0),MATCH(PotentialSummary!F$31,'Reporter Outputs'!$B$2:$U$2,0)+1),0),IFERROR(INDEX('Reporter Outputs'!$A$27:$U$46,MATCH(PotentialSummary!$A36,'Reporter Outputs'!$A$27:$A$46,0),MATCH(PotentialSummary!F$31,'Reporter Outputs'!$B$2:$U$2,0)+1),0))</f>
        <v>95.036818350920214</v>
      </c>
      <c r="G36" s="62">
        <f>MAX(IFERROR(INDEX('Reporter Outputs'!$A$2:$U$23,MATCH(PotentialSummary!$A36,'Reporter Outputs'!$A$2:$A$23,0),MATCH(PotentialSummary!G$31,'Reporter Outputs'!$B$2:$U$2,0)+1),0),IFERROR(INDEX('Reporter Outputs'!$A$27:$U$46,MATCH(PotentialSummary!$A36,'Reporter Outputs'!$A$27:$A$46,0),MATCH(PotentialSummary!G$31,'Reporter Outputs'!$B$2:$U$2,0)+1),0))</f>
        <v>118.99589968714051</v>
      </c>
      <c r="H36" s="62">
        <f>MAX(IFERROR(INDEX('Reporter Outputs'!$A$2:$U$23,MATCH(PotentialSummary!$A36,'Reporter Outputs'!$A$2:$A$23,0),MATCH(PotentialSummary!H$31,'Reporter Outputs'!$B$2:$U$2,0)+1),0),IFERROR(INDEX('Reporter Outputs'!$A$27:$U$46,MATCH(PotentialSummary!$A36,'Reporter Outputs'!$A$27:$A$46,0),MATCH(PotentialSummary!H$31,'Reporter Outputs'!$B$2:$U$2,0)+1),0))</f>
        <v>120.4256061973648</v>
      </c>
      <c r="I36" s="62">
        <f>MAX(IFERROR(INDEX('Reporter Outputs'!$A$2:$U$23,MATCH(PotentialSummary!$A36,'Reporter Outputs'!$A$2:$A$23,0),MATCH(PotentialSummary!I$31,'Reporter Outputs'!$B$2:$U$2,0)+1),0),IFERROR(INDEX('Reporter Outputs'!$A$27:$U$46,MATCH(PotentialSummary!$A36,'Reporter Outputs'!$A$27:$A$46,0),MATCH(PotentialSummary!I$31,'Reporter Outputs'!$B$2:$U$2,0)+1),0))</f>
        <v>118.79604964942781</v>
      </c>
      <c r="J36" s="62">
        <f>MAX(IFERROR(INDEX('Reporter Outputs'!$A$2:$U$23,MATCH(PotentialSummary!$A36,'Reporter Outputs'!$A$2:$A$23,0),MATCH(PotentialSummary!J$31,'Reporter Outputs'!$B$2:$U$2,0)+1),0),IFERROR(INDEX('Reporter Outputs'!$A$27:$U$46,MATCH(PotentialSummary!$A36,'Reporter Outputs'!$A$27:$A$46,0),MATCH(PotentialSummary!J$31,'Reporter Outputs'!$B$2:$U$2,0)+1),0))</f>
        <v>118.9469801121635</v>
      </c>
      <c r="K36" s="62">
        <f>MAX(IFERROR(INDEX('Reporter Outputs'!$A$2:$U$23,MATCH(PotentialSummary!$A36,'Reporter Outputs'!$A$2:$A$23,0),MATCH(PotentialSummary!K$31,'Reporter Outputs'!$B$2:$U$2,0)+1),0),IFERROR(INDEX('Reporter Outputs'!$A$27:$U$46,MATCH(PotentialSummary!$A36,'Reporter Outputs'!$A$27:$A$46,0),MATCH(PotentialSummary!K$31,'Reporter Outputs'!$B$2:$U$2,0)+1),0))</f>
        <v>120.14788210179881</v>
      </c>
      <c r="L36" s="62">
        <f>MAX(IFERROR(INDEX('Reporter Outputs'!$A$2:$U$23,MATCH(PotentialSummary!$A36,'Reporter Outputs'!$A$2:$A$23,0),MATCH(PotentialSummary!L$31,'Reporter Outputs'!$B$2:$U$2,0)+1),0),IFERROR(INDEX('Reporter Outputs'!$A$27:$U$46,MATCH(PotentialSummary!$A36,'Reporter Outputs'!$A$27:$A$46,0),MATCH(PotentialSummary!L$31,'Reporter Outputs'!$B$2:$U$2,0)+1),0))</f>
        <v>121.17539714952693</v>
      </c>
      <c r="M36" s="62">
        <f>MAX(IFERROR(INDEX('Reporter Outputs'!$A$2:$U$23,MATCH(PotentialSummary!$A36,'Reporter Outputs'!$A$2:$A$23,0),MATCH(PotentialSummary!M$31,'Reporter Outputs'!$B$2:$U$2,0)+1),0),IFERROR(INDEX('Reporter Outputs'!$A$27:$U$46,MATCH(PotentialSummary!$A36,'Reporter Outputs'!$A$27:$A$46,0),MATCH(PotentialSummary!M$31,'Reporter Outputs'!$B$2:$U$2,0)+1),0))</f>
        <v>122.34596540886278</v>
      </c>
      <c r="N36" s="62">
        <f>MAX(IFERROR(INDEX('Reporter Outputs'!$A$2:$U$23,MATCH(PotentialSummary!$A36,'Reporter Outputs'!$A$2:$A$23,0),MATCH(PotentialSummary!N$31,'Reporter Outputs'!$B$2:$U$2,0)+1),0),IFERROR(INDEX('Reporter Outputs'!$A$27:$U$46,MATCH(PotentialSummary!$A36,'Reporter Outputs'!$A$27:$A$46,0),MATCH(PotentialSummary!N$31,'Reporter Outputs'!$B$2:$U$2,0)+1),0))</f>
        <v>122.02114778420392</v>
      </c>
      <c r="O36" s="62">
        <f>MAX(IFERROR(INDEX('Reporter Outputs'!$A$2:$U$23,MATCH(PotentialSummary!$A36,'Reporter Outputs'!$A$2:$A$23,0),MATCH(PotentialSummary!O$31,'Reporter Outputs'!$B$2:$U$2,0)+1),0),IFERROR(INDEX('Reporter Outputs'!$A$27:$U$46,MATCH(PotentialSummary!$A36,'Reporter Outputs'!$A$27:$A$46,0),MATCH(PotentialSummary!O$31,'Reporter Outputs'!$B$2:$U$2,0)+1),0))</f>
        <v>124.30631551087491</v>
      </c>
      <c r="P36" s="62">
        <f>MAX(IFERROR(INDEX('Reporter Outputs'!$A$2:$U$23,MATCH(PotentialSummary!$A36,'Reporter Outputs'!$A$2:$A$23,0),MATCH(PotentialSummary!P$31,'Reporter Outputs'!$B$2:$U$2,0)+1),0),IFERROR(INDEX('Reporter Outputs'!$A$27:$U$46,MATCH(PotentialSummary!$A36,'Reporter Outputs'!$A$27:$A$46,0),MATCH(PotentialSummary!P$31,'Reporter Outputs'!$B$2:$U$2,0)+1),0))</f>
        <v>125.16922903426108</v>
      </c>
      <c r="Q36" s="62">
        <f>MAX(IFERROR(INDEX('Reporter Outputs'!$A$2:$U$23,MATCH(PotentialSummary!$A36,'Reporter Outputs'!$A$2:$A$23,0),MATCH(PotentialSummary!Q$31,'Reporter Outputs'!$B$2:$U$2,0)+1),0),IFERROR(INDEX('Reporter Outputs'!$A$27:$U$46,MATCH(PotentialSummary!$A36,'Reporter Outputs'!$A$27:$A$46,0),MATCH(PotentialSummary!Q$31,'Reporter Outputs'!$B$2:$U$2,0)+1),0))</f>
        <v>126.91234038236811</v>
      </c>
      <c r="R36" s="62">
        <f>MAX(IFERROR(INDEX('Reporter Outputs'!$A$2:$U$23,MATCH(PotentialSummary!$A36,'Reporter Outputs'!$A$2:$A$23,0),MATCH(PotentialSummary!R$31,'Reporter Outputs'!$B$2:$U$2,0)+1),0),IFERROR(INDEX('Reporter Outputs'!$A$27:$U$46,MATCH(PotentialSummary!$A36,'Reporter Outputs'!$A$27:$A$46,0),MATCH(PotentialSummary!R$31,'Reporter Outputs'!$B$2:$U$2,0)+1),0))</f>
        <v>126.69842347789073</v>
      </c>
      <c r="S36" s="62">
        <f>MAX(IFERROR(INDEX('Reporter Outputs'!$A$2:$U$23,MATCH(PotentialSummary!$A36,'Reporter Outputs'!$A$2:$A$23,0),MATCH(PotentialSummary!S$31,'Reporter Outputs'!$B$2:$U$2,0)+1),0),IFERROR(INDEX('Reporter Outputs'!$A$27:$U$46,MATCH(PotentialSummary!$A36,'Reporter Outputs'!$A$27:$A$46,0),MATCH(PotentialSummary!S$31,'Reporter Outputs'!$B$2:$U$2,0)+1),0))</f>
        <v>128.21479189178598</v>
      </c>
      <c r="T36" s="62">
        <f>MAX(IFERROR(INDEX('Reporter Outputs'!$A$2:$U$23,MATCH(PotentialSummary!$A36,'Reporter Outputs'!$A$2:$A$23,0),MATCH(PotentialSummary!T$31,'Reporter Outputs'!$B$2:$U$2,0)+1),0),IFERROR(INDEX('Reporter Outputs'!$A$27:$U$46,MATCH(PotentialSummary!$A36,'Reporter Outputs'!$A$27:$A$46,0),MATCH(PotentialSummary!T$31,'Reporter Outputs'!$B$2:$U$2,0)+1),0))</f>
        <v>129.72471086702652</v>
      </c>
      <c r="U36" s="62">
        <f>MAX(IFERROR(INDEX('Reporter Outputs'!$A$2:$U$23,MATCH(PotentialSummary!$A36,'Reporter Outputs'!$A$2:$A$23,0),MATCH(PotentialSummary!U$31,'Reporter Outputs'!$B$2:$U$2,0)+1),0),IFERROR(INDEX('Reporter Outputs'!$A$27:$U$46,MATCH(PotentialSummary!$A36,'Reporter Outputs'!$A$27:$A$46,0),MATCH(PotentialSummary!U$31,'Reporter Outputs'!$B$2:$U$2,0)+1),0))</f>
        <v>131.60998425807165</v>
      </c>
      <c r="V36" s="62">
        <f>MAX(IFERROR(INDEX('Reporter Outputs'!$A$2:$U$23,MATCH(PotentialSummary!$A36,'Reporter Outputs'!$A$2:$A$23,0),MATCH(PotentialSummary!V$31,'Reporter Outputs'!$B$2:$U$2,0)+1),0),IFERROR(INDEX('Reporter Outputs'!$A$27:$U$46,MATCH(PotentialSummary!$A36,'Reporter Outputs'!$A$27:$A$46,0),MATCH(PotentialSummary!V$31,'Reporter Outputs'!$B$2:$U$2,0)+1),0))</f>
        <v>134.05870693225467</v>
      </c>
    </row>
    <row r="37" spans="1:22" x14ac:dyDescent="0.35">
      <c r="A37" t="str">
        <f t="shared" si="5"/>
        <v>IndCPP</v>
      </c>
      <c r="B37" t="str">
        <f t="shared" ref="B37:B54" si="7">VLOOKUP(A37,$A$4:$J$26,10,FALSE)</f>
        <v>Bin 1</v>
      </c>
      <c r="C37" s="62">
        <f>MAX(IFERROR(INDEX('Reporter Outputs'!$A$2:$U$23,MATCH(PotentialSummary!$A37,'Reporter Outputs'!$A$2:$A$23,0),MATCH(PotentialSummary!C$31,'Reporter Outputs'!$B$2:$U$2,0)+1),0),IFERROR(INDEX('Reporter Outputs'!$A$27:$U$46,MATCH(PotentialSummary!$A37,'Reporter Outputs'!$A$27:$A$46,0),MATCH(PotentialSummary!C$31,'Reporter Outputs'!$B$2:$U$2,0)+1),0))</f>
        <v>20.451649681255532</v>
      </c>
      <c r="D37" s="62">
        <f>MAX(IFERROR(INDEX('Reporter Outputs'!$A$2:$U$23,MATCH(PotentialSummary!$A37,'Reporter Outputs'!$A$2:$A$23,0),MATCH(PotentialSummary!D$31,'Reporter Outputs'!$B$2:$U$2,0)+1),0),IFERROR(INDEX('Reporter Outputs'!$A$27:$U$46,MATCH(PotentialSummary!$A37,'Reporter Outputs'!$A$27:$A$46,0),MATCH(PotentialSummary!D$31,'Reporter Outputs'!$B$2:$U$2,0)+1),0))</f>
        <v>41.167428199487148</v>
      </c>
      <c r="E37" s="62">
        <f>MAX(IFERROR(INDEX('Reporter Outputs'!$A$2:$U$23,MATCH(PotentialSummary!$A37,'Reporter Outputs'!$A$2:$A$23,0),MATCH(PotentialSummary!E$31,'Reporter Outputs'!$B$2:$U$2,0)+1),0),IFERROR(INDEX('Reporter Outputs'!$A$27:$U$46,MATCH(PotentialSummary!$A37,'Reporter Outputs'!$A$27:$A$46,0),MATCH(PotentialSummary!E$31,'Reporter Outputs'!$B$2:$U$2,0)+1),0))</f>
        <v>62.326559445666689</v>
      </c>
      <c r="F37" s="62">
        <f>MAX(IFERROR(INDEX('Reporter Outputs'!$A$2:$U$23,MATCH(PotentialSummary!$A37,'Reporter Outputs'!$A$2:$A$23,0),MATCH(PotentialSummary!F$31,'Reporter Outputs'!$B$2:$U$2,0)+1),0),IFERROR(INDEX('Reporter Outputs'!$A$27:$U$46,MATCH(PotentialSummary!$A37,'Reporter Outputs'!$A$27:$A$46,0),MATCH(PotentialSummary!F$31,'Reporter Outputs'!$B$2:$U$2,0)+1),0))</f>
        <v>83.96248968070671</v>
      </c>
      <c r="G37" s="62">
        <f>MAX(IFERROR(INDEX('Reporter Outputs'!$A$2:$U$23,MATCH(PotentialSummary!$A37,'Reporter Outputs'!$A$2:$A$23,0),MATCH(PotentialSummary!G$31,'Reporter Outputs'!$B$2:$U$2,0)+1),0),IFERROR(INDEX('Reporter Outputs'!$A$27:$U$46,MATCH(PotentialSummary!$A37,'Reporter Outputs'!$A$27:$A$46,0),MATCH(PotentialSummary!G$31,'Reporter Outputs'!$B$2:$U$2,0)+1),0))</f>
        <v>105.65257224882644</v>
      </c>
      <c r="H37" s="62">
        <f>MAX(IFERROR(INDEX('Reporter Outputs'!$A$2:$U$23,MATCH(PotentialSummary!$A37,'Reporter Outputs'!$A$2:$A$23,0),MATCH(PotentialSummary!H$31,'Reporter Outputs'!$B$2:$U$2,0)+1),0),IFERROR(INDEX('Reporter Outputs'!$A$27:$U$46,MATCH(PotentialSummary!$A37,'Reporter Outputs'!$A$27:$A$46,0),MATCH(PotentialSummary!H$31,'Reporter Outputs'!$B$2:$U$2,0)+1),0))</f>
        <v>105.95029743291722</v>
      </c>
      <c r="I37" s="62">
        <f>MAX(IFERROR(INDEX('Reporter Outputs'!$A$2:$U$23,MATCH(PotentialSummary!$A37,'Reporter Outputs'!$A$2:$A$23,0),MATCH(PotentialSummary!I$31,'Reporter Outputs'!$B$2:$U$2,0)+1),0),IFERROR(INDEX('Reporter Outputs'!$A$27:$U$46,MATCH(PotentialSummary!$A37,'Reporter Outputs'!$A$27:$A$46,0),MATCH(PotentialSummary!I$31,'Reporter Outputs'!$B$2:$U$2,0)+1),0))</f>
        <v>106.05442951130254</v>
      </c>
      <c r="J37" s="62">
        <f>MAX(IFERROR(INDEX('Reporter Outputs'!$A$2:$U$23,MATCH(PotentialSummary!$A37,'Reporter Outputs'!$A$2:$A$23,0),MATCH(PotentialSummary!J$31,'Reporter Outputs'!$B$2:$U$2,0)+1),0),IFERROR(INDEX('Reporter Outputs'!$A$27:$U$46,MATCH(PotentialSummary!$A37,'Reporter Outputs'!$A$27:$A$46,0),MATCH(PotentialSummary!J$31,'Reporter Outputs'!$B$2:$U$2,0)+1),0))</f>
        <v>106.11792059225378</v>
      </c>
      <c r="K37" s="62">
        <f>MAX(IFERROR(INDEX('Reporter Outputs'!$A$2:$U$23,MATCH(PotentialSummary!$A37,'Reporter Outputs'!$A$2:$A$23,0),MATCH(PotentialSummary!K$31,'Reporter Outputs'!$B$2:$U$2,0)+1),0),IFERROR(INDEX('Reporter Outputs'!$A$27:$U$46,MATCH(PotentialSummary!$A37,'Reporter Outputs'!$A$27:$A$46,0),MATCH(PotentialSummary!K$31,'Reporter Outputs'!$B$2:$U$2,0)+1),0))</f>
        <v>106.29650237385256</v>
      </c>
      <c r="L37" s="62">
        <f>MAX(IFERROR(INDEX('Reporter Outputs'!$A$2:$U$23,MATCH(PotentialSummary!$A37,'Reporter Outputs'!$A$2:$A$23,0),MATCH(PotentialSummary!L$31,'Reporter Outputs'!$B$2:$U$2,0)+1),0),IFERROR(INDEX('Reporter Outputs'!$A$27:$U$46,MATCH(PotentialSummary!$A37,'Reporter Outputs'!$A$27:$A$46,0),MATCH(PotentialSummary!L$31,'Reporter Outputs'!$B$2:$U$2,0)+1),0))</f>
        <v>106.68973363152523</v>
      </c>
      <c r="M37" s="62">
        <f>MAX(IFERROR(INDEX('Reporter Outputs'!$A$2:$U$23,MATCH(PotentialSummary!$A37,'Reporter Outputs'!$A$2:$A$23,0),MATCH(PotentialSummary!M$31,'Reporter Outputs'!$B$2:$U$2,0)+1),0),IFERROR(INDEX('Reporter Outputs'!$A$27:$U$46,MATCH(PotentialSummary!$A37,'Reporter Outputs'!$A$27:$A$46,0),MATCH(PotentialSummary!M$31,'Reporter Outputs'!$B$2:$U$2,0)+1),0))</f>
        <v>106.92658425964314</v>
      </c>
      <c r="N37" s="62">
        <f>MAX(IFERROR(INDEX('Reporter Outputs'!$A$2:$U$23,MATCH(PotentialSummary!$A37,'Reporter Outputs'!$A$2:$A$23,0),MATCH(PotentialSummary!N$31,'Reporter Outputs'!$B$2:$U$2,0)+1),0),IFERROR(INDEX('Reporter Outputs'!$A$27:$U$46,MATCH(PotentialSummary!$A37,'Reporter Outputs'!$A$27:$A$46,0),MATCH(PotentialSummary!N$31,'Reporter Outputs'!$B$2:$U$2,0)+1),0))</f>
        <v>106.91307878933952</v>
      </c>
      <c r="O37" s="62">
        <f>MAX(IFERROR(INDEX('Reporter Outputs'!$A$2:$U$23,MATCH(PotentialSummary!$A37,'Reporter Outputs'!$A$2:$A$23,0),MATCH(PotentialSummary!O$31,'Reporter Outputs'!$B$2:$U$2,0)+1),0),IFERROR(INDEX('Reporter Outputs'!$A$27:$U$46,MATCH(PotentialSummary!$A37,'Reporter Outputs'!$A$27:$A$46,0),MATCH(PotentialSummary!O$31,'Reporter Outputs'!$B$2:$U$2,0)+1),0))</f>
        <v>106.83070317854651</v>
      </c>
      <c r="P37" s="62">
        <f>MAX(IFERROR(INDEX('Reporter Outputs'!$A$2:$U$23,MATCH(PotentialSummary!$A37,'Reporter Outputs'!$A$2:$A$23,0),MATCH(PotentialSummary!P$31,'Reporter Outputs'!$B$2:$U$2,0)+1),0),IFERROR(INDEX('Reporter Outputs'!$A$27:$U$46,MATCH(PotentialSummary!$A37,'Reporter Outputs'!$A$27:$A$46,0),MATCH(PotentialSummary!P$31,'Reporter Outputs'!$B$2:$U$2,0)+1),0))</f>
        <v>106.92841645110056</v>
      </c>
      <c r="Q37" s="62">
        <f>MAX(IFERROR(INDEX('Reporter Outputs'!$A$2:$U$23,MATCH(PotentialSummary!$A37,'Reporter Outputs'!$A$2:$A$23,0),MATCH(PotentialSummary!Q$31,'Reporter Outputs'!$B$2:$U$2,0)+1),0),IFERROR(INDEX('Reporter Outputs'!$A$27:$U$46,MATCH(PotentialSummary!$A37,'Reporter Outputs'!$A$27:$A$46,0),MATCH(PotentialSummary!Q$31,'Reporter Outputs'!$B$2:$U$2,0)+1),0))</f>
        <v>107.22477159941772</v>
      </c>
      <c r="R37" s="62">
        <f>MAX(IFERROR(INDEX('Reporter Outputs'!$A$2:$U$23,MATCH(PotentialSummary!$A37,'Reporter Outputs'!$A$2:$A$23,0),MATCH(PotentialSummary!R$31,'Reporter Outputs'!$B$2:$U$2,0)+1),0),IFERROR(INDEX('Reporter Outputs'!$A$27:$U$46,MATCH(PotentialSummary!$A37,'Reporter Outputs'!$A$27:$A$46,0),MATCH(PotentialSummary!R$31,'Reporter Outputs'!$B$2:$U$2,0)+1),0))</f>
        <v>107.7428389693326</v>
      </c>
      <c r="S37" s="62">
        <f>MAX(IFERROR(INDEX('Reporter Outputs'!$A$2:$U$23,MATCH(PotentialSummary!$A37,'Reporter Outputs'!$A$2:$A$23,0),MATCH(PotentialSummary!S$31,'Reporter Outputs'!$B$2:$U$2,0)+1),0),IFERROR(INDEX('Reporter Outputs'!$A$27:$U$46,MATCH(PotentialSummary!$A37,'Reporter Outputs'!$A$27:$A$46,0),MATCH(PotentialSummary!S$31,'Reporter Outputs'!$B$2:$U$2,0)+1),0))</f>
        <v>108.11882778497773</v>
      </c>
      <c r="T37" s="62">
        <f>MAX(IFERROR(INDEX('Reporter Outputs'!$A$2:$U$23,MATCH(PotentialSummary!$A37,'Reporter Outputs'!$A$2:$A$23,0),MATCH(PotentialSummary!T$31,'Reporter Outputs'!$B$2:$U$2,0)+1),0),IFERROR(INDEX('Reporter Outputs'!$A$27:$U$46,MATCH(PotentialSummary!$A37,'Reporter Outputs'!$A$27:$A$46,0),MATCH(PotentialSummary!T$31,'Reporter Outputs'!$B$2:$U$2,0)+1),0))</f>
        <v>108.27159748526793</v>
      </c>
      <c r="U37" s="62">
        <f>MAX(IFERROR(INDEX('Reporter Outputs'!$A$2:$U$23,MATCH(PotentialSummary!$A37,'Reporter Outputs'!$A$2:$A$23,0),MATCH(PotentialSummary!U$31,'Reporter Outputs'!$B$2:$U$2,0)+1),0),IFERROR(INDEX('Reporter Outputs'!$A$27:$U$46,MATCH(PotentialSummary!$A37,'Reporter Outputs'!$A$27:$A$46,0),MATCH(PotentialSummary!U$31,'Reporter Outputs'!$B$2:$U$2,0)+1),0))</f>
        <v>108.50062786516156</v>
      </c>
      <c r="V37" s="62">
        <f>MAX(IFERROR(INDEX('Reporter Outputs'!$A$2:$U$23,MATCH(PotentialSummary!$A37,'Reporter Outputs'!$A$2:$A$23,0),MATCH(PotentialSummary!V$31,'Reporter Outputs'!$B$2:$U$2,0)+1),0),IFERROR(INDEX('Reporter Outputs'!$A$27:$U$46,MATCH(PotentialSummary!$A37,'Reporter Outputs'!$A$27:$A$46,0),MATCH(PotentialSummary!V$31,'Reporter Outputs'!$B$2:$U$2,0)+1),0))</f>
        <v>108.69013103865927</v>
      </c>
    </row>
    <row r="38" spans="1:22" x14ac:dyDescent="0.35">
      <c r="A38" t="s">
        <v>100</v>
      </c>
      <c r="B38" t="str">
        <f t="shared" si="7"/>
        <v>Bin 1</v>
      </c>
      <c r="C38" s="62">
        <f>MAX(IFERROR(INDEX('Reporter Outputs'!$A$2:$U$23,MATCH(PotentialSummary!$A38,'Reporter Outputs'!$A$2:$A$23,0),MATCH(PotentialSummary!C$31,'Reporter Outputs'!$B$2:$U$2,0)+1),0),IFERROR(INDEX('Reporter Outputs'!$A$27:$U$46,MATCH(PotentialSummary!$A38,'Reporter Outputs'!$A$27:$A$46,0),MATCH(PotentialSummary!C$31,'Reporter Outputs'!$B$2:$U$2,0)+1),0))</f>
        <v>50.464614983768328</v>
      </c>
      <c r="D38" s="62">
        <f>MAX(IFERROR(INDEX('Reporter Outputs'!$A$2:$U$23,MATCH(PotentialSummary!$A38,'Reporter Outputs'!$A$2:$A$23,0),MATCH(PotentialSummary!D$31,'Reporter Outputs'!$B$2:$U$2,0)+1),0),IFERROR(INDEX('Reporter Outputs'!$A$27:$U$46,MATCH(PotentialSummary!$A38,'Reporter Outputs'!$A$27:$A$46,0),MATCH(PotentialSummary!D$31,'Reporter Outputs'!$B$2:$U$2,0)+1),0))</f>
        <v>100.30545152422536</v>
      </c>
      <c r="E38" s="62">
        <f>MAX(IFERROR(INDEX('Reporter Outputs'!$A$2:$U$23,MATCH(PotentialSummary!$A38,'Reporter Outputs'!$A$2:$A$23,0),MATCH(PotentialSummary!E$31,'Reporter Outputs'!$B$2:$U$2,0)+1),0),IFERROR(INDEX('Reporter Outputs'!$A$27:$U$46,MATCH(PotentialSummary!$A38,'Reporter Outputs'!$A$27:$A$46,0),MATCH(PotentialSummary!E$31,'Reporter Outputs'!$B$2:$U$2,0)+1),0))</f>
        <v>151.06635419993964</v>
      </c>
      <c r="F38" s="62">
        <f>MAX(IFERROR(INDEX('Reporter Outputs'!$A$2:$U$23,MATCH(PotentialSummary!$A38,'Reporter Outputs'!$A$2:$A$23,0),MATCH(PotentialSummary!F$31,'Reporter Outputs'!$B$2:$U$2,0)+1),0),IFERROR(INDEX('Reporter Outputs'!$A$27:$U$46,MATCH(PotentialSummary!$A38,'Reporter Outputs'!$A$27:$A$46,0),MATCH(PotentialSummary!F$31,'Reporter Outputs'!$B$2:$U$2,0)+1),0))</f>
        <v>203.20312805853473</v>
      </c>
      <c r="G38" s="62">
        <f>MAX(IFERROR(INDEX('Reporter Outputs'!$A$2:$U$23,MATCH(PotentialSummary!$A38,'Reporter Outputs'!$A$2:$A$23,0),MATCH(PotentialSummary!G$31,'Reporter Outputs'!$B$2:$U$2,0)+1),0),IFERROR(INDEX('Reporter Outputs'!$A$27:$U$46,MATCH(PotentialSummary!$A38,'Reporter Outputs'!$A$27:$A$46,0),MATCH(PotentialSummary!G$31,'Reporter Outputs'!$B$2:$U$2,0)+1),0))</f>
        <v>250.84700102726541</v>
      </c>
      <c r="H38" s="62">
        <f>MAX(IFERROR(INDEX('Reporter Outputs'!$A$2:$U$23,MATCH(PotentialSummary!$A38,'Reporter Outputs'!$A$2:$A$23,0),MATCH(PotentialSummary!H$31,'Reporter Outputs'!$B$2:$U$2,0)+1),0),IFERROR(INDEX('Reporter Outputs'!$A$27:$U$46,MATCH(PotentialSummary!$A38,'Reporter Outputs'!$A$27:$A$46,0),MATCH(PotentialSummary!H$31,'Reporter Outputs'!$B$2:$U$2,0)+1),0))</f>
        <v>311.18647404198396</v>
      </c>
      <c r="I38" s="62">
        <f>MAX(IFERROR(INDEX('Reporter Outputs'!$A$2:$U$23,MATCH(PotentialSummary!$A38,'Reporter Outputs'!$A$2:$A$23,0),MATCH(PotentialSummary!I$31,'Reporter Outputs'!$B$2:$U$2,0)+1),0),IFERROR(INDEX('Reporter Outputs'!$A$27:$U$46,MATCH(PotentialSummary!$A38,'Reporter Outputs'!$A$27:$A$46,0),MATCH(PotentialSummary!I$31,'Reporter Outputs'!$B$2:$U$2,0)+1),0))</f>
        <v>361.73714693660378</v>
      </c>
      <c r="J38" s="62">
        <f>MAX(IFERROR(INDEX('Reporter Outputs'!$A$2:$U$23,MATCH(PotentialSummary!$A38,'Reporter Outputs'!$A$2:$A$23,0),MATCH(PotentialSummary!J$31,'Reporter Outputs'!$B$2:$U$2,0)+1),0),IFERROR(INDEX('Reporter Outputs'!$A$27:$U$46,MATCH(PotentialSummary!$A38,'Reporter Outputs'!$A$27:$A$46,0),MATCH(PotentialSummary!J$31,'Reporter Outputs'!$B$2:$U$2,0)+1),0))</f>
        <v>407.51209603219883</v>
      </c>
      <c r="K38" s="62">
        <f>MAX(IFERROR(INDEX('Reporter Outputs'!$A$2:$U$23,MATCH(PotentialSummary!$A38,'Reporter Outputs'!$A$2:$A$23,0),MATCH(PotentialSummary!K$31,'Reporter Outputs'!$B$2:$U$2,0)+1),0),IFERROR(INDEX('Reporter Outputs'!$A$27:$U$46,MATCH(PotentialSummary!$A38,'Reporter Outputs'!$A$27:$A$46,0),MATCH(PotentialSummary!K$31,'Reporter Outputs'!$B$2:$U$2,0)+1),0))</f>
        <v>456.21048833617425</v>
      </c>
      <c r="L38" s="62">
        <f>MAX(IFERROR(INDEX('Reporter Outputs'!$A$2:$U$23,MATCH(PotentialSummary!$A38,'Reporter Outputs'!$A$2:$A$23,0),MATCH(PotentialSummary!L$31,'Reporter Outputs'!$B$2:$U$2,0)+1),0),IFERROR(INDEX('Reporter Outputs'!$A$27:$U$46,MATCH(PotentialSummary!$A38,'Reporter Outputs'!$A$27:$A$46,0),MATCH(PotentialSummary!L$31,'Reporter Outputs'!$B$2:$U$2,0)+1),0))</f>
        <v>516.77215882766325</v>
      </c>
      <c r="M38" s="62">
        <f>MAX(IFERROR(INDEX('Reporter Outputs'!$A$2:$U$23,MATCH(PotentialSummary!$A38,'Reporter Outputs'!$A$2:$A$23,0),MATCH(PotentialSummary!M$31,'Reporter Outputs'!$B$2:$U$2,0)+1),0),IFERROR(INDEX('Reporter Outputs'!$A$27:$U$46,MATCH(PotentialSummary!$A38,'Reporter Outputs'!$A$27:$A$46,0),MATCH(PotentialSummary!M$31,'Reporter Outputs'!$B$2:$U$2,0)+1),0))</f>
        <v>530.74761769643032</v>
      </c>
      <c r="N38" s="62">
        <f>MAX(IFERROR(INDEX('Reporter Outputs'!$A$2:$U$23,MATCH(PotentialSummary!$A38,'Reporter Outputs'!$A$2:$A$23,0),MATCH(PotentialSummary!N$31,'Reporter Outputs'!$B$2:$U$2,0)+1),0),IFERROR(INDEX('Reporter Outputs'!$A$27:$U$46,MATCH(PotentialSummary!$A38,'Reporter Outputs'!$A$27:$A$46,0),MATCH(PotentialSummary!N$31,'Reporter Outputs'!$B$2:$U$2,0)+1),0))</f>
        <v>520.10487287024444</v>
      </c>
      <c r="O38" s="62">
        <f>MAX(IFERROR(INDEX('Reporter Outputs'!$A$2:$U$23,MATCH(PotentialSummary!$A38,'Reporter Outputs'!$A$2:$A$23,0),MATCH(PotentialSummary!O$31,'Reporter Outputs'!$B$2:$U$2,0)+1),0),IFERROR(INDEX('Reporter Outputs'!$A$27:$U$46,MATCH(PotentialSummary!$A38,'Reporter Outputs'!$A$27:$A$46,0),MATCH(PotentialSummary!O$31,'Reporter Outputs'!$B$2:$U$2,0)+1),0))</f>
        <v>535.03967814604073</v>
      </c>
      <c r="P38" s="62">
        <f>MAX(IFERROR(INDEX('Reporter Outputs'!$A$2:$U$23,MATCH(PotentialSummary!$A38,'Reporter Outputs'!$A$2:$A$23,0),MATCH(PotentialSummary!P$31,'Reporter Outputs'!$B$2:$U$2,0)+1),0),IFERROR(INDEX('Reporter Outputs'!$A$27:$U$46,MATCH(PotentialSummary!$A38,'Reporter Outputs'!$A$27:$A$46,0),MATCH(PotentialSummary!P$31,'Reporter Outputs'!$B$2:$U$2,0)+1),0))</f>
        <v>546.05202269376525</v>
      </c>
      <c r="Q38" s="62">
        <f>MAX(IFERROR(INDEX('Reporter Outputs'!$A$2:$U$23,MATCH(PotentialSummary!$A38,'Reporter Outputs'!$A$2:$A$23,0),MATCH(PotentialSummary!Q$31,'Reporter Outputs'!$B$2:$U$2,0)+1),0),IFERROR(INDEX('Reporter Outputs'!$A$27:$U$46,MATCH(PotentialSummary!$A38,'Reporter Outputs'!$A$27:$A$46,0),MATCH(PotentialSummary!Q$31,'Reporter Outputs'!$B$2:$U$2,0)+1),0))</f>
        <v>545.11148392028349</v>
      </c>
      <c r="R38" s="62">
        <f>MAX(IFERROR(INDEX('Reporter Outputs'!$A$2:$U$23,MATCH(PotentialSummary!$A38,'Reporter Outputs'!$A$2:$A$23,0),MATCH(PotentialSummary!R$31,'Reporter Outputs'!$B$2:$U$2,0)+1),0),IFERROR(INDEX('Reporter Outputs'!$A$27:$U$46,MATCH(PotentialSummary!$A38,'Reporter Outputs'!$A$27:$A$46,0),MATCH(PotentialSummary!R$31,'Reporter Outputs'!$B$2:$U$2,0)+1),0))</f>
        <v>535.03748785515484</v>
      </c>
      <c r="S38" s="62">
        <f>MAX(IFERROR(INDEX('Reporter Outputs'!$A$2:$U$23,MATCH(PotentialSummary!$A38,'Reporter Outputs'!$A$2:$A$23,0),MATCH(PotentialSummary!S$31,'Reporter Outputs'!$B$2:$U$2,0)+1),0),IFERROR(INDEX('Reporter Outputs'!$A$27:$U$46,MATCH(PotentialSummary!$A38,'Reporter Outputs'!$A$27:$A$46,0),MATCH(PotentialSummary!S$31,'Reporter Outputs'!$B$2:$U$2,0)+1),0))</f>
        <v>546.12846579395671</v>
      </c>
      <c r="T38" s="62">
        <f>MAX(IFERROR(INDEX('Reporter Outputs'!$A$2:$U$23,MATCH(PotentialSummary!$A38,'Reporter Outputs'!$A$2:$A$23,0),MATCH(PotentialSummary!T$31,'Reporter Outputs'!$B$2:$U$2,0)+1),0),IFERROR(INDEX('Reporter Outputs'!$A$27:$U$46,MATCH(PotentialSummary!$A38,'Reporter Outputs'!$A$27:$A$46,0),MATCH(PotentialSummary!T$31,'Reporter Outputs'!$B$2:$U$2,0)+1),0))</f>
        <v>541.97534858362133</v>
      </c>
      <c r="U38" s="62">
        <f>MAX(IFERROR(INDEX('Reporter Outputs'!$A$2:$U$23,MATCH(PotentialSummary!$A38,'Reporter Outputs'!$A$2:$A$23,0),MATCH(PotentialSummary!U$31,'Reporter Outputs'!$B$2:$U$2,0)+1),0),IFERROR(INDEX('Reporter Outputs'!$A$27:$U$46,MATCH(PotentialSummary!$A38,'Reporter Outputs'!$A$27:$A$46,0),MATCH(PotentialSummary!U$31,'Reporter Outputs'!$B$2:$U$2,0)+1),0))</f>
        <v>555.52410127938094</v>
      </c>
      <c r="V38" s="62">
        <f>MAX(IFERROR(INDEX('Reporter Outputs'!$A$2:$U$23,MATCH(PotentialSummary!$A38,'Reporter Outputs'!$A$2:$A$23,0),MATCH(PotentialSummary!V$31,'Reporter Outputs'!$B$2:$U$2,0)+1),0),IFERROR(INDEX('Reporter Outputs'!$A$27:$U$46,MATCH(PotentialSummary!$A38,'Reporter Outputs'!$A$27:$A$46,0),MATCH(PotentialSummary!V$31,'Reporter Outputs'!$B$2:$U$2,0)+1),0))</f>
        <v>560.87515039169557</v>
      </c>
    </row>
    <row r="39" spans="1:22" x14ac:dyDescent="0.35">
      <c r="A39" t="str">
        <f t="shared" si="5"/>
        <v>IndRTP</v>
      </c>
      <c r="B39" t="str">
        <f t="shared" si="7"/>
        <v>Bin 1</v>
      </c>
      <c r="C39" s="62">
        <f>MAX(IFERROR(INDEX('Reporter Outputs'!$A$2:$U$23,MATCH(PotentialSummary!$A39,'Reporter Outputs'!$A$2:$A$23,0),MATCH(PotentialSummary!C$31,'Reporter Outputs'!$B$2:$U$2,0)+1),0),IFERROR(INDEX('Reporter Outputs'!$A$27:$U$46,MATCH(PotentialSummary!$A39,'Reporter Outputs'!$A$27:$A$46,0),MATCH(PotentialSummary!C$31,'Reporter Outputs'!$B$2:$U$2,0)+1),0))</f>
        <v>4.544811040279007</v>
      </c>
      <c r="D39" s="62">
        <f>MAX(IFERROR(INDEX('Reporter Outputs'!$A$2:$U$23,MATCH(PotentialSummary!$A39,'Reporter Outputs'!$A$2:$A$23,0),MATCH(PotentialSummary!D$31,'Reporter Outputs'!$B$2:$U$2,0)+1),0),IFERROR(INDEX('Reporter Outputs'!$A$27:$U$46,MATCH(PotentialSummary!$A39,'Reporter Outputs'!$A$27:$A$46,0),MATCH(PotentialSummary!D$31,'Reporter Outputs'!$B$2:$U$2,0)+1),0))</f>
        <v>9.1483173776638118</v>
      </c>
      <c r="E39" s="62">
        <f>MAX(IFERROR(INDEX('Reporter Outputs'!$A$2:$U$23,MATCH(PotentialSummary!$A39,'Reporter Outputs'!$A$2:$A$23,0),MATCH(PotentialSummary!E$31,'Reporter Outputs'!$B$2:$U$2,0)+1),0),IFERROR(INDEX('Reporter Outputs'!$A$27:$U$46,MATCH(PotentialSummary!$A39,'Reporter Outputs'!$A$27:$A$46,0),MATCH(PotentialSummary!E$31,'Reporter Outputs'!$B$2:$U$2,0)+1),0))</f>
        <v>13.850346543481489</v>
      </c>
      <c r="F39" s="62">
        <f>MAX(IFERROR(INDEX('Reporter Outputs'!$A$2:$U$23,MATCH(PotentialSummary!$A39,'Reporter Outputs'!$A$2:$A$23,0),MATCH(PotentialSummary!F$31,'Reporter Outputs'!$B$2:$U$2,0)+1),0),IFERROR(INDEX('Reporter Outputs'!$A$27:$U$46,MATCH(PotentialSummary!$A39,'Reporter Outputs'!$A$27:$A$46,0),MATCH(PotentialSummary!F$31,'Reporter Outputs'!$B$2:$U$2,0)+1),0))</f>
        <v>18.658331040157048</v>
      </c>
      <c r="G39" s="62">
        <f>MAX(IFERROR(INDEX('Reporter Outputs'!$A$2:$U$23,MATCH(PotentialSummary!$A39,'Reporter Outputs'!$A$2:$A$23,0),MATCH(PotentialSummary!G$31,'Reporter Outputs'!$B$2:$U$2,0)+1),0),IFERROR(INDEX('Reporter Outputs'!$A$27:$U$46,MATCH(PotentialSummary!$A39,'Reporter Outputs'!$A$27:$A$46,0),MATCH(PotentialSummary!G$31,'Reporter Outputs'!$B$2:$U$2,0)+1),0))</f>
        <v>23.4783493886281</v>
      </c>
      <c r="H39" s="62">
        <f>MAX(IFERROR(INDEX('Reporter Outputs'!$A$2:$U$23,MATCH(PotentialSummary!$A39,'Reporter Outputs'!$A$2:$A$23,0),MATCH(PotentialSummary!H$31,'Reporter Outputs'!$B$2:$U$2,0)+1),0),IFERROR(INDEX('Reporter Outputs'!$A$27:$U$46,MATCH(PotentialSummary!$A39,'Reporter Outputs'!$A$27:$A$46,0),MATCH(PotentialSummary!H$31,'Reporter Outputs'!$B$2:$U$2,0)+1),0))</f>
        <v>23.544510540648275</v>
      </c>
      <c r="I39" s="62">
        <f>MAX(IFERROR(INDEX('Reporter Outputs'!$A$2:$U$23,MATCH(PotentialSummary!$A39,'Reporter Outputs'!$A$2:$A$23,0),MATCH(PotentialSummary!I$31,'Reporter Outputs'!$B$2:$U$2,0)+1),0),IFERROR(INDEX('Reporter Outputs'!$A$27:$U$46,MATCH(PotentialSummary!$A39,'Reporter Outputs'!$A$27:$A$46,0),MATCH(PotentialSummary!I$31,'Reporter Outputs'!$B$2:$U$2,0)+1),0))</f>
        <v>23.567651002511671</v>
      </c>
      <c r="J39" s="62">
        <f>MAX(IFERROR(INDEX('Reporter Outputs'!$A$2:$U$23,MATCH(PotentialSummary!$A39,'Reporter Outputs'!$A$2:$A$23,0),MATCH(PotentialSummary!J$31,'Reporter Outputs'!$B$2:$U$2,0)+1),0),IFERROR(INDEX('Reporter Outputs'!$A$27:$U$46,MATCH(PotentialSummary!$A39,'Reporter Outputs'!$A$27:$A$46,0),MATCH(PotentialSummary!J$31,'Reporter Outputs'!$B$2:$U$2,0)+1),0))</f>
        <v>23.581760131611954</v>
      </c>
      <c r="K39" s="62">
        <f>MAX(IFERROR(INDEX('Reporter Outputs'!$A$2:$U$23,MATCH(PotentialSummary!$A39,'Reporter Outputs'!$A$2:$A$23,0),MATCH(PotentialSummary!K$31,'Reporter Outputs'!$B$2:$U$2,0)+1),0),IFERROR(INDEX('Reporter Outputs'!$A$27:$U$46,MATCH(PotentialSummary!$A39,'Reporter Outputs'!$A$27:$A$46,0),MATCH(PotentialSummary!K$31,'Reporter Outputs'!$B$2:$U$2,0)+1),0))</f>
        <v>23.621444971967239</v>
      </c>
      <c r="L39" s="62">
        <f>MAX(IFERROR(INDEX('Reporter Outputs'!$A$2:$U$23,MATCH(PotentialSummary!$A39,'Reporter Outputs'!$A$2:$A$23,0),MATCH(PotentialSummary!L$31,'Reporter Outputs'!$B$2:$U$2,0)+1),0),IFERROR(INDEX('Reporter Outputs'!$A$27:$U$46,MATCH(PotentialSummary!$A39,'Reporter Outputs'!$A$27:$A$46,0),MATCH(PotentialSummary!L$31,'Reporter Outputs'!$B$2:$U$2,0)+1),0))</f>
        <v>23.708829695894501</v>
      </c>
      <c r="M39" s="62">
        <f>MAX(IFERROR(INDEX('Reporter Outputs'!$A$2:$U$23,MATCH(PotentialSummary!$A39,'Reporter Outputs'!$A$2:$A$23,0),MATCH(PotentialSummary!M$31,'Reporter Outputs'!$B$2:$U$2,0)+1),0),IFERROR(INDEX('Reporter Outputs'!$A$27:$U$46,MATCH(PotentialSummary!$A39,'Reporter Outputs'!$A$27:$A$46,0),MATCH(PotentialSummary!M$31,'Reporter Outputs'!$B$2:$U$2,0)+1),0))</f>
        <v>23.761463168809591</v>
      </c>
      <c r="N39" s="62">
        <f>MAX(IFERROR(INDEX('Reporter Outputs'!$A$2:$U$23,MATCH(PotentialSummary!$A39,'Reporter Outputs'!$A$2:$A$23,0),MATCH(PotentialSummary!N$31,'Reporter Outputs'!$B$2:$U$2,0)+1),0),IFERROR(INDEX('Reporter Outputs'!$A$27:$U$46,MATCH(PotentialSummary!$A39,'Reporter Outputs'!$A$27:$A$46,0),MATCH(PotentialSummary!N$31,'Reporter Outputs'!$B$2:$U$2,0)+1),0))</f>
        <v>23.758461953186568</v>
      </c>
      <c r="O39" s="62">
        <f>MAX(IFERROR(INDEX('Reporter Outputs'!$A$2:$U$23,MATCH(PotentialSummary!$A39,'Reporter Outputs'!$A$2:$A$23,0),MATCH(PotentialSummary!O$31,'Reporter Outputs'!$B$2:$U$2,0)+1),0),IFERROR(INDEX('Reporter Outputs'!$A$27:$U$46,MATCH(PotentialSummary!$A39,'Reporter Outputs'!$A$27:$A$46,0),MATCH(PotentialSummary!O$31,'Reporter Outputs'!$B$2:$U$2,0)+1),0))</f>
        <v>23.740156261899237</v>
      </c>
      <c r="P39" s="62">
        <f>MAX(IFERROR(INDEX('Reporter Outputs'!$A$2:$U$23,MATCH(PotentialSummary!$A39,'Reporter Outputs'!$A$2:$A$23,0),MATCH(PotentialSummary!P$31,'Reporter Outputs'!$B$2:$U$2,0)+1),0),IFERROR(INDEX('Reporter Outputs'!$A$27:$U$46,MATCH(PotentialSummary!$A39,'Reporter Outputs'!$A$27:$A$46,0),MATCH(PotentialSummary!P$31,'Reporter Outputs'!$B$2:$U$2,0)+1),0))</f>
        <v>23.761870322466798</v>
      </c>
      <c r="Q39" s="62">
        <f>MAX(IFERROR(INDEX('Reporter Outputs'!$A$2:$U$23,MATCH(PotentialSummary!$A39,'Reporter Outputs'!$A$2:$A$23,0),MATCH(PotentialSummary!Q$31,'Reporter Outputs'!$B$2:$U$2,0)+1),0),IFERROR(INDEX('Reporter Outputs'!$A$27:$U$46,MATCH(PotentialSummary!$A39,'Reporter Outputs'!$A$27:$A$46,0),MATCH(PotentialSummary!Q$31,'Reporter Outputs'!$B$2:$U$2,0)+1),0))</f>
        <v>23.827727022092827</v>
      </c>
      <c r="R39" s="62">
        <f>MAX(IFERROR(INDEX('Reporter Outputs'!$A$2:$U$23,MATCH(PotentialSummary!$A39,'Reporter Outputs'!$A$2:$A$23,0),MATCH(PotentialSummary!R$31,'Reporter Outputs'!$B$2:$U$2,0)+1),0),IFERROR(INDEX('Reporter Outputs'!$A$27:$U$46,MATCH(PotentialSummary!$A39,'Reporter Outputs'!$A$27:$A$46,0),MATCH(PotentialSummary!R$31,'Reporter Outputs'!$B$2:$U$2,0)+1),0))</f>
        <v>23.942853104296137</v>
      </c>
      <c r="S39" s="62">
        <f>MAX(IFERROR(INDEX('Reporter Outputs'!$A$2:$U$23,MATCH(PotentialSummary!$A39,'Reporter Outputs'!$A$2:$A$23,0),MATCH(PotentialSummary!S$31,'Reporter Outputs'!$B$2:$U$2,0)+1),0),IFERROR(INDEX('Reporter Outputs'!$A$27:$U$46,MATCH(PotentialSummary!$A39,'Reporter Outputs'!$A$27:$A$46,0),MATCH(PotentialSummary!S$31,'Reporter Outputs'!$B$2:$U$2,0)+1),0))</f>
        <v>24.026406174439508</v>
      </c>
      <c r="T39" s="62">
        <f>MAX(IFERROR(INDEX('Reporter Outputs'!$A$2:$U$23,MATCH(PotentialSummary!$A39,'Reporter Outputs'!$A$2:$A$23,0),MATCH(PotentialSummary!T$31,'Reporter Outputs'!$B$2:$U$2,0)+1),0),IFERROR(INDEX('Reporter Outputs'!$A$27:$U$46,MATCH(PotentialSummary!$A39,'Reporter Outputs'!$A$27:$A$46,0),MATCH(PotentialSummary!T$31,'Reporter Outputs'!$B$2:$U$2,0)+1),0))</f>
        <v>24.060354996726208</v>
      </c>
      <c r="U39" s="62">
        <f>MAX(IFERROR(INDEX('Reporter Outputs'!$A$2:$U$23,MATCH(PotentialSummary!$A39,'Reporter Outputs'!$A$2:$A$23,0),MATCH(PotentialSummary!U$31,'Reporter Outputs'!$B$2:$U$2,0)+1),0),IFERROR(INDEX('Reporter Outputs'!$A$27:$U$46,MATCH(PotentialSummary!$A39,'Reporter Outputs'!$A$27:$A$46,0),MATCH(PotentialSummary!U$31,'Reporter Outputs'!$B$2:$U$2,0)+1),0))</f>
        <v>24.111250636702568</v>
      </c>
      <c r="V39" s="62">
        <f>MAX(IFERROR(INDEX('Reporter Outputs'!$A$2:$U$23,MATCH(PotentialSummary!$A39,'Reporter Outputs'!$A$2:$A$23,0),MATCH(PotentialSummary!V$31,'Reporter Outputs'!$B$2:$U$2,0)+1),0),IFERROR(INDEX('Reporter Outputs'!$A$27:$U$46,MATCH(PotentialSummary!$A39,'Reporter Outputs'!$A$27:$A$46,0),MATCH(PotentialSummary!V$31,'Reporter Outputs'!$B$2:$U$2,0)+1),0))</f>
        <v>24.153362453035399</v>
      </c>
    </row>
    <row r="40" spans="1:22" x14ac:dyDescent="0.35">
      <c r="A40" t="str">
        <f t="shared" si="5"/>
        <v>ResCPP</v>
      </c>
      <c r="B40" t="str">
        <f t="shared" si="7"/>
        <v>Bin 1</v>
      </c>
      <c r="C40" s="62">
        <f>MAX(IFERROR(INDEX('Reporter Outputs'!$A$2:$U$23,MATCH(PotentialSummary!$A40,'Reporter Outputs'!$A$2:$A$23,0),MATCH(PotentialSummary!C$31,'Reporter Outputs'!$B$2:$U$2,0)+1),0),IFERROR(INDEX('Reporter Outputs'!$A$27:$U$46,MATCH(PotentialSummary!$A40,'Reporter Outputs'!$A$27:$A$46,0),MATCH(PotentialSummary!C$31,'Reporter Outputs'!$B$2:$U$2,0)+1),0))</f>
        <v>45.363962704933385</v>
      </c>
      <c r="D40" s="62">
        <f>MAX(IFERROR(INDEX('Reporter Outputs'!$A$2:$U$23,MATCH(PotentialSummary!$A40,'Reporter Outputs'!$A$2:$A$23,0),MATCH(PotentialSummary!D$31,'Reporter Outputs'!$B$2:$U$2,0)+1),0),IFERROR(INDEX('Reporter Outputs'!$A$27:$U$46,MATCH(PotentialSummary!$A40,'Reporter Outputs'!$A$27:$A$46,0),MATCH(PotentialSummary!D$31,'Reporter Outputs'!$B$2:$U$2,0)+1),0))</f>
        <v>90.033298239942766</v>
      </c>
      <c r="E40" s="62">
        <f>MAX(IFERROR(INDEX('Reporter Outputs'!$A$2:$U$23,MATCH(PotentialSummary!$A40,'Reporter Outputs'!$A$2:$A$23,0),MATCH(PotentialSummary!E$31,'Reporter Outputs'!$B$2:$U$2,0)+1),0),IFERROR(INDEX('Reporter Outputs'!$A$27:$U$46,MATCH(PotentialSummary!$A40,'Reporter Outputs'!$A$27:$A$46,0),MATCH(PotentialSummary!E$31,'Reporter Outputs'!$B$2:$U$2,0)+1),0))</f>
        <v>136.23421799929068</v>
      </c>
      <c r="F40" s="62">
        <f>MAX(IFERROR(INDEX('Reporter Outputs'!$A$2:$U$23,MATCH(PotentialSummary!$A40,'Reporter Outputs'!$A$2:$A$23,0),MATCH(PotentialSummary!F$31,'Reporter Outputs'!$B$2:$U$2,0)+1),0),IFERROR(INDEX('Reporter Outputs'!$A$27:$U$46,MATCH(PotentialSummary!$A40,'Reporter Outputs'!$A$27:$A$46,0),MATCH(PotentialSummary!F$31,'Reporter Outputs'!$B$2:$U$2,0)+1),0))</f>
        <v>184.35727377407227</v>
      </c>
      <c r="G40" s="62">
        <f>MAX(IFERROR(INDEX('Reporter Outputs'!$A$2:$U$23,MATCH(PotentialSummary!$A40,'Reporter Outputs'!$A$2:$A$23,0),MATCH(PotentialSummary!G$31,'Reporter Outputs'!$B$2:$U$2,0)+1),0),IFERROR(INDEX('Reporter Outputs'!$A$27:$U$46,MATCH(PotentialSummary!$A40,'Reporter Outputs'!$A$27:$A$46,0),MATCH(PotentialSummary!G$31,'Reporter Outputs'!$B$2:$U$2,0)+1),0))</f>
        <v>224.57344043486717</v>
      </c>
      <c r="H40" s="62">
        <f>MAX(IFERROR(INDEX('Reporter Outputs'!$A$2:$U$23,MATCH(PotentialSummary!$A40,'Reporter Outputs'!$A$2:$A$23,0),MATCH(PotentialSummary!H$31,'Reporter Outputs'!$B$2:$U$2,0)+1),0),IFERROR(INDEX('Reporter Outputs'!$A$27:$U$46,MATCH(PotentialSummary!$A40,'Reporter Outputs'!$A$27:$A$46,0),MATCH(PotentialSummary!H$31,'Reporter Outputs'!$B$2:$U$2,0)+1),0))</f>
        <v>236.78007419089408</v>
      </c>
      <c r="I40" s="62">
        <f>MAX(IFERROR(INDEX('Reporter Outputs'!$A$2:$U$23,MATCH(PotentialSummary!$A40,'Reporter Outputs'!$A$2:$A$23,0),MATCH(PotentialSummary!I$31,'Reporter Outputs'!$B$2:$U$2,0)+1),0),IFERROR(INDEX('Reporter Outputs'!$A$27:$U$46,MATCH(PotentialSummary!$A40,'Reporter Outputs'!$A$27:$A$46,0),MATCH(PotentialSummary!I$31,'Reporter Outputs'!$B$2:$U$2,0)+1),0))</f>
        <v>237.3271368428619</v>
      </c>
      <c r="J40" s="62">
        <f>MAX(IFERROR(INDEX('Reporter Outputs'!$A$2:$U$23,MATCH(PotentialSummary!$A40,'Reporter Outputs'!$A$2:$A$23,0),MATCH(PotentialSummary!J$31,'Reporter Outputs'!$B$2:$U$2,0)+1),0),IFERROR(INDEX('Reporter Outputs'!$A$27:$U$46,MATCH(PotentialSummary!$A40,'Reporter Outputs'!$A$27:$A$46,0),MATCH(PotentialSummary!J$31,'Reporter Outputs'!$B$2:$U$2,0)+1),0))</f>
        <v>230.79908427903047</v>
      </c>
      <c r="K40" s="62">
        <f>MAX(IFERROR(INDEX('Reporter Outputs'!$A$2:$U$23,MATCH(PotentialSummary!$A40,'Reporter Outputs'!$A$2:$A$23,0),MATCH(PotentialSummary!K$31,'Reporter Outputs'!$B$2:$U$2,0)+1),0),IFERROR(INDEX('Reporter Outputs'!$A$27:$U$46,MATCH(PotentialSummary!$A40,'Reporter Outputs'!$A$27:$A$46,0),MATCH(PotentialSummary!K$31,'Reporter Outputs'!$B$2:$U$2,0)+1),0))</f>
        <v>226.885079309096</v>
      </c>
      <c r="L40" s="62">
        <f>MAX(IFERROR(INDEX('Reporter Outputs'!$A$2:$U$23,MATCH(PotentialSummary!$A40,'Reporter Outputs'!$A$2:$A$23,0),MATCH(PotentialSummary!L$31,'Reporter Outputs'!$B$2:$U$2,0)+1),0),IFERROR(INDEX('Reporter Outputs'!$A$27:$U$46,MATCH(PotentialSummary!$A40,'Reporter Outputs'!$A$27:$A$46,0),MATCH(PotentialSummary!L$31,'Reporter Outputs'!$B$2:$U$2,0)+1),0))</f>
        <v>233.61240895382502</v>
      </c>
      <c r="M40" s="62">
        <f>MAX(IFERROR(INDEX('Reporter Outputs'!$A$2:$U$23,MATCH(PotentialSummary!$A40,'Reporter Outputs'!$A$2:$A$23,0),MATCH(PotentialSummary!M$31,'Reporter Outputs'!$B$2:$U$2,0)+1),0),IFERROR(INDEX('Reporter Outputs'!$A$27:$U$46,MATCH(PotentialSummary!$A40,'Reporter Outputs'!$A$27:$A$46,0),MATCH(PotentialSummary!M$31,'Reporter Outputs'!$B$2:$U$2,0)+1),0))</f>
        <v>243.66190908980403</v>
      </c>
      <c r="N40" s="62">
        <f>MAX(IFERROR(INDEX('Reporter Outputs'!$A$2:$U$23,MATCH(PotentialSummary!$A40,'Reporter Outputs'!$A$2:$A$23,0),MATCH(PotentialSummary!N$31,'Reporter Outputs'!$B$2:$U$2,0)+1),0),IFERROR(INDEX('Reporter Outputs'!$A$27:$U$46,MATCH(PotentialSummary!$A40,'Reporter Outputs'!$A$27:$A$46,0),MATCH(PotentialSummary!N$31,'Reporter Outputs'!$B$2:$U$2,0)+1),0))</f>
        <v>235.03162973179084</v>
      </c>
      <c r="O40" s="62">
        <f>MAX(IFERROR(INDEX('Reporter Outputs'!$A$2:$U$23,MATCH(PotentialSummary!$A40,'Reporter Outputs'!$A$2:$A$23,0),MATCH(PotentialSummary!O$31,'Reporter Outputs'!$B$2:$U$2,0)+1),0),IFERROR(INDEX('Reporter Outputs'!$A$27:$U$46,MATCH(PotentialSummary!$A40,'Reporter Outputs'!$A$27:$A$46,0),MATCH(PotentialSummary!O$31,'Reporter Outputs'!$B$2:$U$2,0)+1),0))</f>
        <v>244.42955839376998</v>
      </c>
      <c r="P40" s="62">
        <f>MAX(IFERROR(INDEX('Reporter Outputs'!$A$2:$U$23,MATCH(PotentialSummary!$A40,'Reporter Outputs'!$A$2:$A$23,0),MATCH(PotentialSummary!P$31,'Reporter Outputs'!$B$2:$U$2,0)+1),0),IFERROR(INDEX('Reporter Outputs'!$A$27:$U$46,MATCH(PotentialSummary!$A40,'Reporter Outputs'!$A$27:$A$46,0),MATCH(PotentialSummary!P$31,'Reporter Outputs'!$B$2:$U$2,0)+1),0))</f>
        <v>252.38422573890426</v>
      </c>
      <c r="Q40" s="62">
        <f>MAX(IFERROR(INDEX('Reporter Outputs'!$A$2:$U$23,MATCH(PotentialSummary!$A40,'Reporter Outputs'!$A$2:$A$23,0),MATCH(PotentialSummary!Q$31,'Reporter Outputs'!$B$2:$U$2,0)+1),0),IFERROR(INDEX('Reporter Outputs'!$A$27:$U$46,MATCH(PotentialSummary!$A40,'Reporter Outputs'!$A$27:$A$46,0),MATCH(PotentialSummary!Q$31,'Reporter Outputs'!$B$2:$U$2,0)+1),0))</f>
        <v>248.99336990381559</v>
      </c>
      <c r="R40" s="62">
        <f>MAX(IFERROR(INDEX('Reporter Outputs'!$A$2:$U$23,MATCH(PotentialSummary!$A40,'Reporter Outputs'!$A$2:$A$23,0),MATCH(PotentialSummary!R$31,'Reporter Outputs'!$B$2:$U$2,0)+1),0),IFERROR(INDEX('Reporter Outputs'!$A$27:$U$46,MATCH(PotentialSummary!$A40,'Reporter Outputs'!$A$27:$A$46,0),MATCH(PotentialSummary!R$31,'Reporter Outputs'!$B$2:$U$2,0)+1),0))</f>
        <v>240.52080142801231</v>
      </c>
      <c r="S40" s="62">
        <f>MAX(IFERROR(INDEX('Reporter Outputs'!$A$2:$U$23,MATCH(PotentialSummary!$A40,'Reporter Outputs'!$A$2:$A$23,0),MATCH(PotentialSummary!S$31,'Reporter Outputs'!$B$2:$U$2,0)+1),0),IFERROR(INDEX('Reporter Outputs'!$A$27:$U$46,MATCH(PotentialSummary!$A40,'Reporter Outputs'!$A$27:$A$46,0),MATCH(PotentialSummary!S$31,'Reporter Outputs'!$B$2:$U$2,0)+1),0))</f>
        <v>247.57630515304348</v>
      </c>
      <c r="T40" s="62">
        <f>MAX(IFERROR(INDEX('Reporter Outputs'!$A$2:$U$23,MATCH(PotentialSummary!$A40,'Reporter Outputs'!$A$2:$A$23,0),MATCH(PotentialSummary!T$31,'Reporter Outputs'!$B$2:$U$2,0)+1),0),IFERROR(INDEX('Reporter Outputs'!$A$27:$U$46,MATCH(PotentialSummary!$A40,'Reporter Outputs'!$A$27:$A$46,0),MATCH(PotentialSummary!T$31,'Reporter Outputs'!$B$2:$U$2,0)+1),0))</f>
        <v>241.82240005885942</v>
      </c>
      <c r="U40" s="62">
        <f>MAX(IFERROR(INDEX('Reporter Outputs'!$A$2:$U$23,MATCH(PotentialSummary!$A40,'Reporter Outputs'!$A$2:$A$23,0),MATCH(PotentialSummary!U$31,'Reporter Outputs'!$B$2:$U$2,0)+1),0),IFERROR(INDEX('Reporter Outputs'!$A$27:$U$46,MATCH(PotentialSummary!$A40,'Reporter Outputs'!$A$27:$A$46,0),MATCH(PotentialSummary!U$31,'Reporter Outputs'!$B$2:$U$2,0)+1),0))</f>
        <v>250.46535150848712</v>
      </c>
      <c r="V40" s="62">
        <f>MAX(IFERROR(INDEX('Reporter Outputs'!$A$2:$U$23,MATCH(PotentialSummary!$A40,'Reporter Outputs'!$A$2:$A$23,0),MATCH(PotentialSummary!V$31,'Reporter Outputs'!$B$2:$U$2,0)+1),0),IFERROR(INDEX('Reporter Outputs'!$A$27:$U$46,MATCH(PotentialSummary!$A40,'Reporter Outputs'!$A$27:$A$46,0),MATCH(PotentialSummary!V$31,'Reporter Outputs'!$B$2:$U$2,0)+1),0))</f>
        <v>251.4169149460914</v>
      </c>
    </row>
    <row r="41" spans="1:22" x14ac:dyDescent="0.35">
      <c r="A41" t="str">
        <f t="shared" si="5"/>
        <v>ResTOU</v>
      </c>
      <c r="B41" t="str">
        <f t="shared" si="7"/>
        <v>Bin 2</v>
      </c>
      <c r="C41" s="62">
        <f>MAX(IFERROR(INDEX('Reporter Outputs'!$A$2:$U$23,MATCH(PotentialSummary!$A41,'Reporter Outputs'!$A$2:$A$23,0),MATCH(PotentialSummary!C$31,'Reporter Outputs'!$B$2:$U$2,0)+1),0),IFERROR(INDEX('Reporter Outputs'!$A$27:$U$46,MATCH(PotentialSummary!$A41,'Reporter Outputs'!$A$27:$A$46,0),MATCH(PotentialSummary!C$31,'Reporter Outputs'!$B$2:$U$2,0)+1),0))</f>
        <v>38.613805054439297</v>
      </c>
      <c r="D41" s="62">
        <f>MAX(IFERROR(INDEX('Reporter Outputs'!$A$2:$U$23,MATCH(PotentialSummary!$A41,'Reporter Outputs'!$A$2:$A$23,0),MATCH(PotentialSummary!D$31,'Reporter Outputs'!$B$2:$U$2,0)+1),0),IFERROR(INDEX('Reporter Outputs'!$A$27:$U$46,MATCH(PotentialSummary!$A41,'Reporter Outputs'!$A$27:$A$46,0),MATCH(PotentialSummary!D$31,'Reporter Outputs'!$B$2:$U$2,0)+1),0))</f>
        <v>76.636343461839303</v>
      </c>
      <c r="E41" s="62">
        <f>MAX(IFERROR(INDEX('Reporter Outputs'!$A$2:$U$23,MATCH(PotentialSummary!$A41,'Reporter Outputs'!$A$2:$A$23,0),MATCH(PotentialSummary!E$31,'Reporter Outputs'!$B$2:$U$2,0)+1),0),IFERROR(INDEX('Reporter Outputs'!$A$27:$U$46,MATCH(PotentialSummary!$A41,'Reporter Outputs'!$A$27:$A$46,0),MATCH(PotentialSummary!E$31,'Reporter Outputs'!$B$2:$U$2,0)+1),0))</f>
        <v>115.96256636099625</v>
      </c>
      <c r="F41" s="62">
        <f>MAX(IFERROR(INDEX('Reporter Outputs'!$A$2:$U$23,MATCH(PotentialSummary!$A41,'Reporter Outputs'!$A$2:$A$23,0),MATCH(PotentialSummary!F$31,'Reporter Outputs'!$B$2:$U$2,0)+1),0),IFERROR(INDEX('Reporter Outputs'!$A$27:$U$46,MATCH(PotentialSummary!$A41,'Reporter Outputs'!$A$27:$A$46,0),MATCH(PotentialSummary!F$31,'Reporter Outputs'!$B$2:$U$2,0)+1),0))</f>
        <v>156.92491143649033</v>
      </c>
      <c r="G41" s="62">
        <f>MAX(IFERROR(INDEX('Reporter Outputs'!$A$2:$U$23,MATCH(PotentialSummary!$A41,'Reporter Outputs'!$A$2:$A$23,0),MATCH(PotentialSummary!G$31,'Reporter Outputs'!$B$2:$U$2,0)+1),0),IFERROR(INDEX('Reporter Outputs'!$A$27:$U$46,MATCH(PotentialSummary!$A41,'Reporter Outputs'!$A$27:$A$46,0),MATCH(PotentialSummary!G$31,'Reporter Outputs'!$B$2:$U$2,0)+1),0))</f>
        <v>191.15691249815896</v>
      </c>
      <c r="H41" s="62">
        <f>MAX(IFERROR(INDEX('Reporter Outputs'!$A$2:$U$23,MATCH(PotentialSummary!$A41,'Reporter Outputs'!$A$2:$A$23,0),MATCH(PotentialSummary!H$31,'Reporter Outputs'!$B$2:$U$2,0)+1),0),IFERROR(INDEX('Reporter Outputs'!$A$27:$U$46,MATCH(PotentialSummary!$A41,'Reporter Outputs'!$A$27:$A$46,0),MATCH(PotentialSummary!H$31,'Reporter Outputs'!$B$2:$U$2,0)+1),0))</f>
        <v>201.54719915128908</v>
      </c>
      <c r="I41" s="62">
        <f>MAX(IFERROR(INDEX('Reporter Outputs'!$A$2:$U$23,MATCH(PotentialSummary!$A41,'Reporter Outputs'!$A$2:$A$23,0),MATCH(PotentialSummary!I$31,'Reporter Outputs'!$B$2:$U$2,0)+1),0),IFERROR(INDEX('Reporter Outputs'!$A$27:$U$46,MATCH(PotentialSummary!$A41,'Reporter Outputs'!$A$27:$A$46,0),MATCH(PotentialSummary!I$31,'Reporter Outputs'!$B$2:$U$2,0)+1),0))</f>
        <v>202.01285888064407</v>
      </c>
      <c r="J41" s="62">
        <f>MAX(IFERROR(INDEX('Reporter Outputs'!$A$2:$U$23,MATCH(PotentialSummary!$A41,'Reporter Outputs'!$A$2:$A$23,0),MATCH(PotentialSummary!J$31,'Reporter Outputs'!$B$2:$U$2,0)+1),0),IFERROR(INDEX('Reporter Outputs'!$A$27:$U$46,MATCH(PotentialSummary!$A41,'Reporter Outputs'!$A$27:$A$46,0),MATCH(PotentialSummary!J$31,'Reporter Outputs'!$B$2:$U$2,0)+1),0))</f>
        <v>196.45618053831078</v>
      </c>
      <c r="K41" s="62">
        <f>MAX(IFERROR(INDEX('Reporter Outputs'!$A$2:$U$23,MATCH(PotentialSummary!$A41,'Reporter Outputs'!$A$2:$A$23,0),MATCH(PotentialSummary!K$31,'Reporter Outputs'!$B$2:$U$2,0)+1),0),IFERROR(INDEX('Reporter Outputs'!$A$27:$U$46,MATCH(PotentialSummary!$A41,'Reporter Outputs'!$A$27:$A$46,0),MATCH(PotentialSummary!K$31,'Reporter Outputs'!$B$2:$U$2,0)+1),0))</f>
        <v>193.12457950790252</v>
      </c>
      <c r="L41" s="62">
        <f>MAX(IFERROR(INDEX('Reporter Outputs'!$A$2:$U$23,MATCH(PotentialSummary!$A41,'Reporter Outputs'!$A$2:$A$23,0),MATCH(PotentialSummary!L$31,'Reporter Outputs'!$B$2:$U$2,0)+1),0),IFERROR(INDEX('Reporter Outputs'!$A$27:$U$46,MATCH(PotentialSummary!$A41,'Reporter Outputs'!$A$27:$A$46,0),MATCH(PotentialSummary!L$31,'Reporter Outputs'!$B$2:$U$2,0)+1),0))</f>
        <v>198.8508825014959</v>
      </c>
      <c r="M41" s="62">
        <f>MAX(IFERROR(INDEX('Reporter Outputs'!$A$2:$U$23,MATCH(PotentialSummary!$A41,'Reporter Outputs'!$A$2:$A$23,0),MATCH(PotentialSummary!M$31,'Reporter Outputs'!$B$2:$U$2,0)+1),0),IFERROR(INDEX('Reporter Outputs'!$A$27:$U$46,MATCH(PotentialSummary!$A41,'Reporter Outputs'!$A$27:$A$46,0),MATCH(PotentialSummary!M$31,'Reporter Outputs'!$B$2:$U$2,0)+1),0))</f>
        <v>207.40501701724125</v>
      </c>
      <c r="N41" s="62">
        <f>MAX(IFERROR(INDEX('Reporter Outputs'!$A$2:$U$23,MATCH(PotentialSummary!$A41,'Reporter Outputs'!$A$2:$A$23,0),MATCH(PotentialSummary!N$31,'Reporter Outputs'!$B$2:$U$2,0)+1),0),IFERROR(INDEX('Reporter Outputs'!$A$27:$U$46,MATCH(PotentialSummary!$A41,'Reporter Outputs'!$A$27:$A$46,0),MATCH(PotentialSummary!N$31,'Reporter Outputs'!$B$2:$U$2,0)+1),0))</f>
        <v>200.05892322770038</v>
      </c>
      <c r="O41" s="62">
        <f>MAX(IFERROR(INDEX('Reporter Outputs'!$A$2:$U$23,MATCH(PotentialSummary!$A41,'Reporter Outputs'!$A$2:$A$23,0),MATCH(PotentialSummary!O$31,'Reporter Outputs'!$B$2:$U$2,0)+1),0),IFERROR(INDEX('Reporter Outputs'!$A$27:$U$46,MATCH(PotentialSummary!$A41,'Reporter Outputs'!$A$27:$A$46,0),MATCH(PotentialSummary!O$31,'Reporter Outputs'!$B$2:$U$2,0)+1),0))</f>
        <v>208.05844010477702</v>
      </c>
      <c r="P41" s="62">
        <f>MAX(IFERROR(INDEX('Reporter Outputs'!$A$2:$U$23,MATCH(PotentialSummary!$A41,'Reporter Outputs'!$A$2:$A$23,0),MATCH(PotentialSummary!P$31,'Reporter Outputs'!$B$2:$U$2,0)+1),0),IFERROR(INDEX('Reporter Outputs'!$A$27:$U$46,MATCH(PotentialSummary!$A41,'Reporter Outputs'!$A$27:$A$46,0),MATCH(PotentialSummary!P$31,'Reporter Outputs'!$B$2:$U$2,0)+1),0))</f>
        <v>214.82945294895535</v>
      </c>
      <c r="Q41" s="62">
        <f>MAX(IFERROR(INDEX('Reporter Outputs'!$A$2:$U$23,MATCH(PotentialSummary!$A41,'Reporter Outputs'!$A$2:$A$23,0),MATCH(PotentialSummary!Q$31,'Reporter Outputs'!$B$2:$U$2,0)+1),0),IFERROR(INDEX('Reporter Outputs'!$A$27:$U$46,MATCH(PotentialSummary!$A41,'Reporter Outputs'!$A$27:$A$46,0),MATCH(PotentialSummary!Q$31,'Reporter Outputs'!$B$2:$U$2,0)+1),0))</f>
        <v>211.94315646212786</v>
      </c>
      <c r="R41" s="62">
        <f>MAX(IFERROR(INDEX('Reporter Outputs'!$A$2:$U$23,MATCH(PotentialSummary!$A41,'Reporter Outputs'!$A$2:$A$23,0),MATCH(PotentialSummary!R$31,'Reporter Outputs'!$B$2:$U$2,0)+1),0),IFERROR(INDEX('Reporter Outputs'!$A$27:$U$46,MATCH(PotentialSummary!$A41,'Reporter Outputs'!$A$27:$A$46,0),MATCH(PotentialSummary!R$31,'Reporter Outputs'!$B$2:$U$2,0)+1),0))</f>
        <v>204.73130617552414</v>
      </c>
      <c r="S41" s="62">
        <f>MAX(IFERROR(INDEX('Reporter Outputs'!$A$2:$U$23,MATCH(PotentialSummary!$A41,'Reporter Outputs'!$A$2:$A$23,0),MATCH(PotentialSummary!S$31,'Reporter Outputs'!$B$2:$U$2,0)+1),0),IFERROR(INDEX('Reporter Outputs'!$A$27:$U$46,MATCH(PotentialSummary!$A41,'Reporter Outputs'!$A$27:$A$46,0),MATCH(PotentialSummary!S$31,'Reporter Outputs'!$B$2:$U$2,0)+1),0))</f>
        <v>210.73695094627067</v>
      </c>
      <c r="T41" s="62">
        <f>MAX(IFERROR(INDEX('Reporter Outputs'!$A$2:$U$23,MATCH(PotentialSummary!$A41,'Reporter Outputs'!$A$2:$A$23,0),MATCH(PotentialSummary!T$31,'Reporter Outputs'!$B$2:$U$2,0)+1),0),IFERROR(INDEX('Reporter Outputs'!$A$27:$U$46,MATCH(PotentialSummary!$A41,'Reporter Outputs'!$A$27:$A$46,0),MATCH(PotentialSummary!T$31,'Reporter Outputs'!$B$2:$U$2,0)+1),0))</f>
        <v>205.83922693010123</v>
      </c>
      <c r="U41" s="62">
        <f>MAX(IFERROR(INDEX('Reporter Outputs'!$A$2:$U$23,MATCH(PotentialSummary!$A41,'Reporter Outputs'!$A$2:$A$23,0),MATCH(PotentialSummary!U$31,'Reporter Outputs'!$B$2:$U$2,0)+1),0),IFERROR(INDEX('Reporter Outputs'!$A$27:$U$46,MATCH(PotentialSummary!$A41,'Reporter Outputs'!$A$27:$A$46,0),MATCH(PotentialSummary!U$31,'Reporter Outputs'!$B$2:$U$2,0)+1),0))</f>
        <v>213.19610720402423</v>
      </c>
      <c r="V41" s="62">
        <f>MAX(IFERROR(INDEX('Reporter Outputs'!$A$2:$U$23,MATCH(PotentialSummary!$A41,'Reporter Outputs'!$A$2:$A$23,0),MATCH(PotentialSummary!V$31,'Reporter Outputs'!$B$2:$U$2,0)+1),0),IFERROR(INDEX('Reporter Outputs'!$A$27:$U$46,MATCH(PotentialSummary!$A41,'Reporter Outputs'!$A$27:$A$46,0),MATCH(PotentialSummary!V$31,'Reporter Outputs'!$B$2:$U$2,0)+1),0))</f>
        <v>214.00607800211307</v>
      </c>
    </row>
    <row r="42" spans="1:22" x14ac:dyDescent="0.35">
      <c r="A42" t="str">
        <f t="shared" si="5"/>
        <v>NRCoolSwchMed</v>
      </c>
      <c r="B42" t="str">
        <f t="shared" si="7"/>
        <v>Bin 2</v>
      </c>
      <c r="C42" s="62">
        <f>MAX(IFERROR(INDEX('Reporter Outputs'!$A$2:$U$23,MATCH(PotentialSummary!$A42,'Reporter Outputs'!$A$2:$A$23,0),MATCH(PotentialSummary!C$31,'Reporter Outputs'!$B$2:$U$2,0)+1),0),IFERROR(INDEX('Reporter Outputs'!$A$27:$U$46,MATCH(PotentialSummary!$A42,'Reporter Outputs'!$A$27:$A$46,0),MATCH(PotentialSummary!C$31,'Reporter Outputs'!$B$2:$U$2,0)+1),0))</f>
        <v>7.2610399938238919</v>
      </c>
      <c r="D42" s="62">
        <f>MAX(IFERROR(INDEX('Reporter Outputs'!$A$2:$U$23,MATCH(PotentialSummary!$A42,'Reporter Outputs'!$A$2:$A$23,0),MATCH(PotentialSummary!D$31,'Reporter Outputs'!$B$2:$U$2,0)+1),0),IFERROR(INDEX('Reporter Outputs'!$A$27:$U$46,MATCH(PotentialSummary!$A42,'Reporter Outputs'!$A$27:$A$46,0),MATCH(PotentialSummary!D$31,'Reporter Outputs'!$B$2:$U$2,0)+1),0))</f>
        <v>14.724200850883797</v>
      </c>
      <c r="E42" s="62">
        <f>MAX(IFERROR(INDEX('Reporter Outputs'!$A$2:$U$23,MATCH(PotentialSummary!$A42,'Reporter Outputs'!$A$2:$A$23,0),MATCH(PotentialSummary!E$31,'Reporter Outputs'!$B$2:$U$2,0)+1),0),IFERROR(INDEX('Reporter Outputs'!$A$27:$U$46,MATCH(PotentialSummary!$A42,'Reporter Outputs'!$A$27:$A$46,0),MATCH(PotentialSummary!E$31,'Reporter Outputs'!$B$2:$U$2,0)+1),0))</f>
        <v>22.348922226145099</v>
      </c>
      <c r="F42" s="62">
        <f>MAX(IFERROR(INDEX('Reporter Outputs'!$A$2:$U$23,MATCH(PotentialSummary!$A42,'Reporter Outputs'!$A$2:$A$23,0),MATCH(PotentialSummary!F$31,'Reporter Outputs'!$B$2:$U$2,0)+1),0),IFERROR(INDEX('Reporter Outputs'!$A$27:$U$46,MATCH(PotentialSummary!$A42,'Reporter Outputs'!$A$27:$A$46,0),MATCH(PotentialSummary!F$31,'Reporter Outputs'!$B$2:$U$2,0)+1),0))</f>
        <v>30.111382807191259</v>
      </c>
      <c r="G42" s="62">
        <f>MAX(IFERROR(INDEX('Reporter Outputs'!$A$2:$U$23,MATCH(PotentialSummary!$A42,'Reporter Outputs'!$A$2:$A$23,0),MATCH(PotentialSummary!G$31,'Reporter Outputs'!$B$2:$U$2,0)+1),0),IFERROR(INDEX('Reporter Outputs'!$A$27:$U$46,MATCH(PotentialSummary!$A42,'Reporter Outputs'!$A$27:$A$46,0),MATCH(PotentialSummary!G$31,'Reporter Outputs'!$B$2:$U$2,0)+1),0))</f>
        <v>38.131662142833946</v>
      </c>
      <c r="H42" s="62">
        <f>MAX(IFERROR(INDEX('Reporter Outputs'!$A$2:$U$23,MATCH(PotentialSummary!$A42,'Reporter Outputs'!$A$2:$A$23,0),MATCH(PotentialSummary!H$31,'Reporter Outputs'!$B$2:$U$2,0)+1),0),IFERROR(INDEX('Reporter Outputs'!$A$27:$U$46,MATCH(PotentialSummary!$A42,'Reporter Outputs'!$A$27:$A$46,0),MATCH(PotentialSummary!H$31,'Reporter Outputs'!$B$2:$U$2,0)+1),0))</f>
        <v>38.758632002043512</v>
      </c>
      <c r="I42" s="62">
        <f>MAX(IFERROR(INDEX('Reporter Outputs'!$A$2:$U$23,MATCH(PotentialSummary!$A42,'Reporter Outputs'!$A$2:$A$23,0),MATCH(PotentialSummary!I$31,'Reporter Outputs'!$B$2:$U$2,0)+1),0),IFERROR(INDEX('Reporter Outputs'!$A$27:$U$46,MATCH(PotentialSummary!$A42,'Reporter Outputs'!$A$27:$A$46,0),MATCH(PotentialSummary!I$31,'Reporter Outputs'!$B$2:$U$2,0)+1),0))</f>
        <v>39.339704958957199</v>
      </c>
      <c r="J42" s="62">
        <f>MAX(IFERROR(INDEX('Reporter Outputs'!$A$2:$U$23,MATCH(PotentialSummary!$A42,'Reporter Outputs'!$A$2:$A$23,0),MATCH(PotentialSummary!J$31,'Reporter Outputs'!$B$2:$U$2,0)+1),0),IFERROR(INDEX('Reporter Outputs'!$A$27:$U$46,MATCH(PotentialSummary!$A42,'Reporter Outputs'!$A$27:$A$46,0),MATCH(PotentialSummary!J$31,'Reporter Outputs'!$B$2:$U$2,0)+1),0))</f>
        <v>39.937085068172422</v>
      </c>
      <c r="K42" s="62">
        <f>MAX(IFERROR(INDEX('Reporter Outputs'!$A$2:$U$23,MATCH(PotentialSummary!$A42,'Reporter Outputs'!$A$2:$A$23,0),MATCH(PotentialSummary!K$31,'Reporter Outputs'!$B$2:$U$2,0)+1),0),IFERROR(INDEX('Reporter Outputs'!$A$27:$U$46,MATCH(PotentialSummary!$A42,'Reporter Outputs'!$A$27:$A$46,0),MATCH(PotentialSummary!K$31,'Reporter Outputs'!$B$2:$U$2,0)+1),0))</f>
        <v>40.560298901681477</v>
      </c>
      <c r="L42" s="62">
        <f>MAX(IFERROR(INDEX('Reporter Outputs'!$A$2:$U$23,MATCH(PotentialSummary!$A42,'Reporter Outputs'!$A$2:$A$23,0),MATCH(PotentialSummary!L$31,'Reporter Outputs'!$B$2:$U$2,0)+1),0),IFERROR(INDEX('Reporter Outputs'!$A$27:$U$46,MATCH(PotentialSummary!$A42,'Reporter Outputs'!$A$27:$A$46,0),MATCH(PotentialSummary!L$31,'Reporter Outputs'!$B$2:$U$2,0)+1),0))</f>
        <v>41.117245252622212</v>
      </c>
      <c r="M42" s="62">
        <f>MAX(IFERROR(INDEX('Reporter Outputs'!$A$2:$U$23,MATCH(PotentialSummary!$A42,'Reporter Outputs'!$A$2:$A$23,0),MATCH(PotentialSummary!M$31,'Reporter Outputs'!$B$2:$U$2,0)+1),0),IFERROR(INDEX('Reporter Outputs'!$A$27:$U$46,MATCH(PotentialSummary!$A42,'Reporter Outputs'!$A$27:$A$46,0),MATCH(PotentialSummary!M$31,'Reporter Outputs'!$B$2:$U$2,0)+1),0))</f>
        <v>41.732767864978371</v>
      </c>
      <c r="N42" s="62">
        <f>MAX(IFERROR(INDEX('Reporter Outputs'!$A$2:$U$23,MATCH(PotentialSummary!$A42,'Reporter Outputs'!$A$2:$A$23,0),MATCH(PotentialSummary!N$31,'Reporter Outputs'!$B$2:$U$2,0)+1),0),IFERROR(INDEX('Reporter Outputs'!$A$27:$U$46,MATCH(PotentialSummary!$A42,'Reporter Outputs'!$A$27:$A$46,0),MATCH(PotentialSummary!N$31,'Reporter Outputs'!$B$2:$U$2,0)+1),0))</f>
        <v>42.405115542209309</v>
      </c>
      <c r="O42" s="62">
        <f>MAX(IFERROR(INDEX('Reporter Outputs'!$A$2:$U$23,MATCH(PotentialSummary!$A42,'Reporter Outputs'!$A$2:$A$23,0),MATCH(PotentialSummary!O$31,'Reporter Outputs'!$B$2:$U$2,0)+1),0),IFERROR(INDEX('Reporter Outputs'!$A$27:$U$46,MATCH(PotentialSummary!$A42,'Reporter Outputs'!$A$27:$A$46,0),MATCH(PotentialSummary!O$31,'Reporter Outputs'!$B$2:$U$2,0)+1),0))</f>
        <v>43.019501662929656</v>
      </c>
      <c r="P42" s="62">
        <f>MAX(IFERROR(INDEX('Reporter Outputs'!$A$2:$U$23,MATCH(PotentialSummary!$A42,'Reporter Outputs'!$A$2:$A$23,0),MATCH(PotentialSummary!P$31,'Reporter Outputs'!$B$2:$U$2,0)+1),0),IFERROR(INDEX('Reporter Outputs'!$A$27:$U$46,MATCH(PotentialSummary!$A42,'Reporter Outputs'!$A$27:$A$46,0),MATCH(PotentialSummary!P$31,'Reporter Outputs'!$B$2:$U$2,0)+1),0))</f>
        <v>43.758358771353656</v>
      </c>
      <c r="Q42" s="62">
        <f>MAX(IFERROR(INDEX('Reporter Outputs'!$A$2:$U$23,MATCH(PotentialSummary!$A42,'Reporter Outputs'!$A$2:$A$23,0),MATCH(PotentialSummary!Q$31,'Reporter Outputs'!$B$2:$U$2,0)+1),0),IFERROR(INDEX('Reporter Outputs'!$A$27:$U$46,MATCH(PotentialSummary!$A42,'Reporter Outputs'!$A$27:$A$46,0),MATCH(PotentialSummary!Q$31,'Reporter Outputs'!$B$2:$U$2,0)+1),0))</f>
        <v>44.429192039617242</v>
      </c>
      <c r="R42" s="62">
        <f>MAX(IFERROR(INDEX('Reporter Outputs'!$A$2:$U$23,MATCH(PotentialSummary!$A42,'Reporter Outputs'!$A$2:$A$23,0),MATCH(PotentialSummary!R$31,'Reporter Outputs'!$B$2:$U$2,0)+1),0),IFERROR(INDEX('Reporter Outputs'!$A$27:$U$46,MATCH(PotentialSummary!$A42,'Reporter Outputs'!$A$27:$A$46,0),MATCH(PotentialSummary!R$31,'Reporter Outputs'!$B$2:$U$2,0)+1),0))</f>
        <v>45.141418127088684</v>
      </c>
      <c r="S42" s="62">
        <f>MAX(IFERROR(INDEX('Reporter Outputs'!$A$2:$U$23,MATCH(PotentialSummary!$A42,'Reporter Outputs'!$A$2:$A$23,0),MATCH(PotentialSummary!S$31,'Reporter Outputs'!$B$2:$U$2,0)+1),0),IFERROR(INDEX('Reporter Outputs'!$A$27:$U$46,MATCH(PotentialSummary!$A42,'Reporter Outputs'!$A$27:$A$46,0),MATCH(PotentialSummary!S$31,'Reporter Outputs'!$B$2:$U$2,0)+1),0))</f>
        <v>45.888319989203659</v>
      </c>
      <c r="T42" s="62">
        <f>MAX(IFERROR(INDEX('Reporter Outputs'!$A$2:$U$23,MATCH(PotentialSummary!$A42,'Reporter Outputs'!$A$2:$A$23,0),MATCH(PotentialSummary!T$31,'Reporter Outputs'!$B$2:$U$2,0)+1),0),IFERROR(INDEX('Reporter Outputs'!$A$27:$U$46,MATCH(PotentialSummary!$A42,'Reporter Outputs'!$A$27:$A$46,0),MATCH(PotentialSummary!T$31,'Reporter Outputs'!$B$2:$U$2,0)+1),0))</f>
        <v>46.715432947212705</v>
      </c>
      <c r="U42" s="62">
        <f>MAX(IFERROR(INDEX('Reporter Outputs'!$A$2:$U$23,MATCH(PotentialSummary!$A42,'Reporter Outputs'!$A$2:$A$23,0),MATCH(PotentialSummary!U$31,'Reporter Outputs'!$B$2:$U$2,0)+1),0),IFERROR(INDEX('Reporter Outputs'!$A$27:$U$46,MATCH(PotentialSummary!$A42,'Reporter Outputs'!$A$27:$A$46,0),MATCH(PotentialSummary!U$31,'Reporter Outputs'!$B$2:$U$2,0)+1),0))</f>
        <v>47.42805906100071</v>
      </c>
      <c r="V42" s="62">
        <f>MAX(IFERROR(INDEX('Reporter Outputs'!$A$2:$U$23,MATCH(PotentialSummary!$A42,'Reporter Outputs'!$A$2:$A$23,0),MATCH(PotentialSummary!V$31,'Reporter Outputs'!$B$2:$U$2,0)+1),0),IFERROR(INDEX('Reporter Outputs'!$A$27:$U$46,MATCH(PotentialSummary!$A42,'Reporter Outputs'!$A$27:$A$46,0),MATCH(PotentialSummary!V$31,'Reporter Outputs'!$B$2:$U$2,0)+1),0))</f>
        <v>48.146892778126997</v>
      </c>
    </row>
    <row r="43" spans="1:22" x14ac:dyDescent="0.35">
      <c r="A43" t="str">
        <f t="shared" si="5"/>
        <v>NRHeatSwchMed</v>
      </c>
      <c r="B43" t="str">
        <f t="shared" si="7"/>
        <v>Bin 2</v>
      </c>
      <c r="C43" s="62">
        <f>MAX(IFERROR(INDEX('Reporter Outputs'!$A$2:$U$23,MATCH(PotentialSummary!$A43,'Reporter Outputs'!$A$2:$A$23,0),MATCH(PotentialSummary!C$31,'Reporter Outputs'!$B$2:$U$2,0)+1),0),IFERROR(INDEX('Reporter Outputs'!$A$27:$U$46,MATCH(PotentialSummary!$A43,'Reporter Outputs'!$A$27:$A$46,0),MATCH(PotentialSummary!C$31,'Reporter Outputs'!$B$2:$U$2,0)+1),0))</f>
        <v>2.3718173125013076</v>
      </c>
      <c r="D43" s="62">
        <f>MAX(IFERROR(INDEX('Reporter Outputs'!$A$2:$U$23,MATCH(PotentialSummary!$A43,'Reporter Outputs'!$A$2:$A$23,0),MATCH(PotentialSummary!D$31,'Reporter Outputs'!$B$2:$U$2,0)+1),0),IFERROR(INDEX('Reporter Outputs'!$A$27:$U$46,MATCH(PotentialSummary!$A43,'Reporter Outputs'!$A$27:$A$46,0),MATCH(PotentialSummary!D$31,'Reporter Outputs'!$B$2:$U$2,0)+1),0))</f>
        <v>4.8270030977528524</v>
      </c>
      <c r="E43" s="62">
        <f>MAX(IFERROR(INDEX('Reporter Outputs'!$A$2:$U$23,MATCH(PotentialSummary!$A43,'Reporter Outputs'!$A$2:$A$23,0),MATCH(PotentialSummary!E$31,'Reporter Outputs'!$B$2:$U$2,0)+1),0),IFERROR(INDEX('Reporter Outputs'!$A$27:$U$46,MATCH(PotentialSummary!$A43,'Reporter Outputs'!$A$27:$A$46,0),MATCH(PotentialSummary!E$31,'Reporter Outputs'!$B$2:$U$2,0)+1),0))</f>
        <v>7.3430864405423506</v>
      </c>
      <c r="F43" s="62">
        <f>MAX(IFERROR(INDEX('Reporter Outputs'!$A$2:$U$23,MATCH(PotentialSummary!$A43,'Reporter Outputs'!$A$2:$A$23,0),MATCH(PotentialSummary!F$31,'Reporter Outputs'!$B$2:$U$2,0)+1),0),IFERROR(INDEX('Reporter Outputs'!$A$27:$U$46,MATCH(PotentialSummary!$A43,'Reporter Outputs'!$A$27:$A$46,0),MATCH(PotentialSummary!F$31,'Reporter Outputs'!$B$2:$U$2,0)+1),0))</f>
        <v>9.9118382937781213</v>
      </c>
      <c r="G43" s="62">
        <f>MAX(IFERROR(INDEX('Reporter Outputs'!$A$2:$U$23,MATCH(PotentialSummary!$A43,'Reporter Outputs'!$A$2:$A$23,0),MATCH(PotentialSummary!G$31,'Reporter Outputs'!$B$2:$U$2,0)+1),0),IFERROR(INDEX('Reporter Outputs'!$A$27:$U$46,MATCH(PotentialSummary!$A43,'Reporter Outputs'!$A$27:$A$46,0),MATCH(PotentialSummary!G$31,'Reporter Outputs'!$B$2:$U$2,0)+1),0))</f>
        <v>12.572236014123499</v>
      </c>
      <c r="H43" s="62">
        <f>MAX(IFERROR(INDEX('Reporter Outputs'!$A$2:$U$23,MATCH(PotentialSummary!$A43,'Reporter Outputs'!$A$2:$A$23,0),MATCH(PotentialSummary!H$31,'Reporter Outputs'!$B$2:$U$2,0)+1),0),IFERROR(INDEX('Reporter Outputs'!$A$27:$U$46,MATCH(PotentialSummary!$A43,'Reporter Outputs'!$A$27:$A$46,0),MATCH(PotentialSummary!H$31,'Reporter Outputs'!$B$2:$U$2,0)+1),0))</f>
        <v>12.8015816571345</v>
      </c>
      <c r="I43" s="62">
        <f>MAX(IFERROR(INDEX('Reporter Outputs'!$A$2:$U$23,MATCH(PotentialSummary!$A43,'Reporter Outputs'!$A$2:$A$23,0),MATCH(PotentialSummary!I$31,'Reporter Outputs'!$B$2:$U$2,0)+1),0),IFERROR(INDEX('Reporter Outputs'!$A$27:$U$46,MATCH(PotentialSummary!$A43,'Reporter Outputs'!$A$27:$A$46,0),MATCH(PotentialSummary!I$31,'Reporter Outputs'!$B$2:$U$2,0)+1),0))</f>
        <v>13.009320442026493</v>
      </c>
      <c r="J43" s="62">
        <f>MAX(IFERROR(INDEX('Reporter Outputs'!$A$2:$U$23,MATCH(PotentialSummary!$A43,'Reporter Outputs'!$A$2:$A$23,0),MATCH(PotentialSummary!J$31,'Reporter Outputs'!$B$2:$U$2,0)+1),0),IFERROR(INDEX('Reporter Outputs'!$A$27:$U$46,MATCH(PotentialSummary!$A43,'Reporter Outputs'!$A$27:$A$46,0),MATCH(PotentialSummary!J$31,'Reporter Outputs'!$B$2:$U$2,0)+1),0))</f>
        <v>13.227853156974685</v>
      </c>
      <c r="K43" s="62">
        <f>MAX(IFERROR(INDEX('Reporter Outputs'!$A$2:$U$23,MATCH(PotentialSummary!$A43,'Reporter Outputs'!$A$2:$A$23,0),MATCH(PotentialSummary!K$31,'Reporter Outputs'!$B$2:$U$2,0)+1),0),IFERROR(INDEX('Reporter Outputs'!$A$27:$U$46,MATCH(PotentialSummary!$A43,'Reporter Outputs'!$A$27:$A$46,0),MATCH(PotentialSummary!K$31,'Reporter Outputs'!$B$2:$U$2,0)+1),0))</f>
        <v>13.459198849275243</v>
      </c>
      <c r="L43" s="62">
        <f>MAX(IFERROR(INDEX('Reporter Outputs'!$A$2:$U$23,MATCH(PotentialSummary!$A43,'Reporter Outputs'!$A$2:$A$23,0),MATCH(PotentialSummary!L$31,'Reporter Outputs'!$B$2:$U$2,0)+1),0),IFERROR(INDEX('Reporter Outputs'!$A$27:$U$46,MATCH(PotentialSummary!$A43,'Reporter Outputs'!$A$27:$A$46,0),MATCH(PotentialSummary!L$31,'Reporter Outputs'!$B$2:$U$2,0)+1),0))</f>
        <v>13.665004177198671</v>
      </c>
      <c r="M43" s="62">
        <f>MAX(IFERROR(INDEX('Reporter Outputs'!$A$2:$U$23,MATCH(PotentialSummary!$A43,'Reporter Outputs'!$A$2:$A$23,0),MATCH(PotentialSummary!M$31,'Reporter Outputs'!$B$2:$U$2,0)+1),0),IFERROR(INDEX('Reporter Outputs'!$A$27:$U$46,MATCH(PotentialSummary!$A43,'Reporter Outputs'!$A$27:$A$46,0),MATCH(PotentialSummary!M$31,'Reporter Outputs'!$B$2:$U$2,0)+1),0))</f>
        <v>13.895339060734843</v>
      </c>
      <c r="N43" s="62">
        <f>MAX(IFERROR(INDEX('Reporter Outputs'!$A$2:$U$23,MATCH(PotentialSummary!$A43,'Reporter Outputs'!$A$2:$A$23,0),MATCH(PotentialSummary!N$31,'Reporter Outputs'!$B$2:$U$2,0)+1),0),IFERROR(INDEX('Reporter Outputs'!$A$27:$U$46,MATCH(PotentialSummary!$A43,'Reporter Outputs'!$A$27:$A$46,0),MATCH(PotentialSummary!N$31,'Reporter Outputs'!$B$2:$U$2,0)+1),0))</f>
        <v>14.13995046409544</v>
      </c>
      <c r="O43" s="62">
        <f>MAX(IFERROR(INDEX('Reporter Outputs'!$A$2:$U$23,MATCH(PotentialSummary!$A43,'Reporter Outputs'!$A$2:$A$23,0),MATCH(PotentialSummary!O$31,'Reporter Outputs'!$B$2:$U$2,0)+1),0),IFERROR(INDEX('Reporter Outputs'!$A$27:$U$46,MATCH(PotentialSummary!$A43,'Reporter Outputs'!$A$27:$A$46,0),MATCH(PotentialSummary!O$31,'Reporter Outputs'!$B$2:$U$2,0)+1),0))</f>
        <v>14.366397627423357</v>
      </c>
      <c r="P43" s="62">
        <f>MAX(IFERROR(INDEX('Reporter Outputs'!$A$2:$U$23,MATCH(PotentialSummary!$A43,'Reporter Outputs'!$A$2:$A$23,0),MATCH(PotentialSummary!P$31,'Reporter Outputs'!$B$2:$U$2,0)+1),0),IFERROR(INDEX('Reporter Outputs'!$A$27:$U$46,MATCH(PotentialSummary!$A43,'Reporter Outputs'!$A$27:$A$46,0),MATCH(PotentialSummary!P$31,'Reporter Outputs'!$B$2:$U$2,0)+1),0))</f>
        <v>14.63976510524153</v>
      </c>
      <c r="Q43" s="62">
        <f>MAX(IFERROR(INDEX('Reporter Outputs'!$A$2:$U$23,MATCH(PotentialSummary!$A43,'Reporter Outputs'!$A$2:$A$23,0),MATCH(PotentialSummary!Q$31,'Reporter Outputs'!$B$2:$U$2,0)+1),0),IFERROR(INDEX('Reporter Outputs'!$A$27:$U$46,MATCH(PotentialSummary!$A43,'Reporter Outputs'!$A$27:$A$46,0),MATCH(PotentialSummary!Q$31,'Reporter Outputs'!$B$2:$U$2,0)+1),0))</f>
        <v>14.888748231540255</v>
      </c>
      <c r="R43" s="62">
        <f>MAX(IFERROR(INDEX('Reporter Outputs'!$A$2:$U$23,MATCH(PotentialSummary!$A43,'Reporter Outputs'!$A$2:$A$23,0),MATCH(PotentialSummary!R$31,'Reporter Outputs'!$B$2:$U$2,0)+1),0),IFERROR(INDEX('Reporter Outputs'!$A$27:$U$46,MATCH(PotentialSummary!$A43,'Reporter Outputs'!$A$27:$A$46,0),MATCH(PotentialSummary!R$31,'Reporter Outputs'!$B$2:$U$2,0)+1),0))</f>
        <v>15.161024073444718</v>
      </c>
      <c r="S43" s="62">
        <f>MAX(IFERROR(INDEX('Reporter Outputs'!$A$2:$U$23,MATCH(PotentialSummary!$A43,'Reporter Outputs'!$A$2:$A$23,0),MATCH(PotentialSummary!S$31,'Reporter Outputs'!$B$2:$U$2,0)+1),0),IFERROR(INDEX('Reporter Outputs'!$A$27:$U$46,MATCH(PotentialSummary!$A43,'Reporter Outputs'!$A$27:$A$46,0),MATCH(PotentialSummary!S$31,'Reporter Outputs'!$B$2:$U$2,0)+1),0))</f>
        <v>15.439988162282482</v>
      </c>
      <c r="T43" s="62">
        <f>MAX(IFERROR(INDEX('Reporter Outputs'!$A$2:$U$23,MATCH(PotentialSummary!$A43,'Reporter Outputs'!$A$2:$A$23,0),MATCH(PotentialSummary!T$31,'Reporter Outputs'!$B$2:$U$2,0)+1),0),IFERROR(INDEX('Reporter Outputs'!$A$27:$U$46,MATCH(PotentialSummary!$A43,'Reporter Outputs'!$A$27:$A$46,0),MATCH(PotentialSummary!T$31,'Reporter Outputs'!$B$2:$U$2,0)+1),0))</f>
        <v>15.750401199117647</v>
      </c>
      <c r="U43" s="62">
        <f>MAX(IFERROR(INDEX('Reporter Outputs'!$A$2:$U$23,MATCH(PotentialSummary!$A43,'Reporter Outputs'!$A$2:$A$23,0),MATCH(PotentialSummary!U$31,'Reporter Outputs'!$B$2:$U$2,0)+1),0),IFERROR(INDEX('Reporter Outputs'!$A$27:$U$46,MATCH(PotentialSummary!$A43,'Reporter Outputs'!$A$27:$A$46,0),MATCH(PotentialSummary!U$31,'Reporter Outputs'!$B$2:$U$2,0)+1),0))</f>
        <v>16.017144562675419</v>
      </c>
      <c r="V43" s="62">
        <f>MAX(IFERROR(INDEX('Reporter Outputs'!$A$2:$U$23,MATCH(PotentialSummary!$A43,'Reporter Outputs'!$A$2:$A$23,0),MATCH(PotentialSummary!V$31,'Reporter Outputs'!$B$2:$U$2,0)+1),0),IFERROR(INDEX('Reporter Outputs'!$A$27:$U$46,MATCH(PotentialSummary!$A43,'Reporter Outputs'!$A$27:$A$46,0),MATCH(PotentialSummary!V$31,'Reporter Outputs'!$B$2:$U$2,0)+1),0))</f>
        <v>16.286547347102161</v>
      </c>
    </row>
    <row r="44" spans="1:22" x14ac:dyDescent="0.35">
      <c r="A44" t="str">
        <f t="shared" si="5"/>
        <v>NRCoolSwchSm</v>
      </c>
      <c r="B44" t="str">
        <f t="shared" si="7"/>
        <v>Bin 4</v>
      </c>
      <c r="C44" s="62">
        <f>MAX(IFERROR(INDEX('Reporter Outputs'!$A$2:$U$23,MATCH(PotentialSummary!$A44,'Reporter Outputs'!$A$2:$A$23,0),MATCH(PotentialSummary!C$31,'Reporter Outputs'!$B$2:$U$2,0)+1),0),IFERROR(INDEX('Reporter Outputs'!$A$27:$U$46,MATCH(PotentialSummary!$A44,'Reporter Outputs'!$A$27:$A$46,0),MATCH(PotentialSummary!C$31,'Reporter Outputs'!$B$2:$U$2,0)+1),0))</f>
        <v>2.5740244050764507</v>
      </c>
      <c r="D44" s="62">
        <f>MAX(IFERROR(INDEX('Reporter Outputs'!$A$2:$U$23,MATCH(PotentialSummary!$A44,'Reporter Outputs'!$A$2:$A$23,0),MATCH(PotentialSummary!D$31,'Reporter Outputs'!$B$2:$U$2,0)+1),0),IFERROR(INDEX('Reporter Outputs'!$A$27:$U$46,MATCH(PotentialSummary!$A44,'Reporter Outputs'!$A$27:$A$46,0),MATCH(PotentialSummary!D$31,'Reporter Outputs'!$B$2:$U$2,0)+1),0))</f>
        <v>5.1854878530034156</v>
      </c>
      <c r="E44" s="62">
        <f>MAX(IFERROR(INDEX('Reporter Outputs'!$A$2:$U$23,MATCH(PotentialSummary!$A44,'Reporter Outputs'!$A$2:$A$23,0),MATCH(PotentialSummary!E$31,'Reporter Outputs'!$B$2:$U$2,0)+1),0),IFERROR(INDEX('Reporter Outputs'!$A$27:$U$46,MATCH(PotentialSummary!$A44,'Reporter Outputs'!$A$27:$A$46,0),MATCH(PotentialSummary!E$31,'Reporter Outputs'!$B$2:$U$2,0)+1),0))</f>
        <v>7.8247744685333442</v>
      </c>
      <c r="F44" s="62">
        <f>MAX(IFERROR(INDEX('Reporter Outputs'!$A$2:$U$23,MATCH(PotentialSummary!$A44,'Reporter Outputs'!$A$2:$A$23,0),MATCH(PotentialSummary!F$31,'Reporter Outputs'!$B$2:$U$2,0)+1),0),IFERROR(INDEX('Reporter Outputs'!$A$27:$U$46,MATCH(PotentialSummary!$A44,'Reporter Outputs'!$A$27:$A$46,0),MATCH(PotentialSummary!F$31,'Reporter Outputs'!$B$2:$U$2,0)+1),0))</f>
        <v>10.485345888048782</v>
      </c>
      <c r="G44" s="62">
        <f>MAX(IFERROR(INDEX('Reporter Outputs'!$A$2:$U$23,MATCH(PotentialSummary!$A44,'Reporter Outputs'!$A$2:$A$23,0),MATCH(PotentialSummary!G$31,'Reporter Outputs'!$B$2:$U$2,0)+1),0),IFERROR(INDEX('Reporter Outputs'!$A$27:$U$46,MATCH(PotentialSummary!$A44,'Reporter Outputs'!$A$27:$A$46,0),MATCH(PotentialSummary!G$31,'Reporter Outputs'!$B$2:$U$2,0)+1),0))</f>
        <v>13.215803029273287</v>
      </c>
      <c r="H44" s="62">
        <f>MAX(IFERROR(INDEX('Reporter Outputs'!$A$2:$U$23,MATCH(PotentialSummary!$A44,'Reporter Outputs'!$A$2:$A$23,0),MATCH(PotentialSummary!H$31,'Reporter Outputs'!$B$2:$U$2,0)+1),0),IFERROR(INDEX('Reporter Outputs'!$A$27:$U$46,MATCH(PotentialSummary!$A44,'Reporter Outputs'!$A$27:$A$46,0),MATCH(PotentialSummary!H$31,'Reporter Outputs'!$B$2:$U$2,0)+1),0))</f>
        <v>13.361004575352331</v>
      </c>
      <c r="I44" s="62">
        <f>MAX(IFERROR(INDEX('Reporter Outputs'!$A$2:$U$23,MATCH(PotentialSummary!$A44,'Reporter Outputs'!$A$2:$A$23,0),MATCH(PotentialSummary!I$31,'Reporter Outputs'!$B$2:$U$2,0)+1),0),IFERROR(INDEX('Reporter Outputs'!$A$27:$U$46,MATCH(PotentialSummary!$A44,'Reporter Outputs'!$A$27:$A$46,0),MATCH(PotentialSummary!I$31,'Reporter Outputs'!$B$2:$U$2,0)+1),0))</f>
        <v>13.477047948729961</v>
      </c>
      <c r="J44" s="62">
        <f>MAX(IFERROR(INDEX('Reporter Outputs'!$A$2:$U$23,MATCH(PotentialSummary!$A44,'Reporter Outputs'!$A$2:$A$23,0),MATCH(PotentialSummary!J$31,'Reporter Outputs'!$B$2:$U$2,0)+1),0),IFERROR(INDEX('Reporter Outputs'!$A$27:$U$46,MATCH(PotentialSummary!$A44,'Reporter Outputs'!$A$27:$A$46,0),MATCH(PotentialSummary!J$31,'Reporter Outputs'!$B$2:$U$2,0)+1),0))</f>
        <v>13.583782801116099</v>
      </c>
      <c r="K44" s="62">
        <f>MAX(IFERROR(INDEX('Reporter Outputs'!$A$2:$U$23,MATCH(PotentialSummary!$A44,'Reporter Outputs'!$A$2:$A$23,0),MATCH(PotentialSummary!K$31,'Reporter Outputs'!$B$2:$U$2,0)+1),0),IFERROR(INDEX('Reporter Outputs'!$A$27:$U$46,MATCH(PotentialSummary!$A44,'Reporter Outputs'!$A$27:$A$46,0),MATCH(PotentialSummary!K$31,'Reporter Outputs'!$B$2:$U$2,0)+1),0))</f>
        <v>13.697900686499953</v>
      </c>
      <c r="L44" s="62">
        <f>MAX(IFERROR(INDEX('Reporter Outputs'!$A$2:$U$23,MATCH(PotentialSummary!$A44,'Reporter Outputs'!$A$2:$A$23,0),MATCH(PotentialSummary!L$31,'Reporter Outputs'!$B$2:$U$2,0)+1),0),IFERROR(INDEX('Reporter Outputs'!$A$27:$U$46,MATCH(PotentialSummary!$A44,'Reporter Outputs'!$A$27:$A$46,0),MATCH(PotentialSummary!L$31,'Reporter Outputs'!$B$2:$U$2,0)+1),0))</f>
        <v>13.811280534452077</v>
      </c>
      <c r="M44" s="62">
        <f>MAX(IFERROR(INDEX('Reporter Outputs'!$A$2:$U$23,MATCH(PotentialSummary!$A44,'Reporter Outputs'!$A$2:$A$23,0),MATCH(PotentialSummary!M$31,'Reporter Outputs'!$B$2:$U$2,0)+1),0),IFERROR(INDEX('Reporter Outputs'!$A$27:$U$46,MATCH(PotentialSummary!$A44,'Reporter Outputs'!$A$27:$A$46,0),MATCH(PotentialSummary!M$31,'Reporter Outputs'!$B$2:$U$2,0)+1),0))</f>
        <v>13.93016682929164</v>
      </c>
      <c r="N44" s="62">
        <f>MAX(IFERROR(INDEX('Reporter Outputs'!$A$2:$U$23,MATCH(PotentialSummary!$A44,'Reporter Outputs'!$A$2:$A$23,0),MATCH(PotentialSummary!N$31,'Reporter Outputs'!$B$2:$U$2,0)+1),0),IFERROR(INDEX('Reporter Outputs'!$A$27:$U$46,MATCH(PotentialSummary!$A44,'Reporter Outputs'!$A$27:$A$46,0),MATCH(PotentialSummary!N$31,'Reporter Outputs'!$B$2:$U$2,0)+1),0))</f>
        <v>14.051533543016349</v>
      </c>
      <c r="O44" s="62">
        <f>MAX(IFERROR(INDEX('Reporter Outputs'!$A$2:$U$23,MATCH(PotentialSummary!$A44,'Reporter Outputs'!$A$2:$A$23,0),MATCH(PotentialSummary!O$31,'Reporter Outputs'!$B$2:$U$2,0)+1),0),IFERROR(INDEX('Reporter Outputs'!$A$27:$U$46,MATCH(PotentialSummary!$A44,'Reporter Outputs'!$A$27:$A$46,0),MATCH(PotentialSummary!O$31,'Reporter Outputs'!$B$2:$U$2,0)+1),0))</f>
        <v>14.17939388468827</v>
      </c>
      <c r="P44" s="62">
        <f>MAX(IFERROR(INDEX('Reporter Outputs'!$A$2:$U$23,MATCH(PotentialSummary!$A44,'Reporter Outputs'!$A$2:$A$23,0),MATCH(PotentialSummary!P$31,'Reporter Outputs'!$B$2:$U$2,0)+1),0),IFERROR(INDEX('Reporter Outputs'!$A$27:$U$46,MATCH(PotentialSummary!$A44,'Reporter Outputs'!$A$27:$A$46,0),MATCH(PotentialSummary!P$31,'Reporter Outputs'!$B$2:$U$2,0)+1),0))</f>
        <v>14.327902822509106</v>
      </c>
      <c r="Q44" s="62">
        <f>MAX(IFERROR(INDEX('Reporter Outputs'!$A$2:$U$23,MATCH(PotentialSummary!$A44,'Reporter Outputs'!$A$2:$A$23,0),MATCH(PotentialSummary!Q$31,'Reporter Outputs'!$B$2:$U$2,0)+1),0),IFERROR(INDEX('Reporter Outputs'!$A$27:$U$46,MATCH(PotentialSummary!$A44,'Reporter Outputs'!$A$27:$A$46,0),MATCH(PotentialSummary!Q$31,'Reporter Outputs'!$B$2:$U$2,0)+1),0))</f>
        <v>14.461056718287999</v>
      </c>
      <c r="R44" s="62">
        <f>MAX(IFERROR(INDEX('Reporter Outputs'!$A$2:$U$23,MATCH(PotentialSummary!$A44,'Reporter Outputs'!$A$2:$A$23,0),MATCH(PotentialSummary!R$31,'Reporter Outputs'!$B$2:$U$2,0)+1),0),IFERROR(INDEX('Reporter Outputs'!$A$27:$U$46,MATCH(PotentialSummary!$A44,'Reporter Outputs'!$A$27:$A$46,0),MATCH(PotentialSummary!R$31,'Reporter Outputs'!$B$2:$U$2,0)+1),0))</f>
        <v>14.598983795532844</v>
      </c>
      <c r="S44" s="62">
        <f>MAX(IFERROR(INDEX('Reporter Outputs'!$A$2:$U$23,MATCH(PotentialSummary!$A44,'Reporter Outputs'!$A$2:$A$23,0),MATCH(PotentialSummary!S$31,'Reporter Outputs'!$B$2:$U$2,0)+1),0),IFERROR(INDEX('Reporter Outputs'!$A$27:$U$46,MATCH(PotentialSummary!$A44,'Reporter Outputs'!$A$27:$A$46,0),MATCH(PotentialSummary!S$31,'Reporter Outputs'!$B$2:$U$2,0)+1),0))</f>
        <v>14.739541720453287</v>
      </c>
      <c r="T44" s="62">
        <f>MAX(IFERROR(INDEX('Reporter Outputs'!$A$2:$U$23,MATCH(PotentialSummary!$A44,'Reporter Outputs'!$A$2:$A$23,0),MATCH(PotentialSummary!T$31,'Reporter Outputs'!$B$2:$U$2,0)+1),0),IFERROR(INDEX('Reporter Outputs'!$A$27:$U$46,MATCH(PotentialSummary!$A44,'Reporter Outputs'!$A$27:$A$46,0),MATCH(PotentialSummary!T$31,'Reporter Outputs'!$B$2:$U$2,0)+1),0))</f>
        <v>14.893520777091119</v>
      </c>
      <c r="U44" s="62">
        <f>MAX(IFERROR(INDEX('Reporter Outputs'!$A$2:$U$23,MATCH(PotentialSummary!$A44,'Reporter Outputs'!$A$2:$A$23,0),MATCH(PotentialSummary!U$31,'Reporter Outputs'!$B$2:$U$2,0)+1),0),IFERROR(INDEX('Reporter Outputs'!$A$27:$U$46,MATCH(PotentialSummary!$A44,'Reporter Outputs'!$A$27:$A$46,0),MATCH(PotentialSummary!U$31,'Reporter Outputs'!$B$2:$U$2,0)+1),0))</f>
        <v>15.040117889694153</v>
      </c>
      <c r="V44" s="62">
        <f>MAX(IFERROR(INDEX('Reporter Outputs'!$A$2:$U$23,MATCH(PotentialSummary!$A44,'Reporter Outputs'!$A$2:$A$23,0),MATCH(PotentialSummary!V$31,'Reporter Outputs'!$B$2:$U$2,0)+1),0),IFERROR(INDEX('Reporter Outputs'!$A$27:$U$46,MATCH(PotentialSummary!$A44,'Reporter Outputs'!$A$27:$A$46,0),MATCH(PotentialSummary!V$31,'Reporter Outputs'!$B$2:$U$2,0)+1),0))</f>
        <v>15.166346608118948</v>
      </c>
    </row>
    <row r="45" spans="1:22" x14ac:dyDescent="0.35">
      <c r="A45" t="str">
        <f t="shared" si="5"/>
        <v>NRHeatSwchSm</v>
      </c>
      <c r="B45" t="str">
        <f t="shared" si="7"/>
        <v>Bin 3</v>
      </c>
      <c r="C45" s="62">
        <f>MAX(IFERROR(INDEX('Reporter Outputs'!$A$2:$U$23,MATCH(PotentialSummary!$A45,'Reporter Outputs'!$A$2:$A$23,0),MATCH(PotentialSummary!C$31,'Reporter Outputs'!$B$2:$U$2,0)+1),0),IFERROR(INDEX('Reporter Outputs'!$A$27:$U$46,MATCH(PotentialSummary!$A45,'Reporter Outputs'!$A$27:$A$46,0),MATCH(PotentialSummary!C$31,'Reporter Outputs'!$B$2:$U$2,0)+1),0))</f>
        <v>2.9003812209992255</v>
      </c>
      <c r="D45" s="62">
        <f>MAX(IFERROR(INDEX('Reporter Outputs'!$A$2:$U$23,MATCH(PotentialSummary!$A45,'Reporter Outputs'!$A$2:$A$23,0),MATCH(PotentialSummary!D$31,'Reporter Outputs'!$B$2:$U$2,0)+1),0),IFERROR(INDEX('Reporter Outputs'!$A$27:$U$46,MATCH(PotentialSummary!$A45,'Reporter Outputs'!$A$27:$A$46,0),MATCH(PotentialSummary!D$31,'Reporter Outputs'!$B$2:$U$2,0)+1),0))</f>
        <v>5.8449107001098461</v>
      </c>
      <c r="E45" s="62">
        <f>MAX(IFERROR(INDEX('Reporter Outputs'!$A$2:$U$23,MATCH(PotentialSummary!$A45,'Reporter Outputs'!$A$2:$A$23,0),MATCH(PotentialSummary!E$31,'Reporter Outputs'!$B$2:$U$2,0)+1),0),IFERROR(INDEX('Reporter Outputs'!$A$27:$U$46,MATCH(PotentialSummary!$A45,'Reporter Outputs'!$A$27:$A$46,0),MATCH(PotentialSummary!E$31,'Reporter Outputs'!$B$2:$U$2,0)+1),0))</f>
        <v>8.8202584239461661</v>
      </c>
      <c r="F45" s="62">
        <f>MAX(IFERROR(INDEX('Reporter Outputs'!$A$2:$U$23,MATCH(PotentialSummary!$A45,'Reporter Outputs'!$A$2:$A$23,0),MATCH(PotentialSummary!F$31,'Reporter Outputs'!$B$2:$U$2,0)+1),0),IFERROR(INDEX('Reporter Outputs'!$A$27:$U$46,MATCH(PotentialSummary!$A45,'Reporter Outputs'!$A$27:$A$46,0),MATCH(PotentialSummary!F$31,'Reporter Outputs'!$B$2:$U$2,0)+1),0))</f>
        <v>11.82077174339139</v>
      </c>
      <c r="G45" s="62">
        <f>MAX(IFERROR(INDEX('Reporter Outputs'!$A$2:$U$23,MATCH(PotentialSummary!$A45,'Reporter Outputs'!$A$2:$A$23,0),MATCH(PotentialSummary!G$31,'Reporter Outputs'!$B$2:$U$2,0)+1),0),IFERROR(INDEX('Reporter Outputs'!$A$27:$U$46,MATCH(PotentialSummary!$A45,'Reporter Outputs'!$A$27:$A$46,0),MATCH(PotentialSummary!G$31,'Reporter Outputs'!$B$2:$U$2,0)+1),0))</f>
        <v>14.898639623833203</v>
      </c>
      <c r="H45" s="62">
        <f>MAX(IFERROR(INDEX('Reporter Outputs'!$A$2:$U$23,MATCH(PotentialSummary!$A45,'Reporter Outputs'!$A$2:$A$23,0),MATCH(PotentialSummary!H$31,'Reporter Outputs'!$B$2:$U$2,0)+1),0),IFERROR(INDEX('Reporter Outputs'!$A$27:$U$46,MATCH(PotentialSummary!$A45,'Reporter Outputs'!$A$27:$A$46,0),MATCH(PotentialSummary!H$31,'Reporter Outputs'!$B$2:$U$2,0)+1),0))</f>
        <v>15.059734065908176</v>
      </c>
      <c r="I45" s="62">
        <f>MAX(IFERROR(INDEX('Reporter Outputs'!$A$2:$U$23,MATCH(PotentialSummary!$A45,'Reporter Outputs'!$A$2:$A$23,0),MATCH(PotentialSummary!I$31,'Reporter Outputs'!$B$2:$U$2,0)+1),0),IFERROR(INDEX('Reporter Outputs'!$A$27:$U$46,MATCH(PotentialSummary!$A45,'Reporter Outputs'!$A$27:$A$46,0),MATCH(PotentialSummary!I$31,'Reporter Outputs'!$B$2:$U$2,0)+1),0))</f>
        <v>15.185896148158044</v>
      </c>
      <c r="J45" s="62">
        <f>MAX(IFERROR(INDEX('Reporter Outputs'!$A$2:$U$23,MATCH(PotentialSummary!$A45,'Reporter Outputs'!$A$2:$A$23,0),MATCH(PotentialSummary!J$31,'Reporter Outputs'!$B$2:$U$2,0)+1),0),IFERROR(INDEX('Reporter Outputs'!$A$27:$U$46,MATCH(PotentialSummary!$A45,'Reporter Outputs'!$A$27:$A$46,0),MATCH(PotentialSummary!J$31,'Reporter Outputs'!$B$2:$U$2,0)+1),0))</f>
        <v>15.303094770664998</v>
      </c>
      <c r="K45" s="62">
        <f>MAX(IFERROR(INDEX('Reporter Outputs'!$A$2:$U$23,MATCH(PotentialSummary!$A45,'Reporter Outputs'!$A$2:$A$23,0),MATCH(PotentialSummary!K$31,'Reporter Outputs'!$B$2:$U$2,0)+1),0),IFERROR(INDEX('Reporter Outputs'!$A$27:$U$46,MATCH(PotentialSummary!$A45,'Reporter Outputs'!$A$27:$A$46,0),MATCH(PotentialSummary!K$31,'Reporter Outputs'!$B$2:$U$2,0)+1),0))</f>
        <v>15.428565312549587</v>
      </c>
      <c r="L45" s="62">
        <f>MAX(IFERROR(INDEX('Reporter Outputs'!$A$2:$U$23,MATCH(PotentialSummary!$A45,'Reporter Outputs'!$A$2:$A$23,0),MATCH(PotentialSummary!L$31,'Reporter Outputs'!$B$2:$U$2,0)+1),0),IFERROR(INDEX('Reporter Outputs'!$A$27:$U$46,MATCH(PotentialSummary!$A45,'Reporter Outputs'!$A$27:$A$46,0),MATCH(PotentialSummary!L$31,'Reporter Outputs'!$B$2:$U$2,0)+1),0))</f>
        <v>15.551610248718173</v>
      </c>
      <c r="M45" s="62">
        <f>MAX(IFERROR(INDEX('Reporter Outputs'!$A$2:$U$23,MATCH(PotentialSummary!$A45,'Reporter Outputs'!$A$2:$A$23,0),MATCH(PotentialSummary!M$31,'Reporter Outputs'!$B$2:$U$2,0)+1),0),IFERROR(INDEX('Reporter Outputs'!$A$27:$U$46,MATCH(PotentialSummary!$A45,'Reporter Outputs'!$A$27:$A$46,0),MATCH(PotentialSummary!M$31,'Reporter Outputs'!$B$2:$U$2,0)+1),0))</f>
        <v>15.681788836313356</v>
      </c>
      <c r="N45" s="62">
        <f>MAX(IFERROR(INDEX('Reporter Outputs'!$A$2:$U$23,MATCH(PotentialSummary!$A45,'Reporter Outputs'!$A$2:$A$23,0),MATCH(PotentialSummary!N$31,'Reporter Outputs'!$B$2:$U$2,0)+1),0),IFERROR(INDEX('Reporter Outputs'!$A$27:$U$46,MATCH(PotentialSummary!$A45,'Reporter Outputs'!$A$27:$A$46,0),MATCH(PotentialSummary!N$31,'Reporter Outputs'!$B$2:$U$2,0)+1),0))</f>
        <v>15.814620706419777</v>
      </c>
      <c r="O45" s="62">
        <f>MAX(IFERROR(INDEX('Reporter Outputs'!$A$2:$U$23,MATCH(PotentialSummary!$A45,'Reporter Outputs'!$A$2:$A$23,0),MATCH(PotentialSummary!O$31,'Reporter Outputs'!$B$2:$U$2,0)+1),0),IFERROR(INDEX('Reporter Outputs'!$A$27:$U$46,MATCH(PotentialSummary!$A45,'Reporter Outputs'!$A$27:$A$46,0),MATCH(PotentialSummary!O$31,'Reporter Outputs'!$B$2:$U$2,0)+1),0))</f>
        <v>15.955036648599883</v>
      </c>
      <c r="P45" s="62">
        <f>MAX(IFERROR(INDEX('Reporter Outputs'!$A$2:$U$23,MATCH(PotentialSummary!$A45,'Reporter Outputs'!$A$2:$A$23,0),MATCH(PotentialSummary!P$31,'Reporter Outputs'!$B$2:$U$2,0)+1),0),IFERROR(INDEX('Reporter Outputs'!$A$27:$U$46,MATCH(PotentialSummary!$A45,'Reporter Outputs'!$A$27:$A$46,0),MATCH(PotentialSummary!P$31,'Reporter Outputs'!$B$2:$U$2,0)+1),0))</f>
        <v>16.120684670271924</v>
      </c>
      <c r="Q45" s="62">
        <f>MAX(IFERROR(INDEX('Reporter Outputs'!$A$2:$U$23,MATCH(PotentialSummary!$A45,'Reporter Outputs'!$A$2:$A$23,0),MATCH(PotentialSummary!Q$31,'Reporter Outputs'!$B$2:$U$2,0)+1),0),IFERROR(INDEX('Reporter Outputs'!$A$27:$U$46,MATCH(PotentialSummary!$A45,'Reporter Outputs'!$A$27:$A$46,0),MATCH(PotentialSummary!Q$31,'Reporter Outputs'!$B$2:$U$2,0)+1),0))</f>
        <v>16.268993258701094</v>
      </c>
      <c r="R45" s="62">
        <f>MAX(IFERROR(INDEX('Reporter Outputs'!$A$2:$U$23,MATCH(PotentialSummary!$A45,'Reporter Outputs'!$A$2:$A$23,0),MATCH(PotentialSummary!R$31,'Reporter Outputs'!$B$2:$U$2,0)+1),0),IFERROR(INDEX('Reporter Outputs'!$A$27:$U$46,MATCH(PotentialSummary!$A45,'Reporter Outputs'!$A$27:$A$46,0),MATCH(PotentialSummary!R$31,'Reporter Outputs'!$B$2:$U$2,0)+1),0))</f>
        <v>16.424352661370072</v>
      </c>
      <c r="S45" s="62">
        <f>MAX(IFERROR(INDEX('Reporter Outputs'!$A$2:$U$23,MATCH(PotentialSummary!$A45,'Reporter Outputs'!$A$2:$A$23,0),MATCH(PotentialSummary!S$31,'Reporter Outputs'!$B$2:$U$2,0)+1),0),IFERROR(INDEX('Reporter Outputs'!$A$27:$U$46,MATCH(PotentialSummary!$A45,'Reporter Outputs'!$A$27:$A$46,0),MATCH(PotentialSummary!S$31,'Reporter Outputs'!$B$2:$U$2,0)+1),0))</f>
        <v>16.581349876789574</v>
      </c>
      <c r="T45" s="62">
        <f>MAX(IFERROR(INDEX('Reporter Outputs'!$A$2:$U$23,MATCH(PotentialSummary!$A45,'Reporter Outputs'!$A$2:$A$23,0),MATCH(PotentialSummary!T$31,'Reporter Outputs'!$B$2:$U$2,0)+1),0),IFERROR(INDEX('Reporter Outputs'!$A$27:$U$46,MATCH(PotentialSummary!$A45,'Reporter Outputs'!$A$27:$A$46,0),MATCH(PotentialSummary!T$31,'Reporter Outputs'!$B$2:$U$2,0)+1),0))</f>
        <v>16.753725429907064</v>
      </c>
      <c r="U45" s="62">
        <f>MAX(IFERROR(INDEX('Reporter Outputs'!$A$2:$U$23,MATCH(PotentialSummary!$A45,'Reporter Outputs'!$A$2:$A$23,0),MATCH(PotentialSummary!U$31,'Reporter Outputs'!$B$2:$U$2,0)+1),0),IFERROR(INDEX('Reporter Outputs'!$A$27:$U$46,MATCH(PotentialSummary!$A45,'Reporter Outputs'!$A$27:$A$46,0),MATCH(PotentialSummary!U$31,'Reporter Outputs'!$B$2:$U$2,0)+1),0))</f>
        <v>16.917090965164064</v>
      </c>
      <c r="V45" s="62">
        <f>MAX(IFERROR(INDEX('Reporter Outputs'!$A$2:$U$23,MATCH(PotentialSummary!$A45,'Reporter Outputs'!$A$2:$A$23,0),MATCH(PotentialSummary!V$31,'Reporter Outputs'!$B$2:$U$2,0)+1),0),IFERROR(INDEX('Reporter Outputs'!$A$27:$U$46,MATCH(PotentialSummary!$A45,'Reporter Outputs'!$A$27:$A$46,0),MATCH(PotentialSummary!V$31,'Reporter Outputs'!$B$2:$U$2,0)+1),0))</f>
        <v>17.059378697888878</v>
      </c>
    </row>
    <row r="46" spans="1:22" x14ac:dyDescent="0.35">
      <c r="A46" t="str">
        <f t="shared" si="5"/>
        <v>NRTstatSm</v>
      </c>
      <c r="B46" t="str">
        <f t="shared" si="7"/>
        <v>Bin 3</v>
      </c>
      <c r="C46" s="62">
        <f>MAX(IFERROR(INDEX('Reporter Outputs'!$A$2:$U$23,MATCH(PotentialSummary!$A46,'Reporter Outputs'!$A$2:$A$23,0),MATCH(PotentialSummary!C$31,'Reporter Outputs'!$B$2:$U$2,0)+1),0),IFERROR(INDEX('Reporter Outputs'!$A$27:$U$46,MATCH(PotentialSummary!$A46,'Reporter Outputs'!$A$27:$A$46,0),MATCH(PotentialSummary!C$31,'Reporter Outputs'!$B$2:$U$2,0)+1),0))</f>
        <v>3.9039099038805056</v>
      </c>
      <c r="D46" s="62">
        <f>MAX(IFERROR(INDEX('Reporter Outputs'!$A$2:$U$23,MATCH(PotentialSummary!$A46,'Reporter Outputs'!$A$2:$A$23,0),MATCH(PotentialSummary!D$31,'Reporter Outputs'!$B$2:$U$2,0)+1),0),IFERROR(INDEX('Reporter Outputs'!$A$27:$U$46,MATCH(PotentialSummary!$A46,'Reporter Outputs'!$A$27:$A$46,0),MATCH(PotentialSummary!D$31,'Reporter Outputs'!$B$2:$U$2,0)+1),0))</f>
        <v>7.8646019617637766</v>
      </c>
      <c r="E46" s="62">
        <f>MAX(IFERROR(INDEX('Reporter Outputs'!$A$2:$U$23,MATCH(PotentialSummary!$A46,'Reporter Outputs'!$A$2:$A$23,0),MATCH(PotentialSummary!E$31,'Reporter Outputs'!$B$2:$U$2,0)+1),0),IFERROR(INDEX('Reporter Outputs'!$A$27:$U$46,MATCH(PotentialSummary!$A46,'Reporter Outputs'!$A$27:$A$46,0),MATCH(PotentialSummary!E$31,'Reporter Outputs'!$B$2:$U$2,0)+1),0))</f>
        <v>11.867492197468644</v>
      </c>
      <c r="F46" s="62">
        <f>MAX(IFERROR(INDEX('Reporter Outputs'!$A$2:$U$23,MATCH(PotentialSummary!$A46,'Reporter Outputs'!$A$2:$A$23,0),MATCH(PotentialSummary!F$31,'Reporter Outputs'!$B$2:$U$2,0)+1),0),IFERROR(INDEX('Reporter Outputs'!$A$27:$U$46,MATCH(PotentialSummary!$A46,'Reporter Outputs'!$A$27:$A$46,0),MATCH(PotentialSummary!F$31,'Reporter Outputs'!$B$2:$U$2,0)+1),0))</f>
        <v>15.902664161706197</v>
      </c>
      <c r="G46" s="62">
        <f>MAX(IFERROR(INDEX('Reporter Outputs'!$A$2:$U$23,MATCH(PotentialSummary!$A46,'Reporter Outputs'!$A$2:$A$23,0),MATCH(PotentialSummary!G$31,'Reporter Outputs'!$B$2:$U$2,0)+1),0),IFERROR(INDEX('Reporter Outputs'!$A$27:$U$46,MATCH(PotentialSummary!$A46,'Reporter Outputs'!$A$27:$A$46,0),MATCH(PotentialSummary!G$31,'Reporter Outputs'!$B$2:$U$2,0)+1),0))</f>
        <v>20.043828734476048</v>
      </c>
      <c r="H46" s="62">
        <f>MAX(IFERROR(INDEX('Reporter Outputs'!$A$2:$U$23,MATCH(PotentialSummary!$A46,'Reporter Outputs'!$A$2:$A$23,0),MATCH(PotentialSummary!H$31,'Reporter Outputs'!$B$2:$U$2,0)+1),0),IFERROR(INDEX('Reporter Outputs'!$A$27:$U$46,MATCH(PotentialSummary!$A46,'Reporter Outputs'!$A$27:$A$46,0),MATCH(PotentialSummary!H$31,'Reporter Outputs'!$B$2:$U$2,0)+1),0))</f>
        <v>20.264049550051375</v>
      </c>
      <c r="I46" s="62">
        <f>MAX(IFERROR(INDEX('Reporter Outputs'!$A$2:$U$23,MATCH(PotentialSummary!$A46,'Reporter Outputs'!$A$2:$A$23,0),MATCH(PotentialSummary!I$31,'Reporter Outputs'!$B$2:$U$2,0)+1),0),IFERROR(INDEX('Reporter Outputs'!$A$27:$U$46,MATCH(PotentialSummary!$A46,'Reporter Outputs'!$A$27:$A$46,0),MATCH(PotentialSummary!I$31,'Reporter Outputs'!$B$2:$U$2,0)+1),0))</f>
        <v>20.440047444133185</v>
      </c>
      <c r="J46" s="62">
        <f>MAX(IFERROR(INDEX('Reporter Outputs'!$A$2:$U$23,MATCH(PotentialSummary!$A46,'Reporter Outputs'!$A$2:$A$23,0),MATCH(PotentialSummary!J$31,'Reporter Outputs'!$B$2:$U$2,0)+1),0),IFERROR(INDEX('Reporter Outputs'!$A$27:$U$46,MATCH(PotentialSummary!$A46,'Reporter Outputs'!$A$27:$A$46,0),MATCH(PotentialSummary!J$31,'Reporter Outputs'!$B$2:$U$2,0)+1),0))</f>
        <v>20.601927512751679</v>
      </c>
      <c r="K46" s="62">
        <f>MAX(IFERROR(INDEX('Reporter Outputs'!$A$2:$U$23,MATCH(PotentialSummary!$A46,'Reporter Outputs'!$A$2:$A$23,0),MATCH(PotentialSummary!K$31,'Reporter Outputs'!$B$2:$U$2,0)+1),0),IFERROR(INDEX('Reporter Outputs'!$A$27:$U$46,MATCH(PotentialSummary!$A46,'Reporter Outputs'!$A$27:$A$46,0),MATCH(PotentialSummary!K$31,'Reporter Outputs'!$B$2:$U$2,0)+1),0))</f>
        <v>20.775005103656149</v>
      </c>
      <c r="L46" s="62">
        <f>MAX(IFERROR(INDEX('Reporter Outputs'!$A$2:$U$23,MATCH(PotentialSummary!$A46,'Reporter Outputs'!$A$2:$A$23,0),MATCH(PotentialSummary!L$31,'Reporter Outputs'!$B$2:$U$2,0)+1),0),IFERROR(INDEX('Reporter Outputs'!$A$27:$U$46,MATCH(PotentialSummary!$A46,'Reporter Outputs'!$A$27:$A$46,0),MATCH(PotentialSummary!L$31,'Reporter Outputs'!$B$2:$U$2,0)+1),0))</f>
        <v>20.946963345562409</v>
      </c>
      <c r="M46" s="62">
        <f>MAX(IFERROR(INDEX('Reporter Outputs'!$A$2:$U$23,MATCH(PotentialSummary!$A46,'Reporter Outputs'!$A$2:$A$23,0),MATCH(PotentialSummary!M$31,'Reporter Outputs'!$B$2:$U$2,0)+1),0),IFERROR(INDEX('Reporter Outputs'!$A$27:$U$46,MATCH(PotentialSummary!$A46,'Reporter Outputs'!$A$27:$A$46,0),MATCH(PotentialSummary!M$31,'Reporter Outputs'!$B$2:$U$2,0)+1),0))</f>
        <v>21.127272973918888</v>
      </c>
      <c r="N46" s="62">
        <f>MAX(IFERROR(INDEX('Reporter Outputs'!$A$2:$U$23,MATCH(PotentialSummary!$A46,'Reporter Outputs'!$A$2:$A$23,0),MATCH(PotentialSummary!N$31,'Reporter Outputs'!$B$2:$U$2,0)+1),0),IFERROR(INDEX('Reporter Outputs'!$A$27:$U$46,MATCH(PotentialSummary!$A46,'Reporter Outputs'!$A$27:$A$46,0),MATCH(PotentialSummary!N$31,'Reporter Outputs'!$B$2:$U$2,0)+1),0))</f>
        <v>21.311344544793236</v>
      </c>
      <c r="O46" s="62">
        <f>MAX(IFERROR(INDEX('Reporter Outputs'!$A$2:$U$23,MATCH(PotentialSummary!$A46,'Reporter Outputs'!$A$2:$A$23,0),MATCH(PotentialSummary!O$31,'Reporter Outputs'!$B$2:$U$2,0)+1),0),IFERROR(INDEX('Reporter Outputs'!$A$27:$U$46,MATCH(PotentialSummary!$A46,'Reporter Outputs'!$A$27:$A$46,0),MATCH(PotentialSummary!O$31,'Reporter Outputs'!$B$2:$U$2,0)+1),0))</f>
        <v>21.505264716327787</v>
      </c>
      <c r="P46" s="62">
        <f>MAX(IFERROR(INDEX('Reporter Outputs'!$A$2:$U$23,MATCH(PotentialSummary!$A46,'Reporter Outputs'!$A$2:$A$23,0),MATCH(PotentialSummary!P$31,'Reporter Outputs'!$B$2:$U$2,0)+1),0),IFERROR(INDEX('Reporter Outputs'!$A$27:$U$46,MATCH(PotentialSummary!$A46,'Reporter Outputs'!$A$27:$A$46,0),MATCH(PotentialSummary!P$31,'Reporter Outputs'!$B$2:$U$2,0)+1),0))</f>
        <v>21.730501707876954</v>
      </c>
      <c r="Q46" s="62">
        <f>MAX(IFERROR(INDEX('Reporter Outputs'!$A$2:$U$23,MATCH(PotentialSummary!$A46,'Reporter Outputs'!$A$2:$A$23,0),MATCH(PotentialSummary!Q$31,'Reporter Outputs'!$B$2:$U$2,0)+1),0),IFERROR(INDEX('Reporter Outputs'!$A$27:$U$46,MATCH(PotentialSummary!$A46,'Reporter Outputs'!$A$27:$A$46,0),MATCH(PotentialSummary!Q$31,'Reporter Outputs'!$B$2:$U$2,0)+1),0))</f>
        <v>21.932450380720262</v>
      </c>
      <c r="R46" s="62">
        <f>MAX(IFERROR(INDEX('Reporter Outputs'!$A$2:$U$23,MATCH(PotentialSummary!$A46,'Reporter Outputs'!$A$2:$A$23,0),MATCH(PotentialSummary!R$31,'Reporter Outputs'!$B$2:$U$2,0)+1),0),IFERROR(INDEX('Reporter Outputs'!$A$27:$U$46,MATCH(PotentialSummary!$A46,'Reporter Outputs'!$A$27:$A$46,0),MATCH(PotentialSummary!R$31,'Reporter Outputs'!$B$2:$U$2,0)+1),0))</f>
        <v>22.141638328514194</v>
      </c>
      <c r="S46" s="62">
        <f>MAX(IFERROR(INDEX('Reporter Outputs'!$A$2:$U$23,MATCH(PotentialSummary!$A46,'Reporter Outputs'!$A$2:$A$23,0),MATCH(PotentialSummary!S$31,'Reporter Outputs'!$B$2:$U$2,0)+1),0),IFERROR(INDEX('Reporter Outputs'!$A$27:$U$46,MATCH(PotentialSummary!$A46,'Reporter Outputs'!$A$27:$A$46,0),MATCH(PotentialSummary!S$31,'Reporter Outputs'!$B$2:$U$2,0)+1),0))</f>
        <v>22.354816367573818</v>
      </c>
      <c r="T46" s="62">
        <f>MAX(IFERROR(INDEX('Reporter Outputs'!$A$2:$U$23,MATCH(PotentialSummary!$A46,'Reporter Outputs'!$A$2:$A$23,0),MATCH(PotentialSummary!T$31,'Reporter Outputs'!$B$2:$U$2,0)+1),0),IFERROR(INDEX('Reporter Outputs'!$A$27:$U$46,MATCH(PotentialSummary!$A46,'Reporter Outputs'!$A$27:$A$46,0),MATCH(PotentialSummary!T$31,'Reporter Outputs'!$B$2:$U$2,0)+1),0))</f>
        <v>22.588349648382302</v>
      </c>
      <c r="U46" s="62">
        <f>MAX(IFERROR(INDEX('Reporter Outputs'!$A$2:$U$23,MATCH(PotentialSummary!$A46,'Reporter Outputs'!$A$2:$A$23,0),MATCH(PotentialSummary!U$31,'Reporter Outputs'!$B$2:$U$2,0)+1),0),IFERROR(INDEX('Reporter Outputs'!$A$27:$U$46,MATCH(PotentialSummary!$A46,'Reporter Outputs'!$A$27:$A$46,0),MATCH(PotentialSummary!U$31,'Reporter Outputs'!$B$2:$U$2,0)+1),0))</f>
        <v>22.810687058487112</v>
      </c>
      <c r="V46" s="62">
        <f>MAX(IFERROR(INDEX('Reporter Outputs'!$A$2:$U$23,MATCH(PotentialSummary!$A46,'Reporter Outputs'!$A$2:$A$23,0),MATCH(PotentialSummary!V$31,'Reporter Outputs'!$B$2:$U$2,0)+1),0),IFERROR(INDEX('Reporter Outputs'!$A$27:$U$46,MATCH(PotentialSummary!$A46,'Reporter Outputs'!$A$27:$A$46,0),MATCH(PotentialSummary!V$31,'Reporter Outputs'!$B$2:$U$2,0)+1),0))</f>
        <v>23.002132618614997</v>
      </c>
    </row>
    <row r="47" spans="1:22" x14ac:dyDescent="0.35">
      <c r="A47" t="str">
        <f t="shared" si="5"/>
        <v>ResACSwch</v>
      </c>
      <c r="B47" t="str">
        <f t="shared" si="7"/>
        <v>Bin 4</v>
      </c>
      <c r="C47" s="62">
        <f>MAX(IFERROR(INDEX('Reporter Outputs'!$A$2:$U$23,MATCH(PotentialSummary!$A47,'Reporter Outputs'!$A$2:$A$23,0),MATCH(PotentialSummary!C$31,'Reporter Outputs'!$B$2:$U$2,0)+1),0),IFERROR(INDEX('Reporter Outputs'!$A$27:$U$46,MATCH(PotentialSummary!$A47,'Reporter Outputs'!$A$27:$A$46,0),MATCH(PotentialSummary!C$31,'Reporter Outputs'!$B$2:$U$2,0)+1),0))</f>
        <v>32.242704651348447</v>
      </c>
      <c r="D47" s="62">
        <f>MAX(IFERROR(INDEX('Reporter Outputs'!$A$2:$U$23,MATCH(PotentialSummary!$A47,'Reporter Outputs'!$A$2:$A$23,0),MATCH(PotentialSummary!D$31,'Reporter Outputs'!$B$2:$U$2,0)+1),0),IFERROR(INDEX('Reporter Outputs'!$A$27:$U$46,MATCH(PotentialSummary!$A47,'Reporter Outputs'!$A$27:$A$46,0),MATCH(PotentialSummary!D$31,'Reporter Outputs'!$B$2:$U$2,0)+1),0))</f>
        <v>65.210004992985191</v>
      </c>
      <c r="E47" s="62">
        <f>MAX(IFERROR(INDEX('Reporter Outputs'!$A$2:$U$23,MATCH(PotentialSummary!$A47,'Reporter Outputs'!$A$2:$A$23,0),MATCH(PotentialSummary!E$31,'Reporter Outputs'!$B$2:$U$2,0)+1),0),IFERROR(INDEX('Reporter Outputs'!$A$27:$U$46,MATCH(PotentialSummary!$A47,'Reporter Outputs'!$A$27:$A$46,0),MATCH(PotentialSummary!E$31,'Reporter Outputs'!$B$2:$U$2,0)+1),0))</f>
        <v>98.8885959396397</v>
      </c>
      <c r="F47" s="62">
        <f>MAX(IFERROR(INDEX('Reporter Outputs'!$A$2:$U$23,MATCH(PotentialSummary!$A47,'Reporter Outputs'!$A$2:$A$23,0),MATCH(PotentialSummary!F$31,'Reporter Outputs'!$B$2:$U$2,0)+1),0),IFERROR(INDEX('Reporter Outputs'!$A$27:$U$46,MATCH(PotentialSummary!$A47,'Reporter Outputs'!$A$27:$A$46,0),MATCH(PotentialSummary!F$31,'Reporter Outputs'!$B$2:$U$2,0)+1),0))</f>
        <v>133.2737043936784</v>
      </c>
      <c r="G47" s="62">
        <f>MAX(IFERROR(INDEX('Reporter Outputs'!$A$2:$U$23,MATCH(PotentialSummary!$A47,'Reporter Outputs'!$A$2:$A$23,0),MATCH(PotentialSummary!G$31,'Reporter Outputs'!$B$2:$U$2,0)+1),0),IFERROR(INDEX('Reporter Outputs'!$A$27:$U$46,MATCH(PotentialSummary!$A47,'Reporter Outputs'!$A$27:$A$46,0),MATCH(PotentialSummary!G$31,'Reporter Outputs'!$B$2:$U$2,0)+1),0))</f>
        <v>168.33312031120715</v>
      </c>
      <c r="H47" s="62">
        <f>MAX(IFERROR(INDEX('Reporter Outputs'!$A$2:$U$23,MATCH(PotentialSummary!$A47,'Reporter Outputs'!$A$2:$A$23,0),MATCH(PotentialSummary!H$31,'Reporter Outputs'!$B$2:$U$2,0)+1),0),IFERROR(INDEX('Reporter Outputs'!$A$27:$U$46,MATCH(PotentialSummary!$A47,'Reporter Outputs'!$A$27:$A$46,0),MATCH(PotentialSummary!H$31,'Reporter Outputs'!$B$2:$U$2,0)+1),0))</f>
        <v>170.0279389291303</v>
      </c>
      <c r="I47" s="62">
        <f>MAX(IFERROR(INDEX('Reporter Outputs'!$A$2:$U$23,MATCH(PotentialSummary!$A47,'Reporter Outputs'!$A$2:$A$23,0),MATCH(PotentialSummary!I$31,'Reporter Outputs'!$B$2:$U$2,0)+1),0),IFERROR(INDEX('Reporter Outputs'!$A$27:$U$46,MATCH(PotentialSummary!$A47,'Reporter Outputs'!$A$27:$A$46,0),MATCH(PotentialSummary!I$31,'Reporter Outputs'!$B$2:$U$2,0)+1),0))</f>
        <v>171.71057161513974</v>
      </c>
      <c r="J47" s="62">
        <f>MAX(IFERROR(INDEX('Reporter Outputs'!$A$2:$U$23,MATCH(PotentialSummary!$A47,'Reporter Outputs'!$A$2:$A$23,0),MATCH(PotentialSummary!J$31,'Reporter Outputs'!$B$2:$U$2,0)+1),0),IFERROR(INDEX('Reporter Outputs'!$A$27:$U$46,MATCH(PotentialSummary!$A47,'Reporter Outputs'!$A$27:$A$46,0),MATCH(PotentialSummary!J$31,'Reporter Outputs'!$B$2:$U$2,0)+1),0))</f>
        <v>173.40820748687287</v>
      </c>
      <c r="K47" s="62">
        <f>MAX(IFERROR(INDEX('Reporter Outputs'!$A$2:$U$23,MATCH(PotentialSummary!$A47,'Reporter Outputs'!$A$2:$A$23,0),MATCH(PotentialSummary!K$31,'Reporter Outputs'!$B$2:$U$2,0)+1),0),IFERROR(INDEX('Reporter Outputs'!$A$27:$U$46,MATCH(PotentialSummary!$A47,'Reporter Outputs'!$A$27:$A$46,0),MATCH(PotentialSummary!K$31,'Reporter Outputs'!$B$2:$U$2,0)+1),0))</f>
        <v>175.13709179009092</v>
      </c>
      <c r="L47" s="62">
        <f>MAX(IFERROR(INDEX('Reporter Outputs'!$A$2:$U$23,MATCH(PotentialSummary!$A47,'Reporter Outputs'!$A$2:$A$23,0),MATCH(PotentialSummary!L$31,'Reporter Outputs'!$B$2:$U$2,0)+1),0),IFERROR(INDEX('Reporter Outputs'!$A$27:$U$46,MATCH(PotentialSummary!$A47,'Reporter Outputs'!$A$27:$A$46,0),MATCH(PotentialSummary!L$31,'Reporter Outputs'!$B$2:$U$2,0)+1),0))</f>
        <v>176.87966451707115</v>
      </c>
      <c r="M47" s="62">
        <f>MAX(IFERROR(INDEX('Reporter Outputs'!$A$2:$U$23,MATCH(PotentialSummary!$A47,'Reporter Outputs'!$A$2:$A$23,0),MATCH(PotentialSummary!M$31,'Reporter Outputs'!$B$2:$U$2,0)+1),0),IFERROR(INDEX('Reporter Outputs'!$A$27:$U$46,MATCH(PotentialSummary!$A47,'Reporter Outputs'!$A$27:$A$46,0),MATCH(PotentialSummary!M$31,'Reporter Outputs'!$B$2:$U$2,0)+1),0))</f>
        <v>178.59325139507951</v>
      </c>
      <c r="N47" s="62">
        <f>MAX(IFERROR(INDEX('Reporter Outputs'!$A$2:$U$23,MATCH(PotentialSummary!$A47,'Reporter Outputs'!$A$2:$A$23,0),MATCH(PotentialSummary!N$31,'Reporter Outputs'!$B$2:$U$2,0)+1),0),IFERROR(INDEX('Reporter Outputs'!$A$27:$U$46,MATCH(PotentialSummary!$A47,'Reporter Outputs'!$A$27:$A$46,0),MATCH(PotentialSummary!N$31,'Reporter Outputs'!$B$2:$U$2,0)+1),0))</f>
        <v>180.32101718136428</v>
      </c>
      <c r="O47" s="62">
        <f>MAX(IFERROR(INDEX('Reporter Outputs'!$A$2:$U$23,MATCH(PotentialSummary!$A47,'Reporter Outputs'!$A$2:$A$23,0),MATCH(PotentialSummary!O$31,'Reporter Outputs'!$B$2:$U$2,0)+1),0),IFERROR(INDEX('Reporter Outputs'!$A$27:$U$46,MATCH(PotentialSummary!$A47,'Reporter Outputs'!$A$27:$A$46,0),MATCH(PotentialSummary!O$31,'Reporter Outputs'!$B$2:$U$2,0)+1),0))</f>
        <v>182.07519667100814</v>
      </c>
      <c r="P47" s="62">
        <f>MAX(IFERROR(INDEX('Reporter Outputs'!$A$2:$U$23,MATCH(PotentialSummary!$A47,'Reporter Outputs'!$A$2:$A$23,0),MATCH(PotentialSummary!P$31,'Reporter Outputs'!$B$2:$U$2,0)+1),0),IFERROR(INDEX('Reporter Outputs'!$A$27:$U$46,MATCH(PotentialSummary!$A47,'Reporter Outputs'!$A$27:$A$46,0),MATCH(PotentialSummary!P$31,'Reporter Outputs'!$B$2:$U$2,0)+1),0))</f>
        <v>183.84313487469205</v>
      </c>
      <c r="Q47" s="62">
        <f>MAX(IFERROR(INDEX('Reporter Outputs'!$A$2:$U$23,MATCH(PotentialSummary!$A47,'Reporter Outputs'!$A$2:$A$23,0),MATCH(PotentialSummary!Q$31,'Reporter Outputs'!$B$2:$U$2,0)+1),0),IFERROR(INDEX('Reporter Outputs'!$A$27:$U$46,MATCH(PotentialSummary!$A47,'Reporter Outputs'!$A$27:$A$46,0),MATCH(PotentialSummary!Q$31,'Reporter Outputs'!$B$2:$U$2,0)+1),0))</f>
        <v>185.58090241267342</v>
      </c>
      <c r="R47" s="62">
        <f>MAX(IFERROR(INDEX('Reporter Outputs'!$A$2:$U$23,MATCH(PotentialSummary!$A47,'Reporter Outputs'!$A$2:$A$23,0),MATCH(PotentialSummary!R$31,'Reporter Outputs'!$B$2:$U$2,0)+1),0),IFERROR(INDEX('Reporter Outputs'!$A$27:$U$46,MATCH(PotentialSummary!$A47,'Reporter Outputs'!$A$27:$A$46,0),MATCH(PotentialSummary!R$31,'Reporter Outputs'!$B$2:$U$2,0)+1),0))</f>
        <v>187.31214399562893</v>
      </c>
      <c r="S47" s="62">
        <f>MAX(IFERROR(INDEX('Reporter Outputs'!$A$2:$U$23,MATCH(PotentialSummary!$A47,'Reporter Outputs'!$A$2:$A$23,0),MATCH(PotentialSummary!S$31,'Reporter Outputs'!$B$2:$U$2,0)+1),0),IFERROR(INDEX('Reporter Outputs'!$A$27:$U$46,MATCH(PotentialSummary!$A47,'Reporter Outputs'!$A$27:$A$46,0),MATCH(PotentialSummary!S$31,'Reporter Outputs'!$B$2:$U$2,0)+1),0))</f>
        <v>189.0365439715446</v>
      </c>
      <c r="T47" s="62">
        <f>MAX(IFERROR(INDEX('Reporter Outputs'!$A$2:$U$23,MATCH(PotentialSummary!$A47,'Reporter Outputs'!$A$2:$A$23,0),MATCH(PotentialSummary!T$31,'Reporter Outputs'!$B$2:$U$2,0)+1),0),IFERROR(INDEX('Reporter Outputs'!$A$27:$U$46,MATCH(PotentialSummary!$A47,'Reporter Outputs'!$A$27:$A$46,0),MATCH(PotentialSummary!T$31,'Reporter Outputs'!$B$2:$U$2,0)+1),0))</f>
        <v>190.73762979337974</v>
      </c>
      <c r="U47" s="62">
        <f>MAX(IFERROR(INDEX('Reporter Outputs'!$A$2:$U$23,MATCH(PotentialSummary!$A47,'Reporter Outputs'!$A$2:$A$23,0),MATCH(PotentialSummary!U$31,'Reporter Outputs'!$B$2:$U$2,0)+1),0),IFERROR(INDEX('Reporter Outputs'!$A$27:$U$46,MATCH(PotentialSummary!$A47,'Reporter Outputs'!$A$27:$A$46,0),MATCH(PotentialSummary!U$31,'Reporter Outputs'!$B$2:$U$2,0)+1),0))</f>
        <v>192.43657741016588</v>
      </c>
      <c r="V47" s="62">
        <f>MAX(IFERROR(INDEX('Reporter Outputs'!$A$2:$U$23,MATCH(PotentialSummary!$A47,'Reporter Outputs'!$A$2:$A$23,0),MATCH(PotentialSummary!V$31,'Reporter Outputs'!$B$2:$U$2,0)+1),0),IFERROR(INDEX('Reporter Outputs'!$A$27:$U$46,MATCH(PotentialSummary!$A47,'Reporter Outputs'!$A$27:$A$46,0),MATCH(PotentialSummary!V$31,'Reporter Outputs'!$B$2:$U$2,0)+1),0))</f>
        <v>194.1304643537791</v>
      </c>
    </row>
    <row r="48" spans="1:22" x14ac:dyDescent="0.35">
      <c r="A48" t="str">
        <f t="shared" si="5"/>
        <v>ResHeatSwitch</v>
      </c>
      <c r="B48" t="str">
        <f t="shared" si="7"/>
        <v>Bin 3</v>
      </c>
      <c r="C48" s="62">
        <f>MAX(IFERROR(INDEX('Reporter Outputs'!$A$2:$U$23,MATCH(PotentialSummary!$A48,'Reporter Outputs'!$A$2:$A$23,0),MATCH(PotentialSummary!C$31,'Reporter Outputs'!$B$2:$U$2,0)+1),0),IFERROR(INDEX('Reporter Outputs'!$A$27:$U$46,MATCH(PotentialSummary!$A48,'Reporter Outputs'!$A$27:$A$46,0),MATCH(PotentialSummary!C$31,'Reporter Outputs'!$B$2:$U$2,0)+1),0))</f>
        <v>92.677338641651929</v>
      </c>
      <c r="D48" s="62">
        <f>MAX(IFERROR(INDEX('Reporter Outputs'!$A$2:$U$23,MATCH(PotentialSummary!$A48,'Reporter Outputs'!$A$2:$A$23,0),MATCH(PotentialSummary!D$31,'Reporter Outputs'!$B$2:$U$2,0)+1),0),IFERROR(INDEX('Reporter Outputs'!$A$27:$U$46,MATCH(PotentialSummary!$A48,'Reporter Outputs'!$A$27:$A$46,0),MATCH(PotentialSummary!D$31,'Reporter Outputs'!$B$2:$U$2,0)+1),0))</f>
        <v>187.25604691772261</v>
      </c>
      <c r="E48" s="62">
        <f>MAX(IFERROR(INDEX('Reporter Outputs'!$A$2:$U$23,MATCH(PotentialSummary!$A48,'Reporter Outputs'!$A$2:$A$23,0),MATCH(PotentialSummary!E$31,'Reporter Outputs'!$B$2:$U$2,0)+1),0),IFERROR(INDEX('Reporter Outputs'!$A$27:$U$46,MATCH(PotentialSummary!$A48,'Reporter Outputs'!$A$27:$A$46,0),MATCH(PotentialSummary!E$31,'Reporter Outputs'!$B$2:$U$2,0)+1),0))</f>
        <v>283.70416956267383</v>
      </c>
      <c r="F48" s="62">
        <f>MAX(IFERROR(INDEX('Reporter Outputs'!$A$2:$U$23,MATCH(PotentialSummary!$A48,'Reporter Outputs'!$A$2:$A$23,0),MATCH(PotentialSummary!F$31,'Reporter Outputs'!$B$2:$U$2,0)+1),0),IFERROR(INDEX('Reporter Outputs'!$A$27:$U$46,MATCH(PotentialSummary!$A48,'Reporter Outputs'!$A$27:$A$46,0),MATCH(PotentialSummary!F$31,'Reporter Outputs'!$B$2:$U$2,0)+1),0))</f>
        <v>382.01050722284117</v>
      </c>
      <c r="G48" s="62">
        <f>MAX(IFERROR(INDEX('Reporter Outputs'!$A$2:$U$23,MATCH(PotentialSummary!$A48,'Reporter Outputs'!$A$2:$A$23,0),MATCH(PotentialSummary!G$31,'Reporter Outputs'!$B$2:$U$2,0)+1),0),IFERROR(INDEX('Reporter Outputs'!$A$27:$U$46,MATCH(PotentialSummary!$A48,'Reporter Outputs'!$A$27:$A$46,0),MATCH(PotentialSummary!G$31,'Reporter Outputs'!$B$2:$U$2,0)+1),0))</f>
        <v>482.10123745481906</v>
      </c>
      <c r="H48" s="62">
        <f>MAX(IFERROR(INDEX('Reporter Outputs'!$A$2:$U$23,MATCH(PotentialSummary!$A48,'Reporter Outputs'!$A$2:$A$23,0),MATCH(PotentialSummary!H$31,'Reporter Outputs'!$B$2:$U$2,0)+1),0),IFERROR(INDEX('Reporter Outputs'!$A$27:$U$46,MATCH(PotentialSummary!$A48,'Reporter Outputs'!$A$27:$A$46,0),MATCH(PotentialSummary!H$31,'Reporter Outputs'!$B$2:$U$2,0)+1),0))</f>
        <v>486.578052975795</v>
      </c>
      <c r="I48" s="62">
        <f>MAX(IFERROR(INDEX('Reporter Outputs'!$A$2:$U$23,MATCH(PotentialSummary!$A48,'Reporter Outputs'!$A$2:$A$23,0),MATCH(PotentialSummary!I$31,'Reporter Outputs'!$B$2:$U$2,0)+1),0),IFERROR(INDEX('Reporter Outputs'!$A$27:$U$46,MATCH(PotentialSummary!$A48,'Reporter Outputs'!$A$27:$A$46,0),MATCH(PotentialSummary!I$31,'Reporter Outputs'!$B$2:$U$2,0)+1),0))</f>
        <v>491.0178658804515</v>
      </c>
      <c r="J48" s="62">
        <f>MAX(IFERROR(INDEX('Reporter Outputs'!$A$2:$U$23,MATCH(PotentialSummary!$A48,'Reporter Outputs'!$A$2:$A$23,0),MATCH(PotentialSummary!J$31,'Reporter Outputs'!$B$2:$U$2,0)+1),0),IFERROR(INDEX('Reporter Outputs'!$A$27:$U$46,MATCH(PotentialSummary!$A48,'Reporter Outputs'!$A$27:$A$46,0),MATCH(PotentialSummary!J$31,'Reporter Outputs'!$B$2:$U$2,0)+1),0))</f>
        <v>495.4728522054981</v>
      </c>
      <c r="K48" s="62">
        <f>MAX(IFERROR(INDEX('Reporter Outputs'!$A$2:$U$23,MATCH(PotentialSummary!$A48,'Reporter Outputs'!$A$2:$A$23,0),MATCH(PotentialSummary!K$31,'Reporter Outputs'!$B$2:$U$2,0)+1),0),IFERROR(INDEX('Reporter Outputs'!$A$27:$U$46,MATCH(PotentialSummary!$A48,'Reporter Outputs'!$A$27:$A$46,0),MATCH(PotentialSummary!K$31,'Reporter Outputs'!$B$2:$U$2,0)+1),0))</f>
        <v>499.97922568352891</v>
      </c>
      <c r="L48" s="62">
        <f>MAX(IFERROR(INDEX('Reporter Outputs'!$A$2:$U$23,MATCH(PotentialSummary!$A48,'Reporter Outputs'!$A$2:$A$23,0),MATCH(PotentialSummary!L$31,'Reporter Outputs'!$B$2:$U$2,0)+1),0),IFERROR(INDEX('Reporter Outputs'!$A$27:$U$46,MATCH(PotentialSummary!$A48,'Reporter Outputs'!$A$27:$A$46,0),MATCH(PotentialSummary!L$31,'Reporter Outputs'!$B$2:$U$2,0)+1),0))</f>
        <v>504.51039690583599</v>
      </c>
      <c r="M48" s="62">
        <f>MAX(IFERROR(INDEX('Reporter Outputs'!$A$2:$U$23,MATCH(PotentialSummary!$A48,'Reporter Outputs'!$A$2:$A$23,0),MATCH(PotentialSummary!M$31,'Reporter Outputs'!$B$2:$U$2,0)+1),0),IFERROR(INDEX('Reporter Outputs'!$A$27:$U$46,MATCH(PotentialSummary!$A48,'Reporter Outputs'!$A$27:$A$46,0),MATCH(PotentialSummary!M$31,'Reporter Outputs'!$B$2:$U$2,0)+1),0))</f>
        <v>508.96849770633719</v>
      </c>
      <c r="N48" s="62">
        <f>MAX(IFERROR(INDEX('Reporter Outputs'!$A$2:$U$23,MATCH(PotentialSummary!$A48,'Reporter Outputs'!$A$2:$A$23,0),MATCH(PotentialSummary!N$31,'Reporter Outputs'!$B$2:$U$2,0)+1),0),IFERROR(INDEX('Reporter Outputs'!$A$27:$U$46,MATCH(PotentialSummary!$A48,'Reporter Outputs'!$A$27:$A$46,0),MATCH(PotentialSummary!N$31,'Reporter Outputs'!$B$2:$U$2,0)+1),0))</f>
        <v>513.44417706906552</v>
      </c>
      <c r="O48" s="62">
        <f>MAX(IFERROR(INDEX('Reporter Outputs'!$A$2:$U$23,MATCH(PotentialSummary!$A48,'Reporter Outputs'!$A$2:$A$23,0),MATCH(PotentialSummary!O$31,'Reporter Outputs'!$B$2:$U$2,0)+1),0),IFERROR(INDEX('Reporter Outputs'!$A$27:$U$46,MATCH(PotentialSummary!$A48,'Reporter Outputs'!$A$27:$A$46,0),MATCH(PotentialSummary!O$31,'Reporter Outputs'!$B$2:$U$2,0)+1),0))</f>
        <v>517.96393513022997</v>
      </c>
      <c r="P48" s="62">
        <f>MAX(IFERROR(INDEX('Reporter Outputs'!$A$2:$U$23,MATCH(PotentialSummary!$A48,'Reporter Outputs'!$A$2:$A$23,0),MATCH(PotentialSummary!P$31,'Reporter Outputs'!$B$2:$U$2,0)+1),0),IFERROR(INDEX('Reporter Outputs'!$A$27:$U$46,MATCH(PotentialSummary!$A48,'Reporter Outputs'!$A$27:$A$46,0),MATCH(PotentialSummary!P$31,'Reporter Outputs'!$B$2:$U$2,0)+1),0))</f>
        <v>522.50595606625143</v>
      </c>
      <c r="Q48" s="62">
        <f>MAX(IFERROR(INDEX('Reporter Outputs'!$A$2:$U$23,MATCH(PotentialSummary!$A48,'Reporter Outputs'!$A$2:$A$23,0),MATCH(PotentialSummary!Q$31,'Reporter Outputs'!$B$2:$U$2,0)+1),0),IFERROR(INDEX('Reporter Outputs'!$A$27:$U$46,MATCH(PotentialSummary!$A48,'Reporter Outputs'!$A$27:$A$46,0),MATCH(PotentialSummary!Q$31,'Reporter Outputs'!$B$2:$U$2,0)+1),0))</f>
        <v>526.9788212408514</v>
      </c>
      <c r="R48" s="62">
        <f>MAX(IFERROR(INDEX('Reporter Outputs'!$A$2:$U$23,MATCH(PotentialSummary!$A48,'Reporter Outputs'!$A$2:$A$23,0),MATCH(PotentialSummary!R$31,'Reporter Outputs'!$B$2:$U$2,0)+1),0),IFERROR(INDEX('Reporter Outputs'!$A$27:$U$46,MATCH(PotentialSummary!$A48,'Reporter Outputs'!$A$27:$A$46,0),MATCH(PotentialSummary!R$31,'Reporter Outputs'!$B$2:$U$2,0)+1),0))</f>
        <v>531.43302911446722</v>
      </c>
      <c r="S48" s="62">
        <f>MAX(IFERROR(INDEX('Reporter Outputs'!$A$2:$U$23,MATCH(PotentialSummary!$A48,'Reporter Outputs'!$A$2:$A$23,0),MATCH(PotentialSummary!S$31,'Reporter Outputs'!$B$2:$U$2,0)+1),0),IFERROR(INDEX('Reporter Outputs'!$A$27:$U$46,MATCH(PotentialSummary!$A48,'Reporter Outputs'!$A$27:$A$46,0),MATCH(PotentialSummary!S$31,'Reporter Outputs'!$B$2:$U$2,0)+1),0))</f>
        <v>535.86472242592777</v>
      </c>
      <c r="T48" s="62">
        <f>MAX(IFERROR(INDEX('Reporter Outputs'!$A$2:$U$23,MATCH(PotentialSummary!$A48,'Reporter Outputs'!$A$2:$A$23,0),MATCH(PotentialSummary!T$31,'Reporter Outputs'!$B$2:$U$2,0)+1),0),IFERROR(INDEX('Reporter Outputs'!$A$27:$U$46,MATCH(PotentialSummary!$A48,'Reporter Outputs'!$A$27:$A$46,0),MATCH(PotentialSummary!T$31,'Reporter Outputs'!$B$2:$U$2,0)+1),0))</f>
        <v>540.24089969684997</v>
      </c>
      <c r="U48" s="62">
        <f>MAX(IFERROR(INDEX('Reporter Outputs'!$A$2:$U$23,MATCH(PotentialSummary!$A48,'Reporter Outputs'!$A$2:$A$23,0),MATCH(PotentialSummary!U$31,'Reporter Outputs'!$B$2:$U$2,0)+1),0),IFERROR(INDEX('Reporter Outputs'!$A$27:$U$46,MATCH(PotentialSummary!$A48,'Reporter Outputs'!$A$27:$A$46,0),MATCH(PotentialSummary!U$31,'Reporter Outputs'!$B$2:$U$2,0)+1),0))</f>
        <v>544.60416712509459</v>
      </c>
      <c r="V48" s="62">
        <f>MAX(IFERROR(INDEX('Reporter Outputs'!$A$2:$U$23,MATCH(PotentialSummary!$A48,'Reporter Outputs'!$A$2:$A$23,0),MATCH(PotentialSummary!V$31,'Reporter Outputs'!$B$2:$U$2,0)+1),0),IFERROR(INDEX('Reporter Outputs'!$A$27:$U$46,MATCH(PotentialSummary!$A48,'Reporter Outputs'!$A$27:$A$46,0),MATCH(PotentialSummary!V$31,'Reporter Outputs'!$B$2:$U$2,0)+1),0))</f>
        <v>548.94684333649434</v>
      </c>
    </row>
    <row r="49" spans="1:22" x14ac:dyDescent="0.35">
      <c r="A49" t="str">
        <f t="shared" si="5"/>
        <v>ResBYOT</v>
      </c>
      <c r="B49" t="str">
        <f t="shared" si="7"/>
        <v>Bin 2</v>
      </c>
      <c r="C49" s="62">
        <f>MAX(IFERROR(INDEX('Reporter Outputs'!$A$2:$U$23,MATCH(PotentialSummary!$A49,'Reporter Outputs'!$A$2:$A$23,0),MATCH(PotentialSummary!C$31,'Reporter Outputs'!$B$2:$U$2,0)+1),0),IFERROR(INDEX('Reporter Outputs'!$A$27:$U$46,MATCH(PotentialSummary!$A49,'Reporter Outputs'!$A$27:$A$46,0),MATCH(PotentialSummary!C$31,'Reporter Outputs'!$B$2:$U$2,0)+1),0))</f>
        <v>10.847703876367053</v>
      </c>
      <c r="D49" s="62">
        <f>MAX(IFERROR(INDEX('Reporter Outputs'!$A$2:$U$23,MATCH(PotentialSummary!$A49,'Reporter Outputs'!$A$2:$A$23,0),MATCH(PotentialSummary!D$31,'Reporter Outputs'!$B$2:$U$2,0)+1),0),IFERROR(INDEX('Reporter Outputs'!$A$27:$U$46,MATCH(PotentialSummary!$A49,'Reporter Outputs'!$A$27:$A$46,0),MATCH(PotentialSummary!D$31,'Reporter Outputs'!$B$2:$U$2,0)+1),0))</f>
        <v>21.902470825787759</v>
      </c>
      <c r="E49" s="62">
        <f>MAX(IFERROR(INDEX('Reporter Outputs'!$A$2:$U$23,MATCH(PotentialSummary!$A49,'Reporter Outputs'!$A$2:$A$23,0),MATCH(PotentialSummary!E$31,'Reporter Outputs'!$B$2:$U$2,0)+1),0),IFERROR(INDEX('Reporter Outputs'!$A$27:$U$46,MATCH(PotentialSummary!$A49,'Reporter Outputs'!$A$27:$A$46,0),MATCH(PotentialSummary!E$31,'Reporter Outputs'!$B$2:$U$2,0)+1),0))</f>
        <v>33.184460479781819</v>
      </c>
      <c r="F49" s="62">
        <f>MAX(IFERROR(INDEX('Reporter Outputs'!$A$2:$U$23,MATCH(PotentialSummary!$A49,'Reporter Outputs'!$A$2:$A$23,0),MATCH(PotentialSummary!F$31,'Reporter Outputs'!$B$2:$U$2,0)+1),0),IFERROR(INDEX('Reporter Outputs'!$A$27:$U$46,MATCH(PotentialSummary!$A49,'Reporter Outputs'!$A$27:$A$46,0),MATCH(PotentialSummary!F$31,'Reporter Outputs'!$B$2:$U$2,0)+1),0))</f>
        <v>44.665872598412001</v>
      </c>
      <c r="G49" s="62">
        <f>MAX(IFERROR(INDEX('Reporter Outputs'!$A$2:$U$23,MATCH(PotentialSummary!$A49,'Reporter Outputs'!$A$2:$A$23,0),MATCH(PotentialSummary!G$31,'Reporter Outputs'!$B$2:$U$2,0)+1),0),IFERROR(INDEX('Reporter Outputs'!$A$27:$U$46,MATCH(PotentialSummary!$A49,'Reporter Outputs'!$A$27:$A$46,0),MATCH(PotentialSummary!G$31,'Reporter Outputs'!$B$2:$U$2,0)+1),0))</f>
        <v>56.340737957229905</v>
      </c>
      <c r="H49" s="62">
        <f>MAX(IFERROR(INDEX('Reporter Outputs'!$A$2:$U$23,MATCH(PotentialSummary!$A49,'Reporter Outputs'!$A$2:$A$23,0),MATCH(PotentialSummary!H$31,'Reporter Outputs'!$B$2:$U$2,0)+1),0),IFERROR(INDEX('Reporter Outputs'!$A$27:$U$46,MATCH(PotentialSummary!$A49,'Reporter Outputs'!$A$27:$A$46,0),MATCH(PotentialSummary!H$31,'Reporter Outputs'!$B$2:$U$2,0)+1),0))</f>
        <v>56.836114866450792</v>
      </c>
      <c r="I49" s="62">
        <f>MAX(IFERROR(INDEX('Reporter Outputs'!$A$2:$U$23,MATCH(PotentialSummary!$A49,'Reporter Outputs'!$A$2:$A$23,0),MATCH(PotentialSummary!I$31,'Reporter Outputs'!$B$2:$U$2,0)+1),0),IFERROR(INDEX('Reporter Outputs'!$A$27:$U$46,MATCH(PotentialSummary!$A49,'Reporter Outputs'!$A$27:$A$46,0),MATCH(PotentialSummary!I$31,'Reporter Outputs'!$B$2:$U$2,0)+1),0))</f>
        <v>57.330010476650848</v>
      </c>
      <c r="J49" s="62">
        <f>MAX(IFERROR(INDEX('Reporter Outputs'!$A$2:$U$23,MATCH(PotentialSummary!$A49,'Reporter Outputs'!$A$2:$A$23,0),MATCH(PotentialSummary!J$31,'Reporter Outputs'!$B$2:$U$2,0)+1),0),IFERROR(INDEX('Reporter Outputs'!$A$27:$U$46,MATCH(PotentialSummary!$A49,'Reporter Outputs'!$A$27:$A$46,0),MATCH(PotentialSummary!J$31,'Reporter Outputs'!$B$2:$U$2,0)+1),0))</f>
        <v>57.795660393766752</v>
      </c>
      <c r="K49" s="62">
        <f>MAX(IFERROR(INDEX('Reporter Outputs'!$A$2:$U$23,MATCH(PotentialSummary!$A49,'Reporter Outputs'!$A$2:$A$23,0),MATCH(PotentialSummary!K$31,'Reporter Outputs'!$B$2:$U$2,0)+1),0),IFERROR(INDEX('Reporter Outputs'!$A$27:$U$46,MATCH(PotentialSummary!$A49,'Reporter Outputs'!$A$27:$A$46,0),MATCH(PotentialSummary!K$31,'Reporter Outputs'!$B$2:$U$2,0)+1),0))</f>
        <v>58.270784715544004</v>
      </c>
      <c r="L49" s="62">
        <f>MAX(IFERROR(INDEX('Reporter Outputs'!$A$2:$U$23,MATCH(PotentialSummary!$A49,'Reporter Outputs'!$A$2:$A$23,0),MATCH(PotentialSummary!L$31,'Reporter Outputs'!$B$2:$U$2,0)+1),0),IFERROR(INDEX('Reporter Outputs'!$A$27:$U$46,MATCH(PotentialSummary!$A49,'Reporter Outputs'!$A$27:$A$46,0),MATCH(PotentialSummary!L$31,'Reporter Outputs'!$B$2:$U$2,0)+1),0))</f>
        <v>58.736449137282484</v>
      </c>
      <c r="M49" s="62">
        <f>MAX(IFERROR(INDEX('Reporter Outputs'!$A$2:$U$23,MATCH(PotentialSummary!$A49,'Reporter Outputs'!$A$2:$A$23,0),MATCH(PotentialSummary!M$31,'Reporter Outputs'!$B$2:$U$2,0)+1),0),IFERROR(INDEX('Reporter Outputs'!$A$27:$U$46,MATCH(PotentialSummary!$A49,'Reporter Outputs'!$A$27:$A$46,0),MATCH(PotentialSummary!M$31,'Reporter Outputs'!$B$2:$U$2,0)+1),0))</f>
        <v>59.199103593480068</v>
      </c>
      <c r="N49" s="62">
        <f>MAX(IFERROR(INDEX('Reporter Outputs'!$A$2:$U$23,MATCH(PotentialSummary!$A49,'Reporter Outputs'!$A$2:$A$23,0),MATCH(PotentialSummary!N$31,'Reporter Outputs'!$B$2:$U$2,0)+1),0),IFERROR(INDEX('Reporter Outputs'!$A$27:$U$46,MATCH(PotentialSummary!$A49,'Reporter Outputs'!$A$27:$A$46,0),MATCH(PotentialSummary!N$31,'Reporter Outputs'!$B$2:$U$2,0)+1),0))</f>
        <v>59.664552282189547</v>
      </c>
      <c r="O49" s="62">
        <f>MAX(IFERROR(INDEX('Reporter Outputs'!$A$2:$U$23,MATCH(PotentialSummary!$A49,'Reporter Outputs'!$A$2:$A$23,0),MATCH(PotentialSummary!O$31,'Reporter Outputs'!$B$2:$U$2,0)+1),0),IFERROR(INDEX('Reporter Outputs'!$A$27:$U$46,MATCH(PotentialSummary!$A49,'Reporter Outputs'!$A$27:$A$46,0),MATCH(PotentialSummary!O$31,'Reporter Outputs'!$B$2:$U$2,0)+1),0))</f>
        <v>60.110606227371214</v>
      </c>
      <c r="P49" s="62">
        <f>MAX(IFERROR(INDEX('Reporter Outputs'!$A$2:$U$23,MATCH(PotentialSummary!$A49,'Reporter Outputs'!$A$2:$A$23,0),MATCH(PotentialSummary!P$31,'Reporter Outputs'!$B$2:$U$2,0)+1),0),IFERROR(INDEX('Reporter Outputs'!$A$27:$U$46,MATCH(PotentialSummary!$A49,'Reporter Outputs'!$A$27:$A$46,0),MATCH(PotentialSummary!P$31,'Reporter Outputs'!$B$2:$U$2,0)+1),0))</f>
        <v>60.562218983348821</v>
      </c>
      <c r="Q49" s="62">
        <f>MAX(IFERROR(INDEX('Reporter Outputs'!$A$2:$U$23,MATCH(PotentialSummary!$A49,'Reporter Outputs'!$A$2:$A$23,0),MATCH(PotentialSummary!Q$31,'Reporter Outputs'!$B$2:$U$2,0)+1),0),IFERROR(INDEX('Reporter Outputs'!$A$27:$U$46,MATCH(PotentialSummary!$A49,'Reporter Outputs'!$A$27:$A$46,0),MATCH(PotentialSummary!Q$31,'Reporter Outputs'!$B$2:$U$2,0)+1),0))</f>
        <v>60.99868383147146</v>
      </c>
      <c r="R49" s="62">
        <f>MAX(IFERROR(INDEX('Reporter Outputs'!$A$2:$U$23,MATCH(PotentialSummary!$A49,'Reporter Outputs'!$A$2:$A$23,0),MATCH(PotentialSummary!R$31,'Reporter Outputs'!$B$2:$U$2,0)+1),0),IFERROR(INDEX('Reporter Outputs'!$A$27:$U$46,MATCH(PotentialSummary!$A49,'Reporter Outputs'!$A$27:$A$46,0),MATCH(PotentialSummary!R$31,'Reporter Outputs'!$B$2:$U$2,0)+1),0))</f>
        <v>61.426037719848772</v>
      </c>
      <c r="S49" s="62">
        <f>MAX(IFERROR(INDEX('Reporter Outputs'!$A$2:$U$23,MATCH(PotentialSummary!$A49,'Reporter Outputs'!$A$2:$A$23,0),MATCH(PotentialSummary!S$31,'Reporter Outputs'!$B$2:$U$2,0)+1),0),IFERROR(INDEX('Reporter Outputs'!$A$27:$U$46,MATCH(PotentialSummary!$A49,'Reporter Outputs'!$A$27:$A$46,0),MATCH(PotentialSummary!S$31,'Reporter Outputs'!$B$2:$U$2,0)+1),0))</f>
        <v>61.858287769657501</v>
      </c>
      <c r="T49" s="62">
        <f>MAX(IFERROR(INDEX('Reporter Outputs'!$A$2:$U$23,MATCH(PotentialSummary!$A49,'Reporter Outputs'!$A$2:$A$23,0),MATCH(PotentialSummary!T$31,'Reporter Outputs'!$B$2:$U$2,0)+1),0),IFERROR(INDEX('Reporter Outputs'!$A$27:$U$46,MATCH(PotentialSummary!$A49,'Reporter Outputs'!$A$27:$A$46,0),MATCH(PotentialSummary!T$31,'Reporter Outputs'!$B$2:$U$2,0)+1),0))</f>
        <v>62.271963474310198</v>
      </c>
      <c r="U49" s="62">
        <f>MAX(IFERROR(INDEX('Reporter Outputs'!$A$2:$U$23,MATCH(PotentialSummary!$A49,'Reporter Outputs'!$A$2:$A$23,0),MATCH(PotentialSummary!U$31,'Reporter Outputs'!$B$2:$U$2,0)+1),0),IFERROR(INDEX('Reporter Outputs'!$A$27:$U$46,MATCH(PotentialSummary!$A49,'Reporter Outputs'!$A$27:$A$46,0),MATCH(PotentialSummary!U$31,'Reporter Outputs'!$B$2:$U$2,0)+1),0))</f>
        <v>62.67984440200722</v>
      </c>
      <c r="V49" s="62">
        <f>MAX(IFERROR(INDEX('Reporter Outputs'!$A$2:$U$23,MATCH(PotentialSummary!$A49,'Reporter Outputs'!$A$2:$A$23,0),MATCH(PotentialSummary!V$31,'Reporter Outputs'!$B$2:$U$2,0)+1),0),IFERROR(INDEX('Reporter Outputs'!$A$27:$U$46,MATCH(PotentialSummary!$A49,'Reporter Outputs'!$A$27:$A$46,0),MATCH(PotentialSummary!V$31,'Reporter Outputs'!$B$2:$U$2,0)+1),0))</f>
        <v>63.08639861763136</v>
      </c>
    </row>
    <row r="50" spans="1:22" x14ac:dyDescent="0.35">
      <c r="A50" t="str">
        <f t="shared" si="5"/>
        <v>ResERWHDLCSwch</v>
      </c>
      <c r="B50" t="str">
        <f t="shared" si="7"/>
        <v>Bin 3</v>
      </c>
      <c r="C50" s="62">
        <f>MAX(IFERROR(INDEX('Reporter Outputs'!$A$2:$U$23,MATCH(PotentialSummary!$A50,'Reporter Outputs'!$A$2:$A$23,0),MATCH(PotentialSummary!C$31,'Reporter Outputs'!$B$2:$U$2,0)+1),0),IFERROR(INDEX('Reporter Outputs'!$A$27:$U$46,MATCH(PotentialSummary!$A50,'Reporter Outputs'!$A$27:$A$46,0),MATCH(PotentialSummary!C$31,'Reporter Outputs'!$B$2:$U$2,0)+1),0))</f>
        <v>119.43740141859033</v>
      </c>
      <c r="D50" s="62">
        <f>MAX(IFERROR(INDEX('Reporter Outputs'!$A$2:$U$23,MATCH(PotentialSummary!$A50,'Reporter Outputs'!$A$2:$A$23,0),MATCH(PotentialSummary!D$31,'Reporter Outputs'!$B$2:$U$2,0)+1),0),IFERROR(INDEX('Reporter Outputs'!$A$27:$U$46,MATCH(PotentialSummary!$A50,'Reporter Outputs'!$A$27:$A$46,0),MATCH(PotentialSummary!D$31,'Reporter Outputs'!$B$2:$U$2,0)+1),0))</f>
        <v>226.57924485450917</v>
      </c>
      <c r="E50" s="62">
        <f>MAX(IFERROR(INDEX('Reporter Outputs'!$A$2:$U$23,MATCH(PotentialSummary!$A50,'Reporter Outputs'!$A$2:$A$23,0),MATCH(PotentialSummary!E$31,'Reporter Outputs'!$B$2:$U$2,0)+1),0),IFERROR(INDEX('Reporter Outputs'!$A$27:$U$46,MATCH(PotentialSummary!$A50,'Reporter Outputs'!$A$27:$A$46,0),MATCH(PotentialSummary!E$31,'Reporter Outputs'!$B$2:$U$2,0)+1),0))</f>
        <v>320.81248894535912</v>
      </c>
      <c r="F50" s="62">
        <f>MAX(IFERROR(INDEX('Reporter Outputs'!$A$2:$U$23,MATCH(PotentialSummary!$A50,'Reporter Outputs'!$A$2:$A$23,0),MATCH(PotentialSummary!F$31,'Reporter Outputs'!$B$2:$U$2,0)+1),0),IFERROR(INDEX('Reporter Outputs'!$A$27:$U$46,MATCH(PotentialSummary!$A50,'Reporter Outputs'!$A$27:$A$46,0),MATCH(PotentialSummary!F$31,'Reporter Outputs'!$B$2:$U$2,0)+1),0))</f>
        <v>401.57605836661151</v>
      </c>
      <c r="G50" s="62">
        <f>MAX(IFERROR(INDEX('Reporter Outputs'!$A$2:$U$23,MATCH(PotentialSummary!$A50,'Reporter Outputs'!$A$2:$A$23,0),MATCH(PotentialSummary!G$31,'Reporter Outputs'!$B$2:$U$2,0)+1),0),IFERROR(INDEX('Reporter Outputs'!$A$27:$U$46,MATCH(PotentialSummary!$A50,'Reporter Outputs'!$A$27:$A$46,0),MATCH(PotentialSummary!G$31,'Reporter Outputs'!$B$2:$U$2,0)+1),0))</f>
        <v>468.21949033095439</v>
      </c>
      <c r="H50" s="62">
        <f>MAX(IFERROR(INDEX('Reporter Outputs'!$A$2:$U$23,MATCH(PotentialSummary!$A50,'Reporter Outputs'!$A$2:$A$23,0),MATCH(PotentialSummary!H$31,'Reporter Outputs'!$B$2:$U$2,0)+1),0),IFERROR(INDEX('Reporter Outputs'!$A$27:$U$46,MATCH(PotentialSummary!$A50,'Reporter Outputs'!$A$27:$A$46,0),MATCH(PotentialSummary!H$31,'Reporter Outputs'!$B$2:$U$2,0)+1),0))</f>
        <v>433.41011670783627</v>
      </c>
      <c r="I50" s="62">
        <f>MAX(IFERROR(INDEX('Reporter Outputs'!$A$2:$U$23,MATCH(PotentialSummary!$A50,'Reporter Outputs'!$A$2:$A$23,0),MATCH(PotentialSummary!I$31,'Reporter Outputs'!$B$2:$U$2,0)+1),0),IFERROR(INDEX('Reporter Outputs'!$A$27:$U$46,MATCH(PotentialSummary!$A50,'Reporter Outputs'!$A$27:$A$46,0),MATCH(PotentialSummary!I$31,'Reporter Outputs'!$B$2:$U$2,0)+1),0))</f>
        <v>397.66418560252436</v>
      </c>
      <c r="J50" s="62">
        <f>MAX(IFERROR(INDEX('Reporter Outputs'!$A$2:$U$23,MATCH(PotentialSummary!$A50,'Reporter Outputs'!$A$2:$A$23,0),MATCH(PotentialSummary!J$31,'Reporter Outputs'!$B$2:$U$2,0)+1),0),IFERROR(INDEX('Reporter Outputs'!$A$27:$U$46,MATCH(PotentialSummary!$A50,'Reporter Outputs'!$A$27:$A$46,0),MATCH(PotentialSummary!J$31,'Reporter Outputs'!$B$2:$U$2,0)+1),0))</f>
        <v>361.02909423159502</v>
      </c>
      <c r="K50" s="62">
        <f>MAX(IFERROR(INDEX('Reporter Outputs'!$A$2:$U$23,MATCH(PotentialSummary!$A50,'Reporter Outputs'!$A$2:$A$23,0),MATCH(PotentialSummary!K$31,'Reporter Outputs'!$B$2:$U$2,0)+1),0),IFERROR(INDEX('Reporter Outputs'!$A$27:$U$46,MATCH(PotentialSummary!$A50,'Reporter Outputs'!$A$27:$A$46,0),MATCH(PotentialSummary!K$31,'Reporter Outputs'!$B$2:$U$2,0)+1),0))</f>
        <v>323.54534314403844</v>
      </c>
      <c r="L50" s="62">
        <f>MAX(IFERROR(INDEX('Reporter Outputs'!$A$2:$U$23,MATCH(PotentialSummary!$A50,'Reporter Outputs'!$A$2:$A$23,0),MATCH(PotentialSummary!L$31,'Reporter Outputs'!$B$2:$U$2,0)+1),0),IFERROR(INDEX('Reporter Outputs'!$A$27:$U$46,MATCH(PotentialSummary!$A50,'Reporter Outputs'!$A$27:$A$46,0),MATCH(PotentialSummary!L$31,'Reporter Outputs'!$B$2:$U$2,0)+1),0))</f>
        <v>285.21418628599605</v>
      </c>
      <c r="M50" s="62">
        <f>MAX(IFERROR(INDEX('Reporter Outputs'!$A$2:$U$23,MATCH(PotentialSummary!$A50,'Reporter Outputs'!$A$2:$A$23,0),MATCH(PotentialSummary!M$31,'Reporter Outputs'!$B$2:$U$2,0)+1),0),IFERROR(INDEX('Reporter Outputs'!$A$27:$U$46,MATCH(PotentialSummary!$A50,'Reporter Outputs'!$A$27:$A$46,0),MATCH(PotentialSummary!M$31,'Reporter Outputs'!$B$2:$U$2,0)+1),0))</f>
        <v>245.95655292713974</v>
      </c>
      <c r="N50" s="62">
        <f>MAX(IFERROR(INDEX('Reporter Outputs'!$A$2:$U$23,MATCH(PotentialSummary!$A50,'Reporter Outputs'!$A$2:$A$23,0),MATCH(PotentialSummary!N$31,'Reporter Outputs'!$B$2:$U$2,0)+1),0),IFERROR(INDEX('Reporter Outputs'!$A$27:$U$46,MATCH(PotentialSummary!$A50,'Reporter Outputs'!$A$27:$A$46,0),MATCH(PotentialSummary!N$31,'Reporter Outputs'!$B$2:$U$2,0)+1),0))</f>
        <v>205.84371701931607</v>
      </c>
      <c r="O50" s="62">
        <f>MAX(IFERROR(INDEX('Reporter Outputs'!$A$2:$U$23,MATCH(PotentialSummary!$A50,'Reporter Outputs'!$A$2:$A$23,0),MATCH(PotentialSummary!O$31,'Reporter Outputs'!$B$2:$U$2,0)+1),0),IFERROR(INDEX('Reporter Outputs'!$A$27:$U$46,MATCH(PotentialSummary!$A50,'Reporter Outputs'!$A$27:$A$46,0),MATCH(PotentialSummary!O$31,'Reporter Outputs'!$B$2:$U$2,0)+1),0))</f>
        <v>164.88932801285722</v>
      </c>
      <c r="P50" s="62">
        <f>MAX(IFERROR(INDEX('Reporter Outputs'!$A$2:$U$23,MATCH(PotentialSummary!$A50,'Reporter Outputs'!$A$2:$A$23,0),MATCH(PotentialSummary!P$31,'Reporter Outputs'!$B$2:$U$2,0)+1),0),IFERROR(INDEX('Reporter Outputs'!$A$27:$U$46,MATCH(PotentialSummary!$A50,'Reporter Outputs'!$A$27:$A$46,0),MATCH(PotentialSummary!P$31,'Reporter Outputs'!$B$2:$U$2,0)+1),0))</f>
        <v>123.08633332312648</v>
      </c>
      <c r="Q50" s="62">
        <f>MAX(IFERROR(INDEX('Reporter Outputs'!$A$2:$U$23,MATCH(PotentialSummary!$A50,'Reporter Outputs'!$A$2:$A$23,0),MATCH(PotentialSummary!Q$31,'Reporter Outputs'!$B$2:$U$2,0)+1),0),IFERROR(INDEX('Reporter Outputs'!$A$27:$U$46,MATCH(PotentialSummary!$A50,'Reporter Outputs'!$A$27:$A$46,0),MATCH(PotentialSummary!Q$31,'Reporter Outputs'!$B$2:$U$2,0)+1),0))</f>
        <v>109.65673939156983</v>
      </c>
      <c r="R50" s="62">
        <f>MAX(IFERROR(INDEX('Reporter Outputs'!$A$2:$U$23,MATCH(PotentialSummary!$A50,'Reporter Outputs'!$A$2:$A$23,0),MATCH(PotentialSummary!R$31,'Reporter Outputs'!$B$2:$U$2,0)+1),0),IFERROR(INDEX('Reporter Outputs'!$A$27:$U$46,MATCH(PotentialSummary!$A50,'Reporter Outputs'!$A$27:$A$46,0),MATCH(PotentialSummary!R$31,'Reporter Outputs'!$B$2:$U$2,0)+1),0))</f>
        <v>110.70284489574271</v>
      </c>
      <c r="S50" s="62">
        <f>MAX(IFERROR(INDEX('Reporter Outputs'!$A$2:$U$23,MATCH(PotentialSummary!$A50,'Reporter Outputs'!$A$2:$A$23,0),MATCH(PotentialSummary!S$31,'Reporter Outputs'!$B$2:$U$2,0)+1),0),IFERROR(INDEX('Reporter Outputs'!$A$27:$U$46,MATCH(PotentialSummary!$A50,'Reporter Outputs'!$A$27:$A$46,0),MATCH(PotentialSummary!S$31,'Reporter Outputs'!$B$2:$U$2,0)+1),0))</f>
        <v>111.74025441409374</v>
      </c>
      <c r="T50" s="62">
        <f>MAX(IFERROR(INDEX('Reporter Outputs'!$A$2:$U$23,MATCH(PotentialSummary!$A50,'Reporter Outputs'!$A$2:$A$23,0),MATCH(PotentialSummary!T$31,'Reporter Outputs'!$B$2:$U$2,0)+1),0),IFERROR(INDEX('Reporter Outputs'!$A$27:$U$46,MATCH(PotentialSummary!$A50,'Reporter Outputs'!$A$27:$A$46,0),MATCH(PotentialSummary!T$31,'Reporter Outputs'!$B$2:$U$2,0)+1),0))</f>
        <v>112.76233731393496</v>
      </c>
      <c r="U50" s="62">
        <f>MAX(IFERROR(INDEX('Reporter Outputs'!$A$2:$U$23,MATCH(PotentialSummary!$A50,'Reporter Outputs'!$A$2:$A$23,0),MATCH(PotentialSummary!U$31,'Reporter Outputs'!$B$2:$U$2,0)+1),0),IFERROR(INDEX('Reporter Outputs'!$A$27:$U$46,MATCH(PotentialSummary!$A50,'Reporter Outputs'!$A$27:$A$46,0),MATCH(PotentialSummary!U$31,'Reporter Outputs'!$B$2:$U$2,0)+1),0))</f>
        <v>113.777773515314</v>
      </c>
      <c r="V50" s="62">
        <f>MAX(IFERROR(INDEX('Reporter Outputs'!$A$2:$U$23,MATCH(PotentialSummary!$A50,'Reporter Outputs'!$A$2:$A$23,0),MATCH(PotentialSummary!V$31,'Reporter Outputs'!$B$2:$U$2,0)+1),0),IFERROR(INDEX('Reporter Outputs'!$A$27:$U$46,MATCH(PotentialSummary!$A50,'Reporter Outputs'!$A$27:$A$46,0),MATCH(PotentialSummary!V$31,'Reporter Outputs'!$B$2:$U$2,0)+1),0))</f>
        <v>114.78338658357674</v>
      </c>
    </row>
    <row r="51" spans="1:22" x14ac:dyDescent="0.35">
      <c r="A51" t="str">
        <f t="shared" si="5"/>
        <v>ResERWHDLCGrd</v>
      </c>
      <c r="B51" t="str">
        <f t="shared" si="7"/>
        <v>Bin 3</v>
      </c>
      <c r="C51" s="62">
        <f>MAX(IFERROR(INDEX('Reporter Outputs'!$A$2:$U$23,MATCH(PotentialSummary!$A51,'Reporter Outputs'!$A$2:$A$23,0),MATCH(PotentialSummary!C$31,'Reporter Outputs'!$B$2:$U$2,0)+1),0),IFERROR(INDEX('Reporter Outputs'!$A$27:$U$46,MATCH(PotentialSummary!$A51,'Reporter Outputs'!$A$27:$A$46,0),MATCH(PotentialSummary!C$31,'Reporter Outputs'!$B$2:$U$2,0)+1),0))</f>
        <v>4.1907860146873794</v>
      </c>
      <c r="D51" s="62">
        <f>MAX(IFERROR(INDEX('Reporter Outputs'!$A$2:$U$23,MATCH(PotentialSummary!$A51,'Reporter Outputs'!$A$2:$A$23,0),MATCH(PotentialSummary!D$31,'Reporter Outputs'!$B$2:$U$2,0)+1),0),IFERROR(INDEX('Reporter Outputs'!$A$27:$U$46,MATCH(PotentialSummary!$A51,'Reporter Outputs'!$A$27:$A$46,0),MATCH(PotentialSummary!D$31,'Reporter Outputs'!$B$2:$U$2,0)+1),0))</f>
        <v>18.669450886888391</v>
      </c>
      <c r="E51" s="62">
        <f>MAX(IFERROR(INDEX('Reporter Outputs'!$A$2:$U$23,MATCH(PotentialSummary!$A51,'Reporter Outputs'!$A$2:$A$23,0),MATCH(PotentialSummary!E$31,'Reporter Outputs'!$B$2:$U$2,0)+1),0),IFERROR(INDEX('Reporter Outputs'!$A$27:$U$46,MATCH(PotentialSummary!$A51,'Reporter Outputs'!$A$27:$A$46,0),MATCH(PotentialSummary!E$31,'Reporter Outputs'!$B$2:$U$2,0)+1),0))</f>
        <v>43.805721382097225</v>
      </c>
      <c r="F51" s="62">
        <f>MAX(IFERROR(INDEX('Reporter Outputs'!$A$2:$U$23,MATCH(PotentialSummary!$A51,'Reporter Outputs'!$A$2:$A$23,0),MATCH(PotentialSummary!F$31,'Reporter Outputs'!$B$2:$U$2,0)+1),0),IFERROR(INDEX('Reporter Outputs'!$A$27:$U$46,MATCH(PotentialSummary!$A51,'Reporter Outputs'!$A$27:$A$46,0),MATCH(PotentialSummary!F$31,'Reporter Outputs'!$B$2:$U$2,0)+1),0))</f>
        <v>79.967526774303579</v>
      </c>
      <c r="G51" s="62">
        <f>MAX(IFERROR(INDEX('Reporter Outputs'!$A$2:$U$23,MATCH(PotentialSummary!$A51,'Reporter Outputs'!$A$2:$A$23,0),MATCH(PotentialSummary!G$31,'Reporter Outputs'!$B$2:$U$2,0)+1),0),IFERROR(INDEX('Reporter Outputs'!$A$27:$U$46,MATCH(PotentialSummary!$A51,'Reporter Outputs'!$A$27:$A$46,0),MATCH(PotentialSummary!G$31,'Reporter Outputs'!$B$2:$U$2,0)+1),0))</f>
        <v>127.49638703847585</v>
      </c>
      <c r="H51" s="62">
        <f>MAX(IFERROR(INDEX('Reporter Outputs'!$A$2:$U$23,MATCH(PotentialSummary!$A51,'Reporter Outputs'!$A$2:$A$23,0),MATCH(PotentialSummary!H$31,'Reporter Outputs'!$B$2:$U$2,0)+1),0),IFERROR(INDEX('Reporter Outputs'!$A$27:$U$46,MATCH(PotentialSummary!$A51,'Reporter Outputs'!$A$27:$A$46,0),MATCH(PotentialSummary!H$31,'Reporter Outputs'!$B$2:$U$2,0)+1),0))</f>
        <v>186.69974258183717</v>
      </c>
      <c r="I51" s="62">
        <f>MAX(IFERROR(INDEX('Reporter Outputs'!$A$2:$U$23,MATCH(PotentialSummary!$A51,'Reporter Outputs'!$A$2:$A$23,0),MATCH(PotentialSummary!I$31,'Reporter Outputs'!$B$2:$U$2,0)+1),0),IFERROR(INDEX('Reporter Outputs'!$A$27:$U$46,MATCH(PotentialSummary!$A51,'Reporter Outputs'!$A$27:$A$46,0),MATCH(PotentialSummary!I$31,'Reporter Outputs'!$B$2:$U$2,0)+1),0))</f>
        <v>257.92004806310621</v>
      </c>
      <c r="J51" s="62">
        <f>MAX(IFERROR(INDEX('Reporter Outputs'!$A$2:$U$23,MATCH(PotentialSummary!$A51,'Reporter Outputs'!$A$2:$A$23,0),MATCH(PotentialSummary!J$31,'Reporter Outputs'!$B$2:$U$2,0)+1),0),IFERROR(INDEX('Reporter Outputs'!$A$27:$U$46,MATCH(PotentialSummary!$A51,'Reporter Outputs'!$A$27:$A$46,0),MATCH(PotentialSummary!J$31,'Reporter Outputs'!$B$2:$U$2,0)+1),0))</f>
        <v>341.50173441781055</v>
      </c>
      <c r="K51" s="62">
        <f>MAX(IFERROR(INDEX('Reporter Outputs'!$A$2:$U$23,MATCH(PotentialSummary!$A51,'Reporter Outputs'!$A$2:$A$23,0),MATCH(PotentialSummary!K$31,'Reporter Outputs'!$B$2:$U$2,0)+1),0),IFERROR(INDEX('Reporter Outputs'!$A$27:$U$46,MATCH(PotentialSummary!$A51,'Reporter Outputs'!$A$27:$A$46,0),MATCH(PotentialSummary!K$31,'Reporter Outputs'!$B$2:$U$2,0)+1),0))</f>
        <v>437.81880476512424</v>
      </c>
      <c r="L51" s="62">
        <f>MAX(IFERROR(INDEX('Reporter Outputs'!$A$2:$U$23,MATCH(PotentialSummary!$A51,'Reporter Outputs'!$A$2:$A$23,0),MATCH(PotentialSummary!L$31,'Reporter Outputs'!$B$2:$U$2,0)+1),0),IFERROR(INDEX('Reporter Outputs'!$A$27:$U$46,MATCH(PotentialSummary!$A51,'Reporter Outputs'!$A$27:$A$46,0),MATCH(PotentialSummary!L$31,'Reporter Outputs'!$B$2:$U$2,0)+1),0))</f>
        <v>547.24022734548862</v>
      </c>
      <c r="M51" s="62">
        <f>MAX(IFERROR(INDEX('Reporter Outputs'!$A$2:$U$23,MATCH(PotentialSummary!$A51,'Reporter Outputs'!$A$2:$A$23,0),MATCH(PotentialSummary!M$31,'Reporter Outputs'!$B$2:$U$2,0)+1),0),IFERROR(INDEX('Reporter Outputs'!$A$27:$U$46,MATCH(PotentialSummary!$A51,'Reporter Outputs'!$A$27:$A$46,0),MATCH(PotentialSummary!M$31,'Reporter Outputs'!$B$2:$U$2,0)+1),0))</f>
        <v>609.0352739148226</v>
      </c>
      <c r="N51" s="62">
        <f>MAX(IFERROR(INDEX('Reporter Outputs'!$A$2:$U$23,MATCH(PotentialSummary!$A51,'Reporter Outputs'!$A$2:$A$23,0),MATCH(PotentialSummary!N$31,'Reporter Outputs'!$B$2:$U$2,0)+1),0),IFERROR(INDEX('Reporter Outputs'!$A$27:$U$46,MATCH(PotentialSummary!$A51,'Reporter Outputs'!$A$27:$A$46,0),MATCH(PotentialSummary!N$31,'Reporter Outputs'!$B$2:$U$2,0)+1),0))</f>
        <v>671.9496049825957</v>
      </c>
      <c r="O51" s="62">
        <f>MAX(IFERROR(INDEX('Reporter Outputs'!$A$2:$U$23,MATCH(PotentialSummary!$A51,'Reporter Outputs'!$A$2:$A$23,0),MATCH(PotentialSummary!O$31,'Reporter Outputs'!$B$2:$U$2,0)+1),0),IFERROR(INDEX('Reporter Outputs'!$A$27:$U$46,MATCH(PotentialSummary!$A51,'Reporter Outputs'!$A$27:$A$46,0),MATCH(PotentialSummary!O$31,'Reporter Outputs'!$B$2:$U$2,0)+1),0))</f>
        <v>736.0277250429001</v>
      </c>
      <c r="P51" s="62">
        <f>MAX(IFERROR(INDEX('Reporter Outputs'!$A$2:$U$23,MATCH(PotentialSummary!$A51,'Reporter Outputs'!$A$2:$A$23,0),MATCH(PotentialSummary!P$31,'Reporter Outputs'!$B$2:$U$2,0)+1),0),IFERROR(INDEX('Reporter Outputs'!$A$27:$U$46,MATCH(PotentialSummary!$A51,'Reporter Outputs'!$A$27:$A$46,0),MATCH(PotentialSummary!P$31,'Reporter Outputs'!$B$2:$U$2,0)+1),0))</f>
        <v>801.26789535839362</v>
      </c>
      <c r="Q51" s="62">
        <f>MAX(IFERROR(INDEX('Reporter Outputs'!$A$2:$U$23,MATCH(PotentialSummary!$A51,'Reporter Outputs'!$A$2:$A$23,0),MATCH(PotentialSummary!Q$31,'Reporter Outputs'!$B$2:$U$2,0)+1),0),IFERROR(INDEX('Reporter Outputs'!$A$27:$U$46,MATCH(PotentialSummary!$A51,'Reporter Outputs'!$A$27:$A$46,0),MATCH(PotentialSummary!Q$31,'Reporter Outputs'!$B$2:$U$2,0)+1),0))</f>
        <v>828.51758651408295</v>
      </c>
      <c r="R51" s="62">
        <f>MAX(IFERROR(INDEX('Reporter Outputs'!$A$2:$U$23,MATCH(PotentialSummary!$A51,'Reporter Outputs'!$A$2:$A$23,0),MATCH(PotentialSummary!R$31,'Reporter Outputs'!$B$2:$U$2,0)+1),0),IFERROR(INDEX('Reporter Outputs'!$A$27:$U$46,MATCH(PotentialSummary!$A51,'Reporter Outputs'!$A$27:$A$46,0),MATCH(PotentialSummary!R$31,'Reporter Outputs'!$B$2:$U$2,0)+1),0))</f>
        <v>836.42149476783356</v>
      </c>
      <c r="S51" s="62">
        <f>MAX(IFERROR(INDEX('Reporter Outputs'!$A$2:$U$23,MATCH(PotentialSummary!$A51,'Reporter Outputs'!$A$2:$A$23,0),MATCH(PotentialSummary!S$31,'Reporter Outputs'!$B$2:$U$2,0)+1),0),IFERROR(INDEX('Reporter Outputs'!$A$27:$U$46,MATCH(PotentialSummary!$A51,'Reporter Outputs'!$A$27:$A$46,0),MATCH(PotentialSummary!S$31,'Reporter Outputs'!$B$2:$U$2,0)+1),0))</f>
        <v>844.25970001759697</v>
      </c>
      <c r="T51" s="62">
        <f>MAX(IFERROR(INDEX('Reporter Outputs'!$A$2:$U$23,MATCH(PotentialSummary!$A51,'Reporter Outputs'!$A$2:$A$23,0),MATCH(PotentialSummary!T$31,'Reporter Outputs'!$B$2:$U$2,0)+1),0),IFERROR(INDEX('Reporter Outputs'!$A$27:$U$46,MATCH(PotentialSummary!$A51,'Reporter Outputs'!$A$27:$A$46,0),MATCH(PotentialSummary!T$31,'Reporter Outputs'!$B$2:$U$2,0)+1),0))</f>
        <v>851.98210414973073</v>
      </c>
      <c r="U51" s="62">
        <f>MAX(IFERROR(INDEX('Reporter Outputs'!$A$2:$U$23,MATCH(PotentialSummary!$A51,'Reporter Outputs'!$A$2:$A$23,0),MATCH(PotentialSummary!U$31,'Reporter Outputs'!$B$2:$U$2,0)+1),0),IFERROR(INDEX('Reporter Outputs'!$A$27:$U$46,MATCH(PotentialSummary!$A51,'Reporter Outputs'!$A$27:$A$46,0),MATCH(PotentialSummary!U$31,'Reporter Outputs'!$B$2:$U$2,0)+1),0))</f>
        <v>859.6542887823723</v>
      </c>
      <c r="V51" s="62">
        <f>MAX(IFERROR(INDEX('Reporter Outputs'!$A$2:$U$23,MATCH(PotentialSummary!$A51,'Reporter Outputs'!$A$2:$A$23,0),MATCH(PotentialSummary!V$31,'Reporter Outputs'!$B$2:$U$2,0)+1),0),IFERROR(INDEX('Reporter Outputs'!$A$27:$U$46,MATCH(PotentialSummary!$A51,'Reporter Outputs'!$A$27:$A$46,0),MATCH(PotentialSummary!V$31,'Reporter Outputs'!$B$2:$U$2,0)+1),0))</f>
        <v>867.25225418702416</v>
      </c>
    </row>
    <row r="52" spans="1:22" x14ac:dyDescent="0.35">
      <c r="A52" t="str">
        <f t="shared" si="5"/>
        <v>ResEVSEDLCSwch</v>
      </c>
      <c r="B52" t="str">
        <f t="shared" si="7"/>
        <v>Bin 4</v>
      </c>
      <c r="C52" s="62">
        <f>MAX(IFERROR(INDEX('Reporter Outputs'!$A$2:$U$23,MATCH(PotentialSummary!$A52,'Reporter Outputs'!$A$2:$A$23,0),MATCH(PotentialSummary!C$31,'Reporter Outputs'!$B$2:$U$2,0)+1),0),IFERROR(INDEX('Reporter Outputs'!$A$27:$U$46,MATCH(PotentialSummary!$A52,'Reporter Outputs'!$A$27:$A$46,0),MATCH(PotentialSummary!C$31,'Reporter Outputs'!$B$2:$U$2,0)+1),0))</f>
        <v>0.92330469359749501</v>
      </c>
      <c r="D52" s="62">
        <f>MAX(IFERROR(INDEX('Reporter Outputs'!$A$2:$U$23,MATCH(PotentialSummary!$A52,'Reporter Outputs'!$A$2:$A$23,0),MATCH(PotentialSummary!D$31,'Reporter Outputs'!$B$2:$U$2,0)+1),0),IFERROR(INDEX('Reporter Outputs'!$A$27:$U$46,MATCH(PotentialSummary!$A52,'Reporter Outputs'!$A$27:$A$46,0),MATCH(PotentialSummary!D$31,'Reporter Outputs'!$B$2:$U$2,0)+1),0))</f>
        <v>2.2962378421822351</v>
      </c>
      <c r="E52" s="62">
        <f>MAX(IFERROR(INDEX('Reporter Outputs'!$A$2:$U$23,MATCH(PotentialSummary!$A52,'Reporter Outputs'!$A$2:$A$23,0),MATCH(PotentialSummary!E$31,'Reporter Outputs'!$B$2:$U$2,0)+1),0),IFERROR(INDEX('Reporter Outputs'!$A$27:$U$46,MATCH(PotentialSummary!$A52,'Reporter Outputs'!$A$27:$A$46,0),MATCH(PotentialSummary!E$31,'Reporter Outputs'!$B$2:$U$2,0)+1),0))</f>
        <v>4.3023262710134595</v>
      </c>
      <c r="F52" s="62">
        <f>MAX(IFERROR(INDEX('Reporter Outputs'!$A$2:$U$23,MATCH(PotentialSummary!$A52,'Reporter Outputs'!$A$2:$A$23,0),MATCH(PotentialSummary!F$31,'Reporter Outputs'!$B$2:$U$2,0)+1),0),IFERROR(INDEX('Reporter Outputs'!$A$27:$U$46,MATCH(PotentialSummary!$A52,'Reporter Outputs'!$A$27:$A$46,0),MATCH(PotentialSummary!F$31,'Reporter Outputs'!$B$2:$U$2,0)+1),0))</f>
        <v>7.0059156478451916</v>
      </c>
      <c r="G52" s="62">
        <f>MAX(IFERROR(INDEX('Reporter Outputs'!$A$2:$U$23,MATCH(PotentialSummary!$A52,'Reporter Outputs'!$A$2:$A$23,0),MATCH(PotentialSummary!G$31,'Reporter Outputs'!$B$2:$U$2,0)+1),0),IFERROR(INDEX('Reporter Outputs'!$A$27:$U$46,MATCH(PotentialSummary!$A52,'Reporter Outputs'!$A$27:$A$46,0),MATCH(PotentialSummary!G$31,'Reporter Outputs'!$B$2:$U$2,0)+1),0))</f>
        <v>10.519340494184405</v>
      </c>
      <c r="H52" s="62">
        <f>MAX(IFERROR(INDEX('Reporter Outputs'!$A$2:$U$23,MATCH(PotentialSummary!$A52,'Reporter Outputs'!$A$2:$A$23,0),MATCH(PotentialSummary!H$31,'Reporter Outputs'!$B$2:$U$2,0)+1),0),IFERROR(INDEX('Reporter Outputs'!$A$27:$U$46,MATCH(PotentialSummary!$A52,'Reporter Outputs'!$A$27:$A$46,0),MATCH(PotentialSummary!H$31,'Reporter Outputs'!$B$2:$U$2,0)+1),0))</f>
        <v>12.480415303499118</v>
      </c>
      <c r="I52" s="62">
        <f>MAX(IFERROR(INDEX('Reporter Outputs'!$A$2:$U$23,MATCH(PotentialSummary!$A52,'Reporter Outputs'!$A$2:$A$23,0),MATCH(PotentialSummary!I$31,'Reporter Outputs'!$B$2:$U$2,0)+1),0),IFERROR(INDEX('Reporter Outputs'!$A$27:$U$46,MATCH(PotentialSummary!$A52,'Reporter Outputs'!$A$27:$A$46,0),MATCH(PotentialSummary!I$31,'Reporter Outputs'!$B$2:$U$2,0)+1),0))</f>
        <v>14.638984683559421</v>
      </c>
      <c r="J52" s="62">
        <f>MAX(IFERROR(INDEX('Reporter Outputs'!$A$2:$U$23,MATCH(PotentialSummary!$A52,'Reporter Outputs'!$A$2:$A$23,0),MATCH(PotentialSummary!J$31,'Reporter Outputs'!$B$2:$U$2,0)+1),0),IFERROR(INDEX('Reporter Outputs'!$A$27:$U$46,MATCH(PotentialSummary!$A52,'Reporter Outputs'!$A$27:$A$46,0),MATCH(PotentialSummary!J$31,'Reporter Outputs'!$B$2:$U$2,0)+1),0))</f>
        <v>17.038416672804455</v>
      </c>
      <c r="K52" s="62">
        <f>MAX(IFERROR(INDEX('Reporter Outputs'!$A$2:$U$23,MATCH(PotentialSummary!$A52,'Reporter Outputs'!$A$2:$A$23,0),MATCH(PotentialSummary!K$31,'Reporter Outputs'!$B$2:$U$2,0)+1),0),IFERROR(INDEX('Reporter Outputs'!$A$27:$U$46,MATCH(PotentialSummary!$A52,'Reporter Outputs'!$A$27:$A$46,0),MATCH(PotentialSummary!K$31,'Reporter Outputs'!$B$2:$U$2,0)+1),0))</f>
        <v>19.695009994455518</v>
      </c>
      <c r="L52" s="62">
        <f>MAX(IFERROR(INDEX('Reporter Outputs'!$A$2:$U$23,MATCH(PotentialSummary!$A52,'Reporter Outputs'!$A$2:$A$23,0),MATCH(PotentialSummary!L$31,'Reporter Outputs'!$B$2:$U$2,0)+1),0),IFERROR(INDEX('Reporter Outputs'!$A$27:$U$46,MATCH(PotentialSummary!$A52,'Reporter Outputs'!$A$27:$A$46,0),MATCH(PotentialSummary!L$31,'Reporter Outputs'!$B$2:$U$2,0)+1),0))</f>
        <v>22.630282373341846</v>
      </c>
      <c r="M52" s="62">
        <f>MAX(IFERROR(INDEX('Reporter Outputs'!$A$2:$U$23,MATCH(PotentialSummary!$A52,'Reporter Outputs'!$A$2:$A$23,0),MATCH(PotentialSummary!M$31,'Reporter Outputs'!$B$2:$U$2,0)+1),0),IFERROR(INDEX('Reporter Outputs'!$A$27:$U$46,MATCH(PotentialSummary!$A52,'Reporter Outputs'!$A$27:$A$46,0),MATCH(PotentialSummary!M$31,'Reporter Outputs'!$B$2:$U$2,0)+1),0))</f>
        <v>25.860782542665678</v>
      </c>
      <c r="N52" s="62">
        <f>MAX(IFERROR(INDEX('Reporter Outputs'!$A$2:$U$23,MATCH(PotentialSummary!$A52,'Reporter Outputs'!$A$2:$A$23,0),MATCH(PotentialSummary!N$31,'Reporter Outputs'!$B$2:$U$2,0)+1),0),IFERROR(INDEX('Reporter Outputs'!$A$27:$U$46,MATCH(PotentialSummary!$A52,'Reporter Outputs'!$A$27:$A$46,0),MATCH(PotentialSummary!N$31,'Reporter Outputs'!$B$2:$U$2,0)+1),0))</f>
        <v>29.432311011526814</v>
      </c>
      <c r="O52" s="62">
        <f>MAX(IFERROR(INDEX('Reporter Outputs'!$A$2:$U$23,MATCH(PotentialSummary!$A52,'Reporter Outputs'!$A$2:$A$23,0),MATCH(PotentialSummary!O$31,'Reporter Outputs'!$B$2:$U$2,0)+1),0),IFERROR(INDEX('Reporter Outputs'!$A$27:$U$46,MATCH(PotentialSummary!$A52,'Reporter Outputs'!$A$27:$A$46,0),MATCH(PotentialSummary!O$31,'Reporter Outputs'!$B$2:$U$2,0)+1),0))</f>
        <v>33.337807679828323</v>
      </c>
      <c r="P52" s="62">
        <f>MAX(IFERROR(INDEX('Reporter Outputs'!$A$2:$U$23,MATCH(PotentialSummary!$A52,'Reporter Outputs'!$A$2:$A$23,0),MATCH(PotentialSummary!P$31,'Reporter Outputs'!$B$2:$U$2,0)+1),0),IFERROR(INDEX('Reporter Outputs'!$A$27:$U$46,MATCH(PotentialSummary!$A52,'Reporter Outputs'!$A$27:$A$46,0),MATCH(PotentialSummary!P$31,'Reporter Outputs'!$B$2:$U$2,0)+1),0))</f>
        <v>37.620213247137045</v>
      </c>
      <c r="Q52" s="62">
        <f>MAX(IFERROR(INDEX('Reporter Outputs'!$A$2:$U$23,MATCH(PotentialSummary!$A52,'Reporter Outputs'!$A$2:$A$23,0),MATCH(PotentialSummary!Q$31,'Reporter Outputs'!$B$2:$U$2,0)+1),0),IFERROR(INDEX('Reporter Outputs'!$A$27:$U$46,MATCH(PotentialSummary!$A52,'Reporter Outputs'!$A$27:$A$46,0),MATCH(PotentialSummary!Q$31,'Reporter Outputs'!$B$2:$U$2,0)+1),0))</f>
        <v>42.321883521991232</v>
      </c>
      <c r="R52" s="62">
        <f>MAX(IFERROR(INDEX('Reporter Outputs'!$A$2:$U$23,MATCH(PotentialSummary!$A52,'Reporter Outputs'!$A$2:$A$23,0),MATCH(PotentialSummary!R$31,'Reporter Outputs'!$B$2:$U$2,0)+1),0),IFERROR(INDEX('Reporter Outputs'!$A$27:$U$46,MATCH(PotentialSummary!$A52,'Reporter Outputs'!$A$27:$A$46,0),MATCH(PotentialSummary!R$31,'Reporter Outputs'!$B$2:$U$2,0)+1),0))</f>
        <v>47.408757633748706</v>
      </c>
      <c r="S52" s="62">
        <f>MAX(IFERROR(INDEX('Reporter Outputs'!$A$2:$U$23,MATCH(PotentialSummary!$A52,'Reporter Outputs'!$A$2:$A$23,0),MATCH(PotentialSummary!S$31,'Reporter Outputs'!$B$2:$U$2,0)+1),0),IFERROR(INDEX('Reporter Outputs'!$A$27:$U$46,MATCH(PotentialSummary!$A52,'Reporter Outputs'!$A$27:$A$46,0),MATCH(PotentialSummary!S$31,'Reporter Outputs'!$B$2:$U$2,0)+1),0))</f>
        <v>52.933416258023719</v>
      </c>
      <c r="T52" s="62">
        <f>MAX(IFERROR(INDEX('Reporter Outputs'!$A$2:$U$23,MATCH(PotentialSummary!$A52,'Reporter Outputs'!$A$2:$A$23,0),MATCH(PotentialSummary!T$31,'Reporter Outputs'!$B$2:$U$2,0)+1),0),IFERROR(INDEX('Reporter Outputs'!$A$27:$U$46,MATCH(PotentialSummary!$A52,'Reporter Outputs'!$A$27:$A$46,0),MATCH(PotentialSummary!T$31,'Reporter Outputs'!$B$2:$U$2,0)+1),0))</f>
        <v>58.915471730550379</v>
      </c>
      <c r="U52" s="62">
        <f>MAX(IFERROR(INDEX('Reporter Outputs'!$A$2:$U$23,MATCH(PotentialSummary!$A52,'Reporter Outputs'!$A$2:$A$23,0),MATCH(PotentialSummary!U$31,'Reporter Outputs'!$B$2:$U$2,0)+1),0),IFERROR(INDEX('Reporter Outputs'!$A$27:$U$46,MATCH(PotentialSummary!$A52,'Reporter Outputs'!$A$27:$A$46,0),MATCH(PotentialSummary!U$31,'Reporter Outputs'!$B$2:$U$2,0)+1),0))</f>
        <v>65.380937967356587</v>
      </c>
      <c r="V52" s="62">
        <f>MAX(IFERROR(INDEX('Reporter Outputs'!$A$2:$U$23,MATCH(PotentialSummary!$A52,'Reporter Outputs'!$A$2:$A$23,0),MATCH(PotentialSummary!V$31,'Reporter Outputs'!$B$2:$U$2,0)+1),0),IFERROR(INDEX('Reporter Outputs'!$A$27:$U$46,MATCH(PotentialSummary!$A52,'Reporter Outputs'!$A$27:$A$46,0),MATCH(PotentialSummary!V$31,'Reporter Outputs'!$B$2:$U$2,0)+1),0))</f>
        <v>72.325029016994236</v>
      </c>
    </row>
    <row r="53" spans="1:22" x14ac:dyDescent="0.35">
      <c r="A53" t="str">
        <f t="shared" si="5"/>
        <v>ResHPWHDLCSwch</v>
      </c>
      <c r="B53" t="str">
        <f t="shared" si="7"/>
        <v>Bin 4</v>
      </c>
      <c r="C53" s="62">
        <f>MAX(IFERROR(INDEX('Reporter Outputs'!$A$2:$U$23,MATCH(PotentialSummary!$A53,'Reporter Outputs'!$A$2:$A$23,0),MATCH(PotentialSummary!C$31,'Reporter Outputs'!$B$2:$U$2,0)+1),0),IFERROR(INDEX('Reporter Outputs'!$A$27:$U$46,MATCH(PotentialSummary!$A53,'Reporter Outputs'!$A$27:$A$46,0),MATCH(PotentialSummary!C$31,'Reporter Outputs'!$B$2:$U$2,0)+1),0))</f>
        <v>1.151760524853052</v>
      </c>
      <c r="D53" s="62">
        <f>MAX(IFERROR(INDEX('Reporter Outputs'!$A$2:$U$23,MATCH(PotentialSummary!$A53,'Reporter Outputs'!$A$2:$A$23,0),MATCH(PotentialSummary!D$31,'Reporter Outputs'!$B$2:$U$2,0)+1),0),IFERROR(INDEX('Reporter Outputs'!$A$27:$U$46,MATCH(PotentialSummary!$A53,'Reporter Outputs'!$A$27:$A$46,0),MATCH(PotentialSummary!D$31,'Reporter Outputs'!$B$2:$U$2,0)+1),0))</f>
        <v>2.184952342188339</v>
      </c>
      <c r="E53" s="62">
        <f>MAX(IFERROR(INDEX('Reporter Outputs'!$A$2:$U$23,MATCH(PotentialSummary!$A53,'Reporter Outputs'!$A$2:$A$23,0),MATCH(PotentialSummary!E$31,'Reporter Outputs'!$B$2:$U$2,0)+1),0),IFERROR(INDEX('Reporter Outputs'!$A$27:$U$46,MATCH(PotentialSummary!$A53,'Reporter Outputs'!$A$27:$A$46,0),MATCH(PotentialSummary!E$31,'Reporter Outputs'!$B$2:$U$2,0)+1),0))</f>
        <v>3.0936637624268393</v>
      </c>
      <c r="F53" s="62">
        <f>MAX(IFERROR(INDEX('Reporter Outputs'!$A$2:$U$23,MATCH(PotentialSummary!$A53,'Reporter Outputs'!$A$2:$A$23,0),MATCH(PotentialSummary!F$31,'Reporter Outputs'!$B$2:$U$2,0)+1),0),IFERROR(INDEX('Reporter Outputs'!$A$27:$U$46,MATCH(PotentialSummary!$A53,'Reporter Outputs'!$A$27:$A$46,0),MATCH(PotentialSummary!F$31,'Reporter Outputs'!$B$2:$U$2,0)+1),0))</f>
        <v>3.8724842156584098</v>
      </c>
      <c r="G53" s="62">
        <f>MAX(IFERROR(INDEX('Reporter Outputs'!$A$2:$U$23,MATCH(PotentialSummary!$A53,'Reporter Outputs'!$A$2:$A$23,0),MATCH(PotentialSummary!G$31,'Reporter Outputs'!$B$2:$U$2,0)+1),0),IFERROR(INDEX('Reporter Outputs'!$A$27:$U$46,MATCH(PotentialSummary!$A53,'Reporter Outputs'!$A$27:$A$46,0),MATCH(PotentialSummary!G$31,'Reporter Outputs'!$B$2:$U$2,0)+1),0))</f>
        <v>4.515141149463008</v>
      </c>
      <c r="H53" s="62">
        <f>MAX(IFERROR(INDEX('Reporter Outputs'!$A$2:$U$23,MATCH(PotentialSummary!$A53,'Reporter Outputs'!$A$2:$A$23,0),MATCH(PotentialSummary!H$31,'Reporter Outputs'!$B$2:$U$2,0)+1),0),IFERROR(INDEX('Reporter Outputs'!$A$27:$U$46,MATCH(PotentialSummary!$A53,'Reporter Outputs'!$A$27:$A$46,0),MATCH(PotentialSummary!H$31,'Reporter Outputs'!$B$2:$U$2,0)+1),0))</f>
        <v>4.179466880282801</v>
      </c>
      <c r="I53" s="62">
        <f>MAX(IFERROR(INDEX('Reporter Outputs'!$A$2:$U$23,MATCH(PotentialSummary!$A53,'Reporter Outputs'!$A$2:$A$23,0),MATCH(PotentialSummary!I$31,'Reporter Outputs'!$B$2:$U$2,0)+1),0),IFERROR(INDEX('Reporter Outputs'!$A$27:$U$46,MATCH(PotentialSummary!$A53,'Reporter Outputs'!$A$27:$A$46,0),MATCH(PotentialSummary!I$31,'Reporter Outputs'!$B$2:$U$2,0)+1),0))</f>
        <v>3.8347611860679316</v>
      </c>
      <c r="J53" s="62">
        <f>MAX(IFERROR(INDEX('Reporter Outputs'!$A$2:$U$23,MATCH(PotentialSummary!$A53,'Reporter Outputs'!$A$2:$A$23,0),MATCH(PotentialSummary!J$31,'Reporter Outputs'!$B$2:$U$2,0)+1),0),IFERROR(INDEX('Reporter Outputs'!$A$27:$U$46,MATCH(PotentialSummary!$A53,'Reporter Outputs'!$A$27:$A$46,0),MATCH(PotentialSummary!J$31,'Reporter Outputs'!$B$2:$U$2,0)+1),0))</f>
        <v>3.4814811283618741</v>
      </c>
      <c r="K53" s="62">
        <f>MAX(IFERROR(INDEX('Reporter Outputs'!$A$2:$U$23,MATCH(PotentialSummary!$A53,'Reporter Outputs'!$A$2:$A$23,0),MATCH(PotentialSummary!K$31,'Reporter Outputs'!$B$2:$U$2,0)+1),0),IFERROR(INDEX('Reporter Outputs'!$A$27:$U$46,MATCH(PotentialSummary!$A53,'Reporter Outputs'!$A$27:$A$46,0),MATCH(PotentialSummary!K$31,'Reporter Outputs'!$B$2:$U$2,0)+1),0))</f>
        <v>3.1200172626607099</v>
      </c>
      <c r="L53" s="62">
        <f>MAX(IFERROR(INDEX('Reporter Outputs'!$A$2:$U$23,MATCH(PotentialSummary!$A53,'Reporter Outputs'!$A$2:$A$23,0),MATCH(PotentialSummary!L$31,'Reporter Outputs'!$B$2:$U$2,0)+1),0),IFERROR(INDEX('Reporter Outputs'!$A$27:$U$46,MATCH(PotentialSummary!$A53,'Reporter Outputs'!$A$27:$A$46,0),MATCH(PotentialSummary!L$31,'Reporter Outputs'!$B$2:$U$2,0)+1),0))</f>
        <v>2.7503816810365107</v>
      </c>
      <c r="M53" s="62">
        <f>MAX(IFERROR(INDEX('Reporter Outputs'!$A$2:$U$23,MATCH(PotentialSummary!$A53,'Reporter Outputs'!$A$2:$A$23,0),MATCH(PotentialSummary!M$31,'Reporter Outputs'!$B$2:$U$2,0)+1),0),IFERROR(INDEX('Reporter Outputs'!$A$27:$U$46,MATCH(PotentialSummary!$A53,'Reporter Outputs'!$A$27:$A$46,0),MATCH(PotentialSummary!M$31,'Reporter Outputs'!$B$2:$U$2,0)+1),0))</f>
        <v>2.3718118874471537</v>
      </c>
      <c r="N53" s="62">
        <f>MAX(IFERROR(INDEX('Reporter Outputs'!$A$2:$U$23,MATCH(PotentialSummary!$A53,'Reporter Outputs'!$A$2:$A$23,0),MATCH(PotentialSummary!N$31,'Reporter Outputs'!$B$2:$U$2,0)+1),0),IFERROR(INDEX('Reporter Outputs'!$A$27:$U$46,MATCH(PotentialSummary!$A53,'Reporter Outputs'!$A$27:$A$46,0),MATCH(PotentialSummary!N$31,'Reporter Outputs'!$B$2:$U$2,0)+1),0))</f>
        <v>1.9849951919246041</v>
      </c>
      <c r="O53" s="62">
        <f>MAX(IFERROR(INDEX('Reporter Outputs'!$A$2:$U$23,MATCH(PotentialSummary!$A53,'Reporter Outputs'!$A$2:$A$23,0),MATCH(PotentialSummary!O$31,'Reporter Outputs'!$B$2:$U$2,0)+1),0),IFERROR(INDEX('Reporter Outputs'!$A$27:$U$46,MATCH(PotentialSummary!$A53,'Reporter Outputs'!$A$27:$A$46,0),MATCH(PotentialSummary!O$31,'Reporter Outputs'!$B$2:$U$2,0)+1),0))</f>
        <v>1.5900632190512123</v>
      </c>
      <c r="P53" s="62">
        <f>MAX(IFERROR(INDEX('Reporter Outputs'!$A$2:$U$23,MATCH(PotentialSummary!$A53,'Reporter Outputs'!$A$2:$A$23,0),MATCH(PotentialSummary!P$31,'Reporter Outputs'!$B$2:$U$2,0)+1),0),IFERROR(INDEX('Reporter Outputs'!$A$27:$U$46,MATCH(PotentialSummary!$A53,'Reporter Outputs'!$A$27:$A$46,0),MATCH(PotentialSummary!P$31,'Reporter Outputs'!$B$2:$U$2,0)+1),0))</f>
        <v>1.1869479592379693</v>
      </c>
      <c r="Q53" s="62">
        <f>MAX(IFERROR(INDEX('Reporter Outputs'!$A$2:$U$23,MATCH(PotentialSummary!$A53,'Reporter Outputs'!$A$2:$A$23,0),MATCH(PotentialSummary!Q$31,'Reporter Outputs'!$B$2:$U$2,0)+1),0),IFERROR(INDEX('Reporter Outputs'!$A$27:$U$46,MATCH(PotentialSummary!$A53,'Reporter Outputs'!$A$27:$A$46,0),MATCH(PotentialSummary!Q$31,'Reporter Outputs'!$B$2:$U$2,0)+1),0))</f>
        <v>1.0574434993999344</v>
      </c>
      <c r="R53" s="62">
        <f>MAX(IFERROR(INDEX('Reporter Outputs'!$A$2:$U$23,MATCH(PotentialSummary!$A53,'Reporter Outputs'!$A$2:$A$23,0),MATCH(PotentialSummary!R$31,'Reporter Outputs'!$B$2:$U$2,0)+1),0),IFERROR(INDEX('Reporter Outputs'!$A$27:$U$46,MATCH(PotentialSummary!$A53,'Reporter Outputs'!$A$27:$A$46,0),MATCH(PotentialSummary!R$31,'Reporter Outputs'!$B$2:$U$2,0)+1),0))</f>
        <v>1.0675313195486258</v>
      </c>
      <c r="S53" s="62">
        <f>MAX(IFERROR(INDEX('Reporter Outputs'!$A$2:$U$23,MATCH(PotentialSummary!$A53,'Reporter Outputs'!$A$2:$A$23,0),MATCH(PotentialSummary!S$31,'Reporter Outputs'!$B$2:$U$2,0)+1),0),IFERROR(INDEX('Reporter Outputs'!$A$27:$U$46,MATCH(PotentialSummary!$A53,'Reporter Outputs'!$A$27:$A$46,0),MATCH(PotentialSummary!S$31,'Reporter Outputs'!$B$2:$U$2,0)+1),0))</f>
        <v>1.0775352824375704</v>
      </c>
      <c r="T53" s="62">
        <f>MAX(IFERROR(INDEX('Reporter Outputs'!$A$2:$U$23,MATCH(PotentialSummary!$A53,'Reporter Outputs'!$A$2:$A$23,0),MATCH(PotentialSummary!T$31,'Reporter Outputs'!$B$2:$U$2,0)+1),0),IFERROR(INDEX('Reporter Outputs'!$A$27:$U$46,MATCH(PotentialSummary!$A53,'Reporter Outputs'!$A$27:$A$46,0),MATCH(PotentialSummary!T$31,'Reporter Outputs'!$B$2:$U$2,0)+1),0))</f>
        <v>1.0873914474510633</v>
      </c>
      <c r="U53" s="62">
        <f>MAX(IFERROR(INDEX('Reporter Outputs'!$A$2:$U$23,MATCH(PotentialSummary!$A53,'Reporter Outputs'!$A$2:$A$23,0),MATCH(PotentialSummary!U$31,'Reporter Outputs'!$B$2:$U$2,0)+1),0),IFERROR(INDEX('Reporter Outputs'!$A$27:$U$46,MATCH(PotentialSummary!$A53,'Reporter Outputs'!$A$27:$A$46,0),MATCH(PotentialSummary!U$31,'Reporter Outputs'!$B$2:$U$2,0)+1),0))</f>
        <v>1.0971835169231403</v>
      </c>
      <c r="V53" s="62">
        <f>MAX(IFERROR(INDEX('Reporter Outputs'!$A$2:$U$23,MATCH(PotentialSummary!$A53,'Reporter Outputs'!$A$2:$A$23,0),MATCH(PotentialSummary!V$31,'Reporter Outputs'!$B$2:$U$2,0)+1),0),IFERROR(INDEX('Reporter Outputs'!$A$27:$U$46,MATCH(PotentialSummary!$A53,'Reporter Outputs'!$A$27:$A$46,0),MATCH(PotentialSummary!V$31,'Reporter Outputs'!$B$2:$U$2,0)+1),0))</f>
        <v>1.1068808598119242</v>
      </c>
    </row>
    <row r="54" spans="1:22" x14ac:dyDescent="0.35">
      <c r="A54" t="str">
        <f t="shared" si="5"/>
        <v>ResHPWHDLCGrd</v>
      </c>
      <c r="B54" t="str">
        <f t="shared" si="7"/>
        <v>Bin 4</v>
      </c>
      <c r="C54" s="62">
        <f>MAX(IFERROR(INDEX('Reporter Outputs'!$A$2:$U$23,MATCH(PotentialSummary!$A54,'Reporter Outputs'!$A$2:$A$23,0),MATCH(PotentialSummary!C$31,'Reporter Outputs'!$B$2:$U$2,0)+1),0),IFERROR(INDEX('Reporter Outputs'!$A$27:$U$46,MATCH(PotentialSummary!$A54,'Reporter Outputs'!$A$27:$A$46,0),MATCH(PotentialSummary!C$31,'Reporter Outputs'!$B$2:$U$2,0)+1),0))</f>
        <v>6.0618974992265914E-2</v>
      </c>
      <c r="D54" s="62">
        <f>MAX(IFERROR(INDEX('Reporter Outputs'!$A$2:$U$23,MATCH(PotentialSummary!$A54,'Reporter Outputs'!$A$2:$A$23,0),MATCH(PotentialSummary!D$31,'Reporter Outputs'!$B$2:$U$2,0)+1),0),IFERROR(INDEX('Reporter Outputs'!$A$27:$U$46,MATCH(PotentialSummary!$A54,'Reporter Outputs'!$A$27:$A$46,0),MATCH(PotentialSummary!D$31,'Reporter Outputs'!$B$2:$U$2,0)+1),0))</f>
        <v>0.27005028948395193</v>
      </c>
      <c r="E54" s="62">
        <f>MAX(IFERROR(INDEX('Reporter Outputs'!$A$2:$U$23,MATCH(PotentialSummary!$A54,'Reporter Outputs'!$A$2:$A$23,0),MATCH(PotentialSummary!E$31,'Reporter Outputs'!$B$2:$U$2,0)+1),0),IFERROR(INDEX('Reporter Outputs'!$A$27:$U$46,MATCH(PotentialSummary!$A54,'Reporter Outputs'!$A$27:$A$46,0),MATCH(PotentialSummary!E$31,'Reporter Outputs'!$B$2:$U$2,0)+1),0))</f>
        <v>0.63364197543682255</v>
      </c>
      <c r="F54" s="62">
        <f>MAX(IFERROR(INDEX('Reporter Outputs'!$A$2:$U$23,MATCH(PotentialSummary!$A54,'Reporter Outputs'!$A$2:$A$23,0),MATCH(PotentialSummary!F$31,'Reporter Outputs'!$B$2:$U$2,0)+1),0),IFERROR(INDEX('Reporter Outputs'!$A$27:$U$46,MATCH(PotentialSummary!$A54,'Reporter Outputs'!$A$27:$A$46,0),MATCH(PotentialSummary!F$31,'Reporter Outputs'!$B$2:$U$2,0)+1),0))</f>
        <v>1.1567160644174468</v>
      </c>
      <c r="G54" s="62">
        <f>MAX(IFERROR(INDEX('Reporter Outputs'!$A$2:$U$23,MATCH(PotentialSummary!$A54,'Reporter Outputs'!$A$2:$A$23,0),MATCH(PotentialSummary!G$31,'Reporter Outputs'!$B$2:$U$2,0)+1),0),IFERROR(INDEX('Reporter Outputs'!$A$27:$U$46,MATCH(PotentialSummary!$A54,'Reporter Outputs'!$A$27:$A$46,0),MATCH(PotentialSummary!G$31,'Reporter Outputs'!$B$2:$U$2,0)+1),0))</f>
        <v>1.8442125821750313</v>
      </c>
      <c r="H54" s="62">
        <f>MAX(IFERROR(INDEX('Reporter Outputs'!$A$2:$U$23,MATCH(PotentialSummary!$A54,'Reporter Outputs'!$A$2:$A$23,0),MATCH(PotentialSummary!H$31,'Reporter Outputs'!$B$2:$U$2,0)+1),0),IFERROR(INDEX('Reporter Outputs'!$A$27:$U$46,MATCH(PotentialSummary!$A54,'Reporter Outputs'!$A$27:$A$46,0),MATCH(PotentialSummary!H$31,'Reporter Outputs'!$B$2:$U$2,0)+1),0))</f>
        <v>2.7005785995673484</v>
      </c>
      <c r="I54" s="62">
        <f>MAX(IFERROR(INDEX('Reporter Outputs'!$A$2:$U$23,MATCH(PotentialSummary!$A54,'Reporter Outputs'!$A$2:$A$23,0),MATCH(PotentialSummary!I$31,'Reporter Outputs'!$B$2:$U$2,0)+1),0),IFERROR(INDEX('Reporter Outputs'!$A$27:$U$46,MATCH(PotentialSummary!$A54,'Reporter Outputs'!$A$27:$A$46,0),MATCH(PotentialSummary!I$31,'Reporter Outputs'!$B$2:$U$2,0)+1),0))</f>
        <v>3.7307676623779531</v>
      </c>
      <c r="J54" s="62">
        <f>MAX(IFERROR(INDEX('Reporter Outputs'!$A$2:$U$23,MATCH(PotentialSummary!$A54,'Reporter Outputs'!$A$2:$A$23,0),MATCH(PotentialSummary!J$31,'Reporter Outputs'!$B$2:$U$2,0)+1),0),IFERROR(INDEX('Reporter Outputs'!$A$27:$U$46,MATCH(PotentialSummary!$A54,'Reporter Outputs'!$A$27:$A$46,0),MATCH(PotentialSummary!J$31,'Reporter Outputs'!$B$2:$U$2,0)+1),0))</f>
        <v>4.9397619028832622</v>
      </c>
      <c r="K54" s="62">
        <f>MAX(IFERROR(INDEX('Reporter Outputs'!$A$2:$U$23,MATCH(PotentialSummary!$A54,'Reporter Outputs'!$A$2:$A$23,0),MATCH(PotentialSummary!K$31,'Reporter Outputs'!$B$2:$U$2,0)+1),0),IFERROR(INDEX('Reporter Outputs'!$A$27:$U$46,MATCH(PotentialSummary!$A54,'Reporter Outputs'!$A$27:$A$46,0),MATCH(PotentialSummary!K$31,'Reporter Outputs'!$B$2:$U$2,0)+1),0))</f>
        <v>6.3329712097411006</v>
      </c>
      <c r="L54" s="62">
        <f>MAX(IFERROR(INDEX('Reporter Outputs'!$A$2:$U$23,MATCH(PotentialSummary!$A54,'Reporter Outputs'!$A$2:$A$23,0),MATCH(PotentialSummary!L$31,'Reporter Outputs'!$B$2:$U$2,0)+1),0),IFERROR(INDEX('Reporter Outputs'!$A$27:$U$46,MATCH(PotentialSummary!$A54,'Reporter Outputs'!$A$27:$A$46,0),MATCH(PotentialSummary!L$31,'Reporter Outputs'!$B$2:$U$2,0)+1),0))</f>
        <v>7.9157326429831318</v>
      </c>
      <c r="M54" s="62">
        <f>MAX(IFERROR(INDEX('Reporter Outputs'!$A$2:$U$23,MATCH(PotentialSummary!$A54,'Reporter Outputs'!$A$2:$A$23,0),MATCH(PotentialSummary!M$31,'Reporter Outputs'!$B$2:$U$2,0)+1),0),IFERROR(INDEX('Reporter Outputs'!$A$27:$U$46,MATCH(PotentialSummary!$A54,'Reporter Outputs'!$A$27:$A$46,0),MATCH(PotentialSummary!M$31,'Reporter Outputs'!$B$2:$U$2,0)+1),0))</f>
        <v>8.8095870105180047</v>
      </c>
      <c r="N54" s="62">
        <f>MAX(IFERROR(INDEX('Reporter Outputs'!$A$2:$U$23,MATCH(PotentialSummary!$A54,'Reporter Outputs'!$A$2:$A$23,0),MATCH(PotentialSummary!N$31,'Reporter Outputs'!$B$2:$U$2,0)+1),0),IFERROR(INDEX('Reporter Outputs'!$A$27:$U$46,MATCH(PotentialSummary!$A54,'Reporter Outputs'!$A$27:$A$46,0),MATCH(PotentialSummary!N$31,'Reporter Outputs'!$B$2:$U$2,0)+1),0))</f>
        <v>9.7196316294239331</v>
      </c>
      <c r="O54" s="62">
        <f>MAX(IFERROR(INDEX('Reporter Outputs'!$A$2:$U$23,MATCH(PotentialSummary!$A54,'Reporter Outputs'!$A$2:$A$23,0),MATCH(PotentialSummary!O$31,'Reporter Outputs'!$B$2:$U$2,0)+1),0),IFERROR(INDEX('Reporter Outputs'!$A$27:$U$46,MATCH(PotentialSummary!$A54,'Reporter Outputs'!$A$27:$A$46,0),MATCH(PotentialSummary!O$31,'Reporter Outputs'!$B$2:$U$2,0)+1),0))</f>
        <v>10.646510249299437</v>
      </c>
      <c r="P54" s="62">
        <f>MAX(IFERROR(INDEX('Reporter Outputs'!$A$2:$U$23,MATCH(PotentialSummary!$A54,'Reporter Outputs'!$A$2:$A$23,0),MATCH(PotentialSummary!P$31,'Reporter Outputs'!$B$2:$U$2,0)+1),0),IFERROR(INDEX('Reporter Outputs'!$A$27:$U$46,MATCH(PotentialSummary!$A54,'Reporter Outputs'!$A$27:$A$46,0),MATCH(PotentialSummary!P$31,'Reporter Outputs'!$B$2:$U$2,0)+1),0))</f>
        <v>11.590197719617841</v>
      </c>
      <c r="Q54" s="62">
        <f>MAX(IFERROR(INDEX('Reporter Outputs'!$A$2:$U$23,MATCH(PotentialSummary!$A54,'Reporter Outputs'!$A$2:$A$23,0),MATCH(PotentialSummary!Q$31,'Reporter Outputs'!$B$2:$U$2,0)+1),0),IFERROR(INDEX('Reporter Outputs'!$A$27:$U$46,MATCH(PotentialSummary!$A54,'Reporter Outputs'!$A$27:$A$46,0),MATCH(PotentialSummary!Q$31,'Reporter Outputs'!$B$2:$U$2,0)+1),0))</f>
        <v>11.984359659865921</v>
      </c>
      <c r="R54" s="62">
        <f>MAX(IFERROR(INDEX('Reporter Outputs'!$A$2:$U$23,MATCH(PotentialSummary!$A54,'Reporter Outputs'!$A$2:$A$23,0),MATCH(PotentialSummary!R$31,'Reporter Outputs'!$B$2:$U$2,0)+1),0),IFERROR(INDEX('Reporter Outputs'!$A$27:$U$46,MATCH(PotentialSummary!$A54,'Reporter Outputs'!$A$27:$A$46,0),MATCH(PotentialSummary!R$31,'Reporter Outputs'!$B$2:$U$2,0)+1),0))</f>
        <v>12.098688288217758</v>
      </c>
      <c r="S54" s="62">
        <f>MAX(IFERROR(INDEX('Reporter Outputs'!$A$2:$U$23,MATCH(PotentialSummary!$A54,'Reporter Outputs'!$A$2:$A$23,0),MATCH(PotentialSummary!S$31,'Reporter Outputs'!$B$2:$U$2,0)+1),0),IFERROR(INDEX('Reporter Outputs'!$A$27:$U$46,MATCH(PotentialSummary!$A54,'Reporter Outputs'!$A$27:$A$46,0),MATCH(PotentialSummary!S$31,'Reporter Outputs'!$B$2:$U$2,0)+1),0))</f>
        <v>12.212066534292463</v>
      </c>
      <c r="T54" s="62">
        <f>MAX(IFERROR(INDEX('Reporter Outputs'!$A$2:$U$23,MATCH(PotentialSummary!$A54,'Reporter Outputs'!$A$2:$A$23,0),MATCH(PotentialSummary!T$31,'Reporter Outputs'!$B$2:$U$2,0)+1),0),IFERROR(INDEX('Reporter Outputs'!$A$27:$U$46,MATCH(PotentialSummary!$A54,'Reporter Outputs'!$A$27:$A$46,0),MATCH(PotentialSummary!T$31,'Reporter Outputs'!$B$2:$U$2,0)+1),0))</f>
        <v>12.323769737778717</v>
      </c>
      <c r="U54" s="62">
        <f>MAX(IFERROR(INDEX('Reporter Outputs'!$A$2:$U$23,MATCH(PotentialSummary!$A54,'Reporter Outputs'!$A$2:$A$23,0),MATCH(PotentialSummary!U$31,'Reporter Outputs'!$B$2:$U$2,0)+1),0),IFERROR(INDEX('Reporter Outputs'!$A$27:$U$46,MATCH(PotentialSummary!$A54,'Reporter Outputs'!$A$27:$A$46,0),MATCH(PotentialSummary!U$31,'Reporter Outputs'!$B$2:$U$2,0)+1),0))</f>
        <v>12.43474652512892</v>
      </c>
      <c r="V54" s="62">
        <f>MAX(IFERROR(INDEX('Reporter Outputs'!$A$2:$U$23,MATCH(PotentialSummary!$A54,'Reporter Outputs'!$A$2:$A$23,0),MATCH(PotentialSummary!V$31,'Reporter Outputs'!$B$2:$U$2,0)+1),0),IFERROR(INDEX('Reporter Outputs'!$A$27:$U$46,MATCH(PotentialSummary!$A54,'Reporter Outputs'!$A$27:$A$46,0),MATCH(PotentialSummary!V$31,'Reporter Outputs'!$B$2:$U$2,0)+1),0))</f>
        <v>12.544649744535137</v>
      </c>
    </row>
    <row r="57" spans="1:22" ht="13.15" x14ac:dyDescent="0.35">
      <c r="C57" s="1" t="s">
        <v>34</v>
      </c>
    </row>
    <row r="58" spans="1:22" ht="13.15" x14ac:dyDescent="0.4">
      <c r="A58" s="1" t="s">
        <v>22</v>
      </c>
      <c r="B58" s="2" t="s">
        <v>0</v>
      </c>
      <c r="C58" s="8">
        <v>2022</v>
      </c>
      <c r="D58" s="8">
        <v>2023</v>
      </c>
      <c r="E58" s="8">
        <v>2024</v>
      </c>
      <c r="F58" s="8">
        <v>2025</v>
      </c>
      <c r="G58" s="8">
        <v>2026</v>
      </c>
      <c r="H58" s="8">
        <v>2027</v>
      </c>
      <c r="I58" s="8">
        <v>2028</v>
      </c>
      <c r="J58" s="8">
        <v>2029</v>
      </c>
      <c r="K58" s="8">
        <v>2030</v>
      </c>
      <c r="L58" s="8">
        <v>2031</v>
      </c>
      <c r="M58" s="8">
        <v>2032</v>
      </c>
      <c r="N58" s="8">
        <v>2033</v>
      </c>
      <c r="O58" s="8">
        <v>2034</v>
      </c>
      <c r="P58" s="8">
        <v>2035</v>
      </c>
      <c r="Q58" s="8">
        <v>2036</v>
      </c>
      <c r="R58" s="8">
        <v>2037</v>
      </c>
      <c r="S58" s="8">
        <v>2038</v>
      </c>
      <c r="T58" s="8">
        <v>2039</v>
      </c>
      <c r="U58" s="8">
        <v>2040</v>
      </c>
      <c r="V58" s="8">
        <v>2041</v>
      </c>
    </row>
    <row r="59" spans="1:22" x14ac:dyDescent="0.35">
      <c r="A59" t="str">
        <f>A4</f>
        <v>NRCurtailCom</v>
      </c>
      <c r="B59" t="str">
        <f>VLOOKUP(A59,$A$4:$J$26,10,FALSE)</f>
        <v>Bin 2</v>
      </c>
      <c r="C59" s="57">
        <f>IFERROR(INDEX('Reporter Outputs'!$A$27:$U$46,MATCH(PotentialSummary!$A59,'Reporter Outputs'!$A$27:$A$46,0),MATCH(PotentialSummary!C$31,'Reporter Outputs'!$B$2:$U$2,0)+1),0)</f>
        <v>0</v>
      </c>
      <c r="D59" s="57">
        <f>IFERROR(INDEX('Reporter Outputs'!$A$27:$U$46,MATCH(PotentialSummary!$A59,'Reporter Outputs'!$A$27:$A$46,0),MATCH(PotentialSummary!D$31,'Reporter Outputs'!$B$2:$U$2,0)+1),0)</f>
        <v>11.837525223058556</v>
      </c>
      <c r="E59" s="57">
        <f>IFERROR(INDEX('Reporter Outputs'!$A$27:$U$46,MATCH(PotentialSummary!$A59,'Reporter Outputs'!$A$27:$A$46,0),MATCH(PotentialSummary!E$31,'Reporter Outputs'!$B$2:$U$2,0)+1),0)</f>
        <v>17.672769003421283</v>
      </c>
      <c r="F59" s="57">
        <f>IFERROR(INDEX('Reporter Outputs'!$A$27:$U$46,MATCH(PotentialSummary!$A59,'Reporter Outputs'!$A$27:$A$46,0),MATCH(PotentialSummary!F$31,'Reporter Outputs'!$B$2:$U$2,0)+1),0)</f>
        <v>23.557478378702484</v>
      </c>
      <c r="G59" s="57">
        <f>IFERROR(INDEX('Reporter Outputs'!$A$27:$U$46,MATCH(PotentialSummary!$A59,'Reporter Outputs'!$A$27:$A$46,0),MATCH(PotentialSummary!G$31,'Reporter Outputs'!$B$2:$U$2,0)+1),0)</f>
        <v>29.496392899888363</v>
      </c>
      <c r="H59" s="57">
        <f>IFERROR(INDEX('Reporter Outputs'!$A$27:$U$46,MATCH(PotentialSummary!$A59,'Reporter Outputs'!$A$27:$A$46,0),MATCH(PotentialSummary!H$31,'Reporter Outputs'!$B$2:$U$2,0)+1),0)</f>
        <v>29.850784816483618</v>
      </c>
      <c r="I59" s="57">
        <f>IFERROR(INDEX('Reporter Outputs'!$A$27:$U$46,MATCH(PotentialSummary!$A59,'Reporter Outputs'!$A$27:$A$46,0),MATCH(PotentialSummary!I$31,'Reporter Outputs'!$B$2:$U$2,0)+1),0)</f>
        <v>29.446854594375903</v>
      </c>
      <c r="J59" s="57">
        <f>IFERROR(INDEX('Reporter Outputs'!$A$27:$U$46,MATCH(PotentialSummary!$A59,'Reporter Outputs'!$A$27:$A$46,0),MATCH(PotentialSummary!J$31,'Reporter Outputs'!$B$2:$U$2,0)+1),0)</f>
        <v>29.484266843378752</v>
      </c>
      <c r="K59" s="57">
        <f>IFERROR(INDEX('Reporter Outputs'!$A$27:$U$46,MATCH(PotentialSummary!$A59,'Reporter Outputs'!$A$27:$A$46,0),MATCH(PotentialSummary!K$31,'Reporter Outputs'!$B$2:$U$2,0)+1),0)</f>
        <v>29.781943292850301</v>
      </c>
      <c r="L59" s="57">
        <f>IFERROR(INDEX('Reporter Outputs'!$A$27:$U$46,MATCH(PotentialSummary!$A59,'Reporter Outputs'!$A$27:$A$46,0),MATCH(PotentialSummary!L$31,'Reporter Outputs'!$B$2:$U$2,0)+1),0)</f>
        <v>30.036641039898903</v>
      </c>
      <c r="M59" s="57">
        <f>IFERROR(INDEX('Reporter Outputs'!$A$27:$U$46,MATCH(PotentialSummary!$A59,'Reporter Outputs'!$A$27:$A$46,0),MATCH(PotentialSummary!M$31,'Reporter Outputs'!$B$2:$U$2,0)+1),0)</f>
        <v>30.326798443509347</v>
      </c>
      <c r="N59" s="57">
        <f>IFERROR(INDEX('Reporter Outputs'!$A$27:$U$46,MATCH(PotentialSummary!$A59,'Reporter Outputs'!$A$27:$A$46,0),MATCH(PotentialSummary!N$31,'Reporter Outputs'!$B$2:$U$2,0)+1),0)</f>
        <v>30.246283498852122</v>
      </c>
      <c r="O59" s="57">
        <f>IFERROR(INDEX('Reporter Outputs'!$A$27:$U$46,MATCH(PotentialSummary!$A59,'Reporter Outputs'!$A$27:$A$46,0),MATCH(PotentialSummary!O$31,'Reporter Outputs'!$B$2:$U$2,0)+1),0)</f>
        <v>30.812724908054022</v>
      </c>
      <c r="P59" s="57">
        <f>IFERROR(INDEX('Reporter Outputs'!$A$27:$U$46,MATCH(PotentialSummary!$A59,'Reporter Outputs'!$A$27:$A$46,0),MATCH(PotentialSummary!P$31,'Reporter Outputs'!$B$2:$U$2,0)+1),0)</f>
        <v>31.026621659045826</v>
      </c>
      <c r="Q59" s="57">
        <f>IFERROR(INDEX('Reporter Outputs'!$A$27:$U$46,MATCH(PotentialSummary!$A59,'Reporter Outputs'!$A$27:$A$46,0),MATCH(PotentialSummary!Q$31,'Reporter Outputs'!$B$2:$U$2,0)+1),0)</f>
        <v>31.458699548512605</v>
      </c>
      <c r="R59" s="57">
        <f>IFERROR(INDEX('Reporter Outputs'!$A$27:$U$46,MATCH(PotentialSummary!$A59,'Reporter Outputs'!$A$27:$A$46,0),MATCH(PotentialSummary!R$31,'Reporter Outputs'!$B$2:$U$2,0)+1),0)</f>
        <v>31.405674384797024</v>
      </c>
      <c r="S59" s="57">
        <f>IFERROR(INDEX('Reporter Outputs'!$A$27:$U$46,MATCH(PotentialSummary!$A59,'Reporter Outputs'!$A$27:$A$46,0),MATCH(PotentialSummary!S$31,'Reporter Outputs'!$B$2:$U$2,0)+1),0)</f>
        <v>31.781547827788167</v>
      </c>
      <c r="T59" s="57">
        <f>IFERROR(INDEX('Reporter Outputs'!$A$27:$U$46,MATCH(PotentialSummary!$A59,'Reporter Outputs'!$A$27:$A$46,0),MATCH(PotentialSummary!T$31,'Reporter Outputs'!$B$2:$U$2,0)+1),0)</f>
        <v>32.155822600765951</v>
      </c>
      <c r="U59" s="57">
        <f>IFERROR(INDEX('Reporter Outputs'!$A$27:$U$46,MATCH(PotentialSummary!$A59,'Reporter Outputs'!$A$27:$A$46,0),MATCH(PotentialSummary!U$31,'Reporter Outputs'!$B$2:$U$2,0)+1),0)</f>
        <v>32.623139246231702</v>
      </c>
      <c r="V59" s="57">
        <f>IFERROR(INDEX('Reporter Outputs'!$A$27:$U$46,MATCH(PotentialSummary!$A59,'Reporter Outputs'!$A$27:$A$46,0),MATCH(PotentialSummary!V$31,'Reporter Outputs'!$B$2:$U$2,0)+1),0)</f>
        <v>33.23012222875856</v>
      </c>
    </row>
    <row r="60" spans="1:22" x14ac:dyDescent="0.35">
      <c r="A60" t="str">
        <f>A5</f>
        <v>NRCurtailInd</v>
      </c>
      <c r="B60" t="str">
        <f>VLOOKUP(A60,$A$4:$J$26,10,FALSE)</f>
        <v>Bin 2</v>
      </c>
      <c r="C60" s="57">
        <f>IFERROR(INDEX('Reporter Outputs'!$A$27:$U$46,MATCH(PotentialSummary!$A60,'Reporter Outputs'!$A$27:$A$46,0),MATCH(PotentialSummary!C$31,'Reporter Outputs'!$B$2:$U$2,0)+1),0)</f>
        <v>28.43380534692318</v>
      </c>
      <c r="D60" s="57">
        <f>IFERROR(INDEX('Reporter Outputs'!$A$27:$U$46,MATCH(PotentialSummary!$A60,'Reporter Outputs'!$A$27:$A$46,0),MATCH(PotentialSummary!D$31,'Reporter Outputs'!$B$2:$U$2,0)+1),0)</f>
        <v>57.234827424727989</v>
      </c>
      <c r="E60" s="57">
        <f>IFERROR(INDEX('Reporter Outputs'!$A$27:$U$46,MATCH(PotentialSummary!$A60,'Reporter Outputs'!$A$27:$A$46,0),MATCH(PotentialSummary!E$31,'Reporter Outputs'!$B$2:$U$2,0)+1),0)</f>
        <v>86.652240129351185</v>
      </c>
      <c r="F60" s="57">
        <f>IFERROR(INDEX('Reporter Outputs'!$A$27:$U$46,MATCH(PotentialSummary!$A60,'Reporter Outputs'!$A$27:$A$46,0),MATCH(PotentialSummary!F$31,'Reporter Outputs'!$B$2:$U$2,0)+1),0)</f>
        <v>116.73254359585233</v>
      </c>
      <c r="G60" s="57">
        <f>IFERROR(INDEX('Reporter Outputs'!$A$27:$U$46,MATCH(PotentialSummary!$A60,'Reporter Outputs'!$A$27:$A$46,0),MATCH(PotentialSummary!G$31,'Reporter Outputs'!$B$2:$U$2,0)+1),0)</f>
        <v>146.88813472480945</v>
      </c>
      <c r="H60" s="57">
        <f>IFERROR(INDEX('Reporter Outputs'!$A$27:$U$46,MATCH(PotentialSummary!$A60,'Reporter Outputs'!$A$27:$A$46,0),MATCH(PotentialSummary!H$31,'Reporter Outputs'!$B$2:$U$2,0)+1),0)</f>
        <v>147.30206025469343</v>
      </c>
      <c r="I60" s="57">
        <f>IFERROR(INDEX('Reporter Outputs'!$A$27:$U$46,MATCH(PotentialSummary!$A60,'Reporter Outputs'!$A$27:$A$46,0),MATCH(PotentialSummary!I$31,'Reporter Outputs'!$B$2:$U$2,0)+1),0)</f>
        <v>147.44683445595948</v>
      </c>
      <c r="J60" s="57">
        <f>IFERROR(INDEX('Reporter Outputs'!$A$27:$U$46,MATCH(PotentialSummary!$A60,'Reporter Outputs'!$A$27:$A$46,0),MATCH(PotentialSummary!J$31,'Reporter Outputs'!$B$2:$U$2,0)+1),0)</f>
        <v>147.5351057233228</v>
      </c>
      <c r="K60" s="57">
        <f>IFERROR(INDEX('Reporter Outputs'!$A$27:$U$46,MATCH(PotentialSummary!$A60,'Reporter Outputs'!$A$27:$A$46,0),MATCH(PotentialSummary!K$31,'Reporter Outputs'!$B$2:$U$2,0)+1),0)</f>
        <v>147.78338689846632</v>
      </c>
      <c r="L60" s="57">
        <f>IFERROR(INDEX('Reporter Outputs'!$A$27:$U$46,MATCH(PotentialSummary!$A60,'Reporter Outputs'!$A$27:$A$46,0),MATCH(PotentialSummary!L$31,'Reporter Outputs'!$B$2:$U$2,0)+1),0)</f>
        <v>148.33009394710299</v>
      </c>
      <c r="M60" s="57">
        <f>IFERROR(INDEX('Reporter Outputs'!$A$27:$U$46,MATCH(PotentialSummary!$A60,'Reporter Outputs'!$A$27:$A$46,0),MATCH(PotentialSummary!M$31,'Reporter Outputs'!$B$2:$U$2,0)+1),0)</f>
        <v>148.65938594853864</v>
      </c>
      <c r="N60" s="57">
        <f>IFERROR(INDEX('Reporter Outputs'!$A$27:$U$46,MATCH(PotentialSummary!$A60,'Reporter Outputs'!$A$27:$A$46,0),MATCH(PotentialSummary!N$31,'Reporter Outputs'!$B$2:$U$2,0)+1),0)</f>
        <v>148.64060937453522</v>
      </c>
      <c r="O60" s="57">
        <f>IFERROR(INDEX('Reporter Outputs'!$A$27:$U$46,MATCH(PotentialSummary!$A60,'Reporter Outputs'!$A$27:$A$46,0),MATCH(PotentialSummary!O$31,'Reporter Outputs'!$B$2:$U$2,0)+1),0)</f>
        <v>148.52608305909729</v>
      </c>
      <c r="P60" s="57">
        <f>IFERROR(INDEX('Reporter Outputs'!$A$27:$U$46,MATCH(PotentialSummary!$A60,'Reporter Outputs'!$A$27:$A$46,0),MATCH(PotentialSummary!P$31,'Reporter Outputs'!$B$2:$U$2,0)+1),0)</f>
        <v>148.66193323328443</v>
      </c>
      <c r="Q60" s="57">
        <f>IFERROR(INDEX('Reporter Outputs'!$A$27:$U$46,MATCH(PotentialSummary!$A60,'Reporter Outputs'!$A$27:$A$46,0),MATCH(PotentialSummary!Q$31,'Reporter Outputs'!$B$2:$U$2,0)+1),0)</f>
        <v>149.07395401068564</v>
      </c>
      <c r="R60" s="57">
        <f>IFERROR(INDEX('Reporter Outputs'!$A$27:$U$46,MATCH(PotentialSummary!$A60,'Reporter Outputs'!$A$27:$A$46,0),MATCH(PotentialSummary!R$31,'Reporter Outputs'!$B$2:$U$2,0)+1),0)</f>
        <v>149.79421995413435</v>
      </c>
      <c r="S60" s="57">
        <f>IFERROR(INDEX('Reporter Outputs'!$A$27:$U$46,MATCH(PotentialSummary!$A60,'Reporter Outputs'!$A$27:$A$46,0),MATCH(PotentialSummary!S$31,'Reporter Outputs'!$B$2:$U$2,0)+1),0)</f>
        <v>150.31695493949218</v>
      </c>
      <c r="T60" s="57">
        <f>IFERROR(INDEX('Reporter Outputs'!$A$27:$U$46,MATCH(PotentialSummary!$A60,'Reporter Outputs'!$A$27:$A$46,0),MATCH(PotentialSummary!T$31,'Reporter Outputs'!$B$2:$U$2,0)+1),0)</f>
        <v>150.52934973348962</v>
      </c>
      <c r="U60" s="57">
        <f>IFERROR(INDEX('Reporter Outputs'!$A$27:$U$46,MATCH(PotentialSummary!$A60,'Reporter Outputs'!$A$27:$A$46,0),MATCH(PotentialSummary!U$31,'Reporter Outputs'!$B$2:$U$2,0)+1),0)</f>
        <v>150.84776929092982</v>
      </c>
      <c r="V60" s="57">
        <f>IFERROR(INDEX('Reporter Outputs'!$A$27:$U$46,MATCH(PotentialSummary!$A60,'Reporter Outputs'!$A$27:$A$46,0),MATCH(PotentialSummary!V$31,'Reporter Outputs'!$B$2:$U$2,0)+1),0)</f>
        <v>151.11123441143775</v>
      </c>
    </row>
    <row r="61" spans="1:22" x14ac:dyDescent="0.35">
      <c r="A61" t="str">
        <f>A6</f>
        <v>NRIrrLg</v>
      </c>
      <c r="B61" t="str">
        <f>VLOOKUP(A61,$A$4:$J$26,10,FALSE)</f>
        <v>Bin 1</v>
      </c>
      <c r="C61" s="57">
        <f>IFERROR(INDEX('Reporter Outputs'!$A$27:$U$46,MATCH(PotentialSummary!$A61,'Reporter Outputs'!$A$27:$A$46,0),MATCH(PotentialSummary!C$31,'Reporter Outputs'!$B$2:$U$2,0)+1),0)</f>
        <v>0</v>
      </c>
      <c r="D61" s="57">
        <f>IFERROR(INDEX('Reporter Outputs'!$A$27:$U$46,MATCH(PotentialSummary!$A61,'Reporter Outputs'!$A$27:$A$46,0),MATCH(PotentialSummary!D$31,'Reporter Outputs'!$B$2:$U$2,0)+1),0)</f>
        <v>0</v>
      </c>
      <c r="E61" s="57">
        <f>IFERROR(INDEX('Reporter Outputs'!$A$27:$U$46,MATCH(PotentialSummary!$A61,'Reporter Outputs'!$A$27:$A$46,0),MATCH(PotentialSummary!E$31,'Reporter Outputs'!$B$2:$U$2,0)+1),0)</f>
        <v>0</v>
      </c>
      <c r="F61" s="57">
        <f>IFERROR(INDEX('Reporter Outputs'!$A$27:$U$46,MATCH(PotentialSummary!$A61,'Reporter Outputs'!$A$27:$A$46,0),MATCH(PotentialSummary!F$31,'Reporter Outputs'!$B$2:$U$2,0)+1),0)</f>
        <v>0</v>
      </c>
      <c r="G61" s="57">
        <f>IFERROR(INDEX('Reporter Outputs'!$A$27:$U$46,MATCH(PotentialSummary!$A61,'Reporter Outputs'!$A$27:$A$46,0),MATCH(PotentialSummary!G$31,'Reporter Outputs'!$B$2:$U$2,0)+1),0)</f>
        <v>0</v>
      </c>
      <c r="H61" s="57">
        <f>IFERROR(INDEX('Reporter Outputs'!$A$27:$U$46,MATCH(PotentialSummary!$A61,'Reporter Outputs'!$A$27:$A$46,0),MATCH(PotentialSummary!H$31,'Reporter Outputs'!$B$2:$U$2,0)+1),0)</f>
        <v>0</v>
      </c>
      <c r="I61" s="57">
        <f>IFERROR(INDEX('Reporter Outputs'!$A$27:$U$46,MATCH(PotentialSummary!$A61,'Reporter Outputs'!$A$27:$A$46,0),MATCH(PotentialSummary!I$31,'Reporter Outputs'!$B$2:$U$2,0)+1),0)</f>
        <v>0</v>
      </c>
      <c r="J61" s="57">
        <f>IFERROR(INDEX('Reporter Outputs'!$A$27:$U$46,MATCH(PotentialSummary!$A61,'Reporter Outputs'!$A$27:$A$46,0),MATCH(PotentialSummary!J$31,'Reporter Outputs'!$B$2:$U$2,0)+1),0)</f>
        <v>0</v>
      </c>
      <c r="K61" s="57">
        <f>IFERROR(INDEX('Reporter Outputs'!$A$27:$U$46,MATCH(PotentialSummary!$A61,'Reporter Outputs'!$A$27:$A$46,0),MATCH(PotentialSummary!K$31,'Reporter Outputs'!$B$2:$U$2,0)+1),0)</f>
        <v>0</v>
      </c>
      <c r="L61" s="57">
        <f>IFERROR(INDEX('Reporter Outputs'!$A$27:$U$46,MATCH(PotentialSummary!$A61,'Reporter Outputs'!$A$27:$A$46,0),MATCH(PotentialSummary!L$31,'Reporter Outputs'!$B$2:$U$2,0)+1),0)</f>
        <v>0</v>
      </c>
      <c r="M61" s="57">
        <f>IFERROR(INDEX('Reporter Outputs'!$A$27:$U$46,MATCH(PotentialSummary!$A61,'Reporter Outputs'!$A$27:$A$46,0),MATCH(PotentialSummary!M$31,'Reporter Outputs'!$B$2:$U$2,0)+1),0)</f>
        <v>0</v>
      </c>
      <c r="N61" s="57">
        <f>IFERROR(INDEX('Reporter Outputs'!$A$27:$U$46,MATCH(PotentialSummary!$A61,'Reporter Outputs'!$A$27:$A$46,0),MATCH(PotentialSummary!N$31,'Reporter Outputs'!$B$2:$U$2,0)+1),0)</f>
        <v>0</v>
      </c>
      <c r="O61" s="57">
        <f>IFERROR(INDEX('Reporter Outputs'!$A$27:$U$46,MATCH(PotentialSummary!$A61,'Reporter Outputs'!$A$27:$A$46,0),MATCH(PotentialSummary!O$31,'Reporter Outputs'!$B$2:$U$2,0)+1),0)</f>
        <v>0</v>
      </c>
      <c r="P61" s="57">
        <f>IFERROR(INDEX('Reporter Outputs'!$A$27:$U$46,MATCH(PotentialSummary!$A61,'Reporter Outputs'!$A$27:$A$46,0),MATCH(PotentialSummary!P$31,'Reporter Outputs'!$B$2:$U$2,0)+1),0)</f>
        <v>0</v>
      </c>
      <c r="Q61" s="57">
        <f>IFERROR(INDEX('Reporter Outputs'!$A$27:$U$46,MATCH(PotentialSummary!$A61,'Reporter Outputs'!$A$27:$A$46,0),MATCH(PotentialSummary!Q$31,'Reporter Outputs'!$B$2:$U$2,0)+1),0)</f>
        <v>0</v>
      </c>
      <c r="R61" s="57">
        <f>IFERROR(INDEX('Reporter Outputs'!$A$27:$U$46,MATCH(PotentialSummary!$A61,'Reporter Outputs'!$A$27:$A$46,0),MATCH(PotentialSummary!R$31,'Reporter Outputs'!$B$2:$U$2,0)+1),0)</f>
        <v>0</v>
      </c>
      <c r="S61" s="57">
        <f>IFERROR(INDEX('Reporter Outputs'!$A$27:$U$46,MATCH(PotentialSummary!$A61,'Reporter Outputs'!$A$27:$A$46,0),MATCH(PotentialSummary!S$31,'Reporter Outputs'!$B$2:$U$2,0)+1),0)</f>
        <v>0</v>
      </c>
      <c r="T61" s="57">
        <f>IFERROR(INDEX('Reporter Outputs'!$A$27:$U$46,MATCH(PotentialSummary!$A61,'Reporter Outputs'!$A$27:$A$46,0),MATCH(PotentialSummary!T$31,'Reporter Outputs'!$B$2:$U$2,0)+1),0)</f>
        <v>0</v>
      </c>
      <c r="U61" s="57">
        <f>IFERROR(INDEX('Reporter Outputs'!$A$27:$U$46,MATCH(PotentialSummary!$A61,'Reporter Outputs'!$A$27:$A$46,0),MATCH(PotentialSummary!U$31,'Reporter Outputs'!$B$2:$U$2,0)+1),0)</f>
        <v>0</v>
      </c>
      <c r="V61" s="57">
        <f>IFERROR(INDEX('Reporter Outputs'!$A$27:$U$46,MATCH(PotentialSummary!$A61,'Reporter Outputs'!$A$27:$A$46,0),MATCH(PotentialSummary!V$31,'Reporter Outputs'!$B$2:$U$2,0)+1),0)</f>
        <v>0</v>
      </c>
    </row>
    <row r="62" spans="1:22" x14ac:dyDescent="0.35">
      <c r="A62" t="str">
        <f>A7</f>
        <v>NRIrrSmMed</v>
      </c>
      <c r="B62" t="str">
        <f>VLOOKUP(A62,$A$4:$J$26,10,FALSE)</f>
        <v>Bin 1</v>
      </c>
      <c r="C62" s="57">
        <f>IFERROR(INDEX('Reporter Outputs'!$A$27:$U$46,MATCH(PotentialSummary!$A62,'Reporter Outputs'!$A$27:$A$46,0),MATCH(PotentialSummary!C$31,'Reporter Outputs'!$B$2:$U$2,0)+1),0)</f>
        <v>0</v>
      </c>
      <c r="D62" s="57">
        <f>IFERROR(INDEX('Reporter Outputs'!$A$27:$U$46,MATCH(PotentialSummary!$A62,'Reporter Outputs'!$A$27:$A$46,0),MATCH(PotentialSummary!D$31,'Reporter Outputs'!$B$2:$U$2,0)+1),0)</f>
        <v>0</v>
      </c>
      <c r="E62" s="57">
        <f>IFERROR(INDEX('Reporter Outputs'!$A$27:$U$46,MATCH(PotentialSummary!$A62,'Reporter Outputs'!$A$27:$A$46,0),MATCH(PotentialSummary!E$31,'Reporter Outputs'!$B$2:$U$2,0)+1),0)</f>
        <v>0</v>
      </c>
      <c r="F62" s="57">
        <f>IFERROR(INDEX('Reporter Outputs'!$A$27:$U$46,MATCH(PotentialSummary!$A62,'Reporter Outputs'!$A$27:$A$46,0),MATCH(PotentialSummary!F$31,'Reporter Outputs'!$B$2:$U$2,0)+1),0)</f>
        <v>0</v>
      </c>
      <c r="G62" s="57">
        <f>IFERROR(INDEX('Reporter Outputs'!$A$27:$U$46,MATCH(PotentialSummary!$A62,'Reporter Outputs'!$A$27:$A$46,0),MATCH(PotentialSummary!G$31,'Reporter Outputs'!$B$2:$U$2,0)+1),0)</f>
        <v>0</v>
      </c>
      <c r="H62" s="57">
        <f>IFERROR(INDEX('Reporter Outputs'!$A$27:$U$46,MATCH(PotentialSummary!$A62,'Reporter Outputs'!$A$27:$A$46,0),MATCH(PotentialSummary!H$31,'Reporter Outputs'!$B$2:$U$2,0)+1),0)</f>
        <v>0</v>
      </c>
      <c r="I62" s="57">
        <f>IFERROR(INDEX('Reporter Outputs'!$A$27:$U$46,MATCH(PotentialSummary!$A62,'Reporter Outputs'!$A$27:$A$46,0),MATCH(PotentialSummary!I$31,'Reporter Outputs'!$B$2:$U$2,0)+1),0)</f>
        <v>0</v>
      </c>
      <c r="J62" s="57">
        <f>IFERROR(INDEX('Reporter Outputs'!$A$27:$U$46,MATCH(PotentialSummary!$A62,'Reporter Outputs'!$A$27:$A$46,0),MATCH(PotentialSummary!J$31,'Reporter Outputs'!$B$2:$U$2,0)+1),0)</f>
        <v>0</v>
      </c>
      <c r="K62" s="57">
        <f>IFERROR(INDEX('Reporter Outputs'!$A$27:$U$46,MATCH(PotentialSummary!$A62,'Reporter Outputs'!$A$27:$A$46,0),MATCH(PotentialSummary!K$31,'Reporter Outputs'!$B$2:$U$2,0)+1),0)</f>
        <v>0</v>
      </c>
      <c r="L62" s="57">
        <f>IFERROR(INDEX('Reporter Outputs'!$A$27:$U$46,MATCH(PotentialSummary!$A62,'Reporter Outputs'!$A$27:$A$46,0),MATCH(PotentialSummary!L$31,'Reporter Outputs'!$B$2:$U$2,0)+1),0)</f>
        <v>0</v>
      </c>
      <c r="M62" s="57">
        <f>IFERROR(INDEX('Reporter Outputs'!$A$27:$U$46,MATCH(PotentialSummary!$A62,'Reporter Outputs'!$A$27:$A$46,0),MATCH(PotentialSummary!M$31,'Reporter Outputs'!$B$2:$U$2,0)+1),0)</f>
        <v>0</v>
      </c>
      <c r="N62" s="57">
        <f>IFERROR(INDEX('Reporter Outputs'!$A$27:$U$46,MATCH(PotentialSummary!$A62,'Reporter Outputs'!$A$27:$A$46,0),MATCH(PotentialSummary!N$31,'Reporter Outputs'!$B$2:$U$2,0)+1),0)</f>
        <v>0</v>
      </c>
      <c r="O62" s="57">
        <f>IFERROR(INDEX('Reporter Outputs'!$A$27:$U$46,MATCH(PotentialSummary!$A62,'Reporter Outputs'!$A$27:$A$46,0),MATCH(PotentialSummary!O$31,'Reporter Outputs'!$B$2:$U$2,0)+1),0)</f>
        <v>0</v>
      </c>
      <c r="P62" s="57">
        <f>IFERROR(INDEX('Reporter Outputs'!$A$27:$U$46,MATCH(PotentialSummary!$A62,'Reporter Outputs'!$A$27:$A$46,0),MATCH(PotentialSummary!P$31,'Reporter Outputs'!$B$2:$U$2,0)+1),0)</f>
        <v>0</v>
      </c>
      <c r="Q62" s="57">
        <f>IFERROR(INDEX('Reporter Outputs'!$A$27:$U$46,MATCH(PotentialSummary!$A62,'Reporter Outputs'!$A$27:$A$46,0),MATCH(PotentialSummary!Q$31,'Reporter Outputs'!$B$2:$U$2,0)+1),0)</f>
        <v>0</v>
      </c>
      <c r="R62" s="57">
        <f>IFERROR(INDEX('Reporter Outputs'!$A$27:$U$46,MATCH(PotentialSummary!$A62,'Reporter Outputs'!$A$27:$A$46,0),MATCH(PotentialSummary!R$31,'Reporter Outputs'!$B$2:$U$2,0)+1),0)</f>
        <v>0</v>
      </c>
      <c r="S62" s="57">
        <f>IFERROR(INDEX('Reporter Outputs'!$A$27:$U$46,MATCH(PotentialSummary!$A62,'Reporter Outputs'!$A$27:$A$46,0),MATCH(PotentialSummary!S$31,'Reporter Outputs'!$B$2:$U$2,0)+1),0)</f>
        <v>0</v>
      </c>
      <c r="T62" s="57">
        <f>IFERROR(INDEX('Reporter Outputs'!$A$27:$U$46,MATCH(PotentialSummary!$A62,'Reporter Outputs'!$A$27:$A$46,0),MATCH(PotentialSummary!T$31,'Reporter Outputs'!$B$2:$U$2,0)+1),0)</f>
        <v>0</v>
      </c>
      <c r="U62" s="57">
        <f>IFERROR(INDEX('Reporter Outputs'!$A$27:$U$46,MATCH(PotentialSummary!$A62,'Reporter Outputs'!$A$27:$A$46,0),MATCH(PotentialSummary!U$31,'Reporter Outputs'!$B$2:$U$2,0)+1),0)</f>
        <v>0</v>
      </c>
      <c r="V62" s="57">
        <f>IFERROR(INDEX('Reporter Outputs'!$A$27:$U$46,MATCH(PotentialSummary!$A62,'Reporter Outputs'!$A$27:$A$46,0),MATCH(PotentialSummary!V$31,'Reporter Outputs'!$B$2:$U$2,0)+1),0)</f>
        <v>0</v>
      </c>
    </row>
    <row r="63" spans="1:22" x14ac:dyDescent="0.35">
      <c r="A63" t="str">
        <f t="shared" ref="A63:A64" si="8">A8</f>
        <v>ComCPP</v>
      </c>
      <c r="B63" t="str">
        <f t="shared" ref="B63:B64" si="9">VLOOKUP(A63,$A$4:$J$26,10,FALSE)</f>
        <v>Bin 1</v>
      </c>
      <c r="C63" s="57">
        <f>IFERROR(INDEX('Reporter Outputs'!$A$27:$U$46,MATCH(PotentialSummary!$A63,'Reporter Outputs'!$A$27:$A$46,0),MATCH(PotentialSummary!C$31,'Reporter Outputs'!$B$2:$U$2,0)+1),0)</f>
        <v>9.8710790808470037</v>
      </c>
      <c r="D63" s="57">
        <f>IFERROR(INDEX('Reporter Outputs'!$A$27:$U$46,MATCH(PotentialSummary!$A63,'Reporter Outputs'!$A$27:$A$46,0),MATCH(PotentialSummary!D$31,'Reporter Outputs'!$B$2:$U$2,0)+1),0)</f>
        <v>19.605084538582847</v>
      </c>
      <c r="E63" s="57">
        <f>IFERROR(INDEX('Reporter Outputs'!$A$27:$U$46,MATCH(PotentialSummary!$A63,'Reporter Outputs'!$A$27:$A$46,0),MATCH(PotentialSummary!E$31,'Reporter Outputs'!$B$2:$U$2,0)+1),0)</f>
        <v>29.26930450530427</v>
      </c>
      <c r="F63" s="57">
        <f>IFERROR(INDEX('Reporter Outputs'!$A$27:$U$46,MATCH(PotentialSummary!$A63,'Reporter Outputs'!$A$27:$A$46,0),MATCH(PotentialSummary!F$31,'Reporter Outputs'!$B$2:$U$2,0)+1),0)</f>
        <v>39.015448451223548</v>
      </c>
      <c r="G63" s="57">
        <f>IFERROR(INDEX('Reporter Outputs'!$A$27:$U$46,MATCH(PotentialSummary!$A63,'Reporter Outputs'!$A$27:$A$46,0),MATCH(PotentialSummary!G$31,'Reporter Outputs'!$B$2:$U$2,0)+1),0)</f>
        <v>48.851365930703494</v>
      </c>
      <c r="H63" s="57">
        <f>IFERROR(INDEX('Reporter Outputs'!$A$27:$U$46,MATCH(PotentialSummary!$A63,'Reporter Outputs'!$A$27:$A$46,0),MATCH(PotentialSummary!H$31,'Reporter Outputs'!$B$2:$U$2,0)+1),0)</f>
        <v>49.438303094825152</v>
      </c>
      <c r="I63" s="57">
        <f>IFERROR(INDEX('Reporter Outputs'!$A$27:$U$46,MATCH(PotentialSummary!$A63,'Reporter Outputs'!$A$27:$A$46,0),MATCH(PotentialSummary!I$31,'Reporter Outputs'!$B$2:$U$2,0)+1),0)</f>
        <v>48.769321529600283</v>
      </c>
      <c r="J63" s="57">
        <f>IFERROR(INDEX('Reporter Outputs'!$A$27:$U$46,MATCH(PotentialSummary!$A63,'Reporter Outputs'!$A$27:$A$46,0),MATCH(PotentialSummary!J$31,'Reporter Outputs'!$B$2:$U$2,0)+1),0)</f>
        <v>48.831282986125913</v>
      </c>
      <c r="K63" s="57">
        <f>IFERROR(INDEX('Reporter Outputs'!$A$27:$U$46,MATCH(PotentialSummary!$A63,'Reporter Outputs'!$A$27:$A$46,0),MATCH(PotentialSummary!K$31,'Reporter Outputs'!$B$2:$U$2,0)+1),0)</f>
        <v>49.324289070342473</v>
      </c>
      <c r="L63" s="57">
        <f>IFERROR(INDEX('Reporter Outputs'!$A$27:$U$46,MATCH(PotentialSummary!$A63,'Reporter Outputs'!$A$27:$A$46,0),MATCH(PotentialSummary!L$31,'Reporter Outputs'!$B$2:$U$2,0)+1),0)</f>
        <v>49.746114643558386</v>
      </c>
      <c r="M63" s="57">
        <f>IFERROR(INDEX('Reporter Outputs'!$A$27:$U$46,MATCH(PotentialSummary!$A63,'Reporter Outputs'!$A$27:$A$46,0),MATCH(PotentialSummary!M$31,'Reporter Outputs'!$B$2:$U$2,0)+1),0)</f>
        <v>50.226667826769116</v>
      </c>
      <c r="N63" s="57">
        <f>IFERROR(INDEX('Reporter Outputs'!$A$27:$U$46,MATCH(PotentialSummary!$A63,'Reporter Outputs'!$A$27:$A$46,0),MATCH(PotentialSummary!N$31,'Reporter Outputs'!$B$2:$U$2,0)+1),0)</f>
        <v>50.093320504006989</v>
      </c>
      <c r="O63" s="57">
        <f>IFERROR(INDEX('Reporter Outputs'!$A$27:$U$46,MATCH(PotentialSummary!$A63,'Reporter Outputs'!$A$27:$A$46,0),MATCH(PotentialSummary!O$31,'Reporter Outputs'!$B$2:$U$2,0)+1),0)</f>
        <v>51.031450012016421</v>
      </c>
      <c r="P63" s="57">
        <f>IFERROR(INDEX('Reporter Outputs'!$A$27:$U$46,MATCH(PotentialSummary!$A63,'Reporter Outputs'!$A$27:$A$46,0),MATCH(PotentialSummary!P$31,'Reporter Outputs'!$B$2:$U$2,0)+1),0)</f>
        <v>51.385701750171471</v>
      </c>
      <c r="Q63" s="57">
        <f>IFERROR(INDEX('Reporter Outputs'!$A$27:$U$46,MATCH(PotentialSummary!$A63,'Reporter Outputs'!$A$27:$A$46,0),MATCH(PotentialSummary!Q$31,'Reporter Outputs'!$B$2:$U$2,0)+1),0)</f>
        <v>52.101300947691897</v>
      </c>
      <c r="R63" s="57">
        <f>IFERROR(INDEX('Reporter Outputs'!$A$27:$U$46,MATCH(PotentialSummary!$A63,'Reporter Outputs'!$A$27:$A$46,0),MATCH(PotentialSummary!R$31,'Reporter Outputs'!$B$2:$U$2,0)+1),0)</f>
        <v>52.013481678230825</v>
      </c>
      <c r="S63" s="57">
        <f>IFERROR(INDEX('Reporter Outputs'!$A$27:$U$46,MATCH(PotentialSummary!$A63,'Reporter Outputs'!$A$27:$A$46,0),MATCH(PotentialSummary!S$31,'Reporter Outputs'!$B$2:$U$2,0)+1),0)</f>
        <v>52.635996138541771</v>
      </c>
      <c r="T63" s="57">
        <f>IFERROR(INDEX('Reporter Outputs'!$A$27:$U$46,MATCH(PotentialSummary!$A63,'Reporter Outputs'!$A$27:$A$46,0),MATCH(PotentialSummary!T$31,'Reporter Outputs'!$B$2:$U$2,0)+1),0)</f>
        <v>53.255862911927395</v>
      </c>
      <c r="U63" s="57">
        <f>IFERROR(INDEX('Reporter Outputs'!$A$27:$U$46,MATCH(PotentialSummary!$A63,'Reporter Outputs'!$A$27:$A$46,0),MATCH(PotentialSummary!U$31,'Reporter Outputs'!$B$2:$U$2,0)+1),0)</f>
        <v>54.029823868124261</v>
      </c>
      <c r="V63" s="57">
        <f>IFERROR(INDEX('Reporter Outputs'!$A$27:$U$46,MATCH(PotentialSummary!$A63,'Reporter Outputs'!$A$27:$A$46,0),MATCH(PotentialSummary!V$31,'Reporter Outputs'!$B$2:$U$2,0)+1),0)</f>
        <v>55.035097560191247</v>
      </c>
    </row>
    <row r="64" spans="1:22" x14ac:dyDescent="0.35">
      <c r="A64" t="str">
        <f t="shared" si="8"/>
        <v>IndCPP</v>
      </c>
      <c r="B64" t="str">
        <f t="shared" si="9"/>
        <v>Bin 1</v>
      </c>
      <c r="C64" s="57">
        <f>IFERROR(INDEX('Reporter Outputs'!$A$27:$U$46,MATCH(PotentialSummary!$A64,'Reporter Outputs'!$A$27:$A$46,0),MATCH(PotentialSummary!C$31,'Reporter Outputs'!$B$2:$U$2,0)+1),0)</f>
        <v>9.1436714452671364</v>
      </c>
      <c r="D64" s="57">
        <f>IFERROR(INDEX('Reporter Outputs'!$A$27:$U$46,MATCH(PotentialSummary!$A64,'Reporter Outputs'!$A$27:$A$46,0),MATCH(PotentialSummary!D$31,'Reporter Outputs'!$B$2:$U$2,0)+1),0)</f>
        <v>18.405431521142066</v>
      </c>
      <c r="E64" s="57">
        <f>IFERROR(INDEX('Reporter Outputs'!$A$27:$U$46,MATCH(PotentialSummary!$A64,'Reporter Outputs'!$A$27:$A$46,0),MATCH(PotentialSummary!E$31,'Reporter Outputs'!$B$2:$U$2,0)+1),0)</f>
        <v>27.865408940942761</v>
      </c>
      <c r="F64" s="57">
        <f>IFERROR(INDEX('Reporter Outputs'!$A$27:$U$46,MATCH(PotentialSummary!$A64,'Reporter Outputs'!$A$27:$A$46,0),MATCH(PotentialSummary!F$31,'Reporter Outputs'!$B$2:$U$2,0)+1),0)</f>
        <v>37.53855710088046</v>
      </c>
      <c r="G64" s="57">
        <f>IFERROR(INDEX('Reporter Outputs'!$A$27:$U$46,MATCH(PotentialSummary!$A64,'Reporter Outputs'!$A$27:$A$46,0),MATCH(PotentialSummary!G$31,'Reporter Outputs'!$B$2:$U$2,0)+1),0)</f>
        <v>47.235916077519633</v>
      </c>
      <c r="H64" s="57">
        <f>IFERROR(INDEX('Reporter Outputs'!$A$27:$U$46,MATCH(PotentialSummary!$A64,'Reporter Outputs'!$A$27:$A$46,0),MATCH(PotentialSummary!H$31,'Reporter Outputs'!$B$2:$U$2,0)+1),0)</f>
        <v>47.369025205963339</v>
      </c>
      <c r="I64" s="57">
        <f>IFERROR(INDEX('Reporter Outputs'!$A$27:$U$46,MATCH(PotentialSummary!$A64,'Reporter Outputs'!$A$27:$A$46,0),MATCH(PotentialSummary!I$31,'Reporter Outputs'!$B$2:$U$2,0)+1),0)</f>
        <v>47.415581328648159</v>
      </c>
      <c r="J64" s="57">
        <f>IFERROR(INDEX('Reporter Outputs'!$A$27:$U$46,MATCH(PotentialSummary!$A64,'Reporter Outputs'!$A$27:$A$46,0),MATCH(PotentialSummary!J$31,'Reporter Outputs'!$B$2:$U$2,0)+1),0)</f>
        <v>47.443967380285628</v>
      </c>
      <c r="K64" s="57">
        <f>IFERROR(INDEX('Reporter Outputs'!$A$27:$U$46,MATCH(PotentialSummary!$A64,'Reporter Outputs'!$A$27:$A$46,0),MATCH(PotentialSummary!K$31,'Reporter Outputs'!$B$2:$U$2,0)+1),0)</f>
        <v>47.523809014701371</v>
      </c>
      <c r="L64" s="57">
        <f>IFERROR(INDEX('Reporter Outputs'!$A$27:$U$46,MATCH(PotentialSummary!$A64,'Reporter Outputs'!$A$27:$A$46,0),MATCH(PotentialSummary!L$31,'Reporter Outputs'!$B$2:$U$2,0)+1),0)</f>
        <v>47.699617689219373</v>
      </c>
      <c r="M64" s="57">
        <f>IFERROR(INDEX('Reporter Outputs'!$A$27:$U$46,MATCH(PotentialSummary!$A64,'Reporter Outputs'!$A$27:$A$46,0),MATCH(PotentialSummary!M$31,'Reporter Outputs'!$B$2:$U$2,0)+1),0)</f>
        <v>47.805510580935596</v>
      </c>
      <c r="N64" s="57">
        <f>IFERROR(INDEX('Reporter Outputs'!$A$27:$U$46,MATCH(PotentialSummary!$A64,'Reporter Outputs'!$A$27:$A$46,0),MATCH(PotentialSummary!N$31,'Reporter Outputs'!$B$2:$U$2,0)+1),0)</f>
        <v>47.79947245760107</v>
      </c>
      <c r="O64" s="57">
        <f>IFERROR(INDEX('Reporter Outputs'!$A$27:$U$46,MATCH(PotentialSummary!$A64,'Reporter Outputs'!$A$27:$A$46,0),MATCH(PotentialSummary!O$31,'Reporter Outputs'!$B$2:$U$2,0)+1),0)</f>
        <v>47.762643373789565</v>
      </c>
      <c r="P64" s="57">
        <f>IFERROR(INDEX('Reporter Outputs'!$A$27:$U$46,MATCH(PotentialSummary!$A64,'Reporter Outputs'!$A$27:$A$46,0),MATCH(PotentialSummary!P$31,'Reporter Outputs'!$B$2:$U$2,0)+1),0)</f>
        <v>47.806329730342732</v>
      </c>
      <c r="Q64" s="57">
        <f>IFERROR(INDEX('Reporter Outputs'!$A$27:$U$46,MATCH(PotentialSummary!$A64,'Reporter Outputs'!$A$27:$A$46,0),MATCH(PotentialSummary!Q$31,'Reporter Outputs'!$B$2:$U$2,0)+1),0)</f>
        <v>47.938826333284709</v>
      </c>
      <c r="R64" s="57">
        <f>IFERROR(INDEX('Reporter Outputs'!$A$27:$U$46,MATCH(PotentialSummary!$A64,'Reporter Outputs'!$A$27:$A$46,0),MATCH(PotentialSummary!R$31,'Reporter Outputs'!$B$2:$U$2,0)+1),0)</f>
        <v>48.170447639675302</v>
      </c>
      <c r="S64" s="57">
        <f>IFERROR(INDEX('Reporter Outputs'!$A$27:$U$46,MATCH(PotentialSummary!$A64,'Reporter Outputs'!$A$27:$A$46,0),MATCH(PotentialSummary!S$31,'Reporter Outputs'!$B$2:$U$2,0)+1),0)</f>
        <v>48.33854743851478</v>
      </c>
      <c r="T64" s="57">
        <f>IFERROR(INDEX('Reporter Outputs'!$A$27:$U$46,MATCH(PotentialSummary!$A64,'Reporter Outputs'!$A$27:$A$46,0),MATCH(PotentialSummary!T$31,'Reporter Outputs'!$B$2:$U$2,0)+1),0)</f>
        <v>48.406848820946799</v>
      </c>
      <c r="U64" s="57">
        <f>IFERROR(INDEX('Reporter Outputs'!$A$27:$U$46,MATCH(PotentialSummary!$A64,'Reporter Outputs'!$A$27:$A$46,0),MATCH(PotentialSummary!U$31,'Reporter Outputs'!$B$2:$U$2,0)+1),0)</f>
        <v>48.509245379531102</v>
      </c>
      <c r="V64" s="57">
        <f>IFERROR(INDEX('Reporter Outputs'!$A$27:$U$46,MATCH(PotentialSummary!$A64,'Reporter Outputs'!$A$27:$A$46,0),MATCH(PotentialSummary!V$31,'Reporter Outputs'!$B$2:$U$2,0)+1),0)</f>
        <v>48.593969828820221</v>
      </c>
    </row>
    <row r="65" spans="1:22" x14ac:dyDescent="0.35">
      <c r="A65" t="s">
        <v>100</v>
      </c>
      <c r="B65" t="str">
        <f t="shared" ref="B65:B81" si="10">VLOOKUP(A65,$A$4:$J$26,10,FALSE)</f>
        <v>Bin 1</v>
      </c>
      <c r="C65" s="57">
        <f>IFERROR(INDEX('Reporter Outputs'!$A$27:$U$46,MATCH(PotentialSummary!$A65,'Reporter Outputs'!$A$27:$A$46,0),MATCH(PotentialSummary!C$31,'Reporter Outputs'!$B$2:$U$2,0)+1),0)</f>
        <v>48.415444372884494</v>
      </c>
      <c r="D65" s="57">
        <f>IFERROR(INDEX('Reporter Outputs'!$A$27:$U$46,MATCH(PotentialSummary!$A65,'Reporter Outputs'!$A$27:$A$46,0),MATCH(PotentialSummary!D$31,'Reporter Outputs'!$B$2:$U$2,0)+1),0)</f>
        <v>96.232439504991916</v>
      </c>
      <c r="E65" s="57">
        <f>IFERROR(INDEX('Reporter Outputs'!$A$27:$U$46,MATCH(PotentialSummary!$A65,'Reporter Outputs'!$A$27:$A$46,0),MATCH(PotentialSummary!E$31,'Reporter Outputs'!$B$2:$U$2,0)+1),0)</f>
        <v>144.93214048564786</v>
      </c>
      <c r="F65" s="57">
        <f>IFERROR(INDEX('Reporter Outputs'!$A$27:$U$46,MATCH(PotentialSummary!$A65,'Reporter Outputs'!$A$27:$A$46,0),MATCH(PotentialSummary!F$31,'Reporter Outputs'!$B$2:$U$2,0)+1),0)</f>
        <v>194.95184390247513</v>
      </c>
      <c r="G65" s="57">
        <f>IFERROR(INDEX('Reporter Outputs'!$A$27:$U$46,MATCH(PotentialSummary!$A65,'Reporter Outputs'!$A$27:$A$46,0),MATCH(PotentialSummary!G$31,'Reporter Outputs'!$B$2:$U$2,0)+1),0)</f>
        <v>240.66108555959059</v>
      </c>
      <c r="H65" s="57">
        <f>IFERROR(INDEX('Reporter Outputs'!$A$27:$U$46,MATCH(PotentialSummary!$A65,'Reporter Outputs'!$A$27:$A$46,0),MATCH(PotentialSummary!H$31,'Reporter Outputs'!$B$2:$U$2,0)+1),0)</f>
        <v>298.55040860649984</v>
      </c>
      <c r="I65" s="57">
        <f>IFERROR(INDEX('Reporter Outputs'!$A$27:$U$46,MATCH(PotentialSummary!$A65,'Reporter Outputs'!$A$27:$A$46,0),MATCH(PotentialSummary!I$31,'Reporter Outputs'!$B$2:$U$2,0)+1),0)</f>
        <v>347.04841641511092</v>
      </c>
      <c r="J65" s="57">
        <f>IFERROR(INDEX('Reporter Outputs'!$A$27:$U$46,MATCH(PotentialSummary!$A65,'Reporter Outputs'!$A$27:$A$46,0),MATCH(PotentialSummary!J$31,'Reporter Outputs'!$B$2:$U$2,0)+1),0)</f>
        <v>390.96462388686575</v>
      </c>
      <c r="K65" s="57">
        <f>IFERROR(INDEX('Reporter Outputs'!$A$27:$U$46,MATCH(PotentialSummary!$A65,'Reporter Outputs'!$A$27:$A$46,0),MATCH(PotentialSummary!K$31,'Reporter Outputs'!$B$2:$U$2,0)+1),0)</f>
        <v>437.68556497400948</v>
      </c>
      <c r="L65" s="57">
        <f>IFERROR(INDEX('Reporter Outputs'!$A$27:$U$46,MATCH(PotentialSummary!$A65,'Reporter Outputs'!$A$27:$A$46,0),MATCH(PotentialSummary!L$31,'Reporter Outputs'!$B$2:$U$2,0)+1),0)</f>
        <v>495.78806292733282</v>
      </c>
      <c r="M65" s="57">
        <f>IFERROR(INDEX('Reporter Outputs'!$A$27:$U$46,MATCH(PotentialSummary!$A65,'Reporter Outputs'!$A$27:$A$46,0),MATCH(PotentialSummary!M$31,'Reporter Outputs'!$B$2:$U$2,0)+1),0)</f>
        <v>509.19603307956646</v>
      </c>
      <c r="N65" s="57">
        <f>IFERROR(INDEX('Reporter Outputs'!$A$27:$U$46,MATCH(PotentialSummary!$A65,'Reporter Outputs'!$A$27:$A$46,0),MATCH(PotentialSummary!N$31,'Reporter Outputs'!$B$2:$U$2,0)+1),0)</f>
        <v>498.98544848929976</v>
      </c>
      <c r="O65" s="57">
        <f>IFERROR(INDEX('Reporter Outputs'!$A$27:$U$46,MATCH(PotentialSummary!$A65,'Reporter Outputs'!$A$27:$A$46,0),MATCH(PotentialSummary!O$31,'Reporter Outputs'!$B$2:$U$2,0)+1),0)</f>
        <v>513.3138097436705</v>
      </c>
      <c r="P65" s="57">
        <f>IFERROR(INDEX('Reporter Outputs'!$A$27:$U$46,MATCH(PotentialSummary!$A65,'Reporter Outputs'!$A$27:$A$46,0),MATCH(PotentialSummary!P$31,'Reporter Outputs'!$B$2:$U$2,0)+1),0)</f>
        <v>523.87898605655619</v>
      </c>
      <c r="Q65" s="57">
        <f>IFERROR(INDEX('Reporter Outputs'!$A$27:$U$46,MATCH(PotentialSummary!$A65,'Reporter Outputs'!$A$27:$A$46,0),MATCH(PotentialSummary!Q$31,'Reporter Outputs'!$B$2:$U$2,0)+1),0)</f>
        <v>522.97663888353804</v>
      </c>
      <c r="R65" s="57">
        <f>IFERROR(INDEX('Reporter Outputs'!$A$27:$U$46,MATCH(PotentialSummary!$A65,'Reporter Outputs'!$A$27:$A$46,0),MATCH(PotentialSummary!R$31,'Reporter Outputs'!$B$2:$U$2,0)+1),0)</f>
        <v>513.31170839192998</v>
      </c>
      <c r="S65" s="57">
        <f>IFERROR(INDEX('Reporter Outputs'!$A$27:$U$46,MATCH(PotentialSummary!$A65,'Reporter Outputs'!$A$27:$A$46,0),MATCH(PotentialSummary!S$31,'Reporter Outputs'!$B$2:$U$2,0)+1),0)</f>
        <v>523.95232510147298</v>
      </c>
      <c r="T65" s="57">
        <f>IFERROR(INDEX('Reporter Outputs'!$A$27:$U$46,MATCH(PotentialSummary!$A65,'Reporter Outputs'!$A$27:$A$46,0),MATCH(PotentialSummary!T$31,'Reporter Outputs'!$B$2:$U$2,0)+1),0)</f>
        <v>519.96784973520425</v>
      </c>
      <c r="U65" s="57">
        <f>IFERROR(INDEX('Reporter Outputs'!$A$27:$U$46,MATCH(PotentialSummary!$A65,'Reporter Outputs'!$A$27:$A$46,0),MATCH(PotentialSummary!U$31,'Reporter Outputs'!$B$2:$U$2,0)+1),0)</f>
        <v>532.96644058295976</v>
      </c>
      <c r="V65" s="57">
        <f>IFERROR(INDEX('Reporter Outputs'!$A$27:$U$46,MATCH(PotentialSummary!$A65,'Reporter Outputs'!$A$27:$A$46,0),MATCH(PotentialSummary!V$31,'Reporter Outputs'!$B$2:$U$2,0)+1),0)</f>
        <v>538.10020452264666</v>
      </c>
    </row>
    <row r="66" spans="1:22" x14ac:dyDescent="0.35">
      <c r="A66" t="str">
        <f t="shared" ref="A66:A81" si="11">A11</f>
        <v>IndRTP</v>
      </c>
      <c r="B66" t="str">
        <f t="shared" si="10"/>
        <v>Bin 1</v>
      </c>
      <c r="C66" s="57">
        <f>IFERROR(INDEX('Reporter Outputs'!$A$27:$U$46,MATCH(PotentialSummary!$A66,'Reporter Outputs'!$A$27:$A$46,0),MATCH(PotentialSummary!C$31,'Reporter Outputs'!$B$2:$U$2,0)+1),0)</f>
        <v>2.0319269878371418</v>
      </c>
      <c r="D66" s="57">
        <f>IFERROR(INDEX('Reporter Outputs'!$A$27:$U$46,MATCH(PotentialSummary!$A66,'Reporter Outputs'!$A$27:$A$46,0),MATCH(PotentialSummary!D$31,'Reporter Outputs'!$B$2:$U$2,0)+1),0)</f>
        <v>4.0900958935871277</v>
      </c>
      <c r="E66" s="57">
        <f>IFERROR(INDEX('Reporter Outputs'!$A$27:$U$46,MATCH(PotentialSummary!$A66,'Reporter Outputs'!$A$27:$A$46,0),MATCH(PotentialSummary!E$31,'Reporter Outputs'!$B$2:$U$2,0)+1),0)</f>
        <v>6.1923130979872836</v>
      </c>
      <c r="F66" s="57">
        <f>IFERROR(INDEX('Reporter Outputs'!$A$27:$U$46,MATCH(PotentialSummary!$A66,'Reporter Outputs'!$A$27:$A$46,0),MATCH(PotentialSummary!F$31,'Reporter Outputs'!$B$2:$U$2,0)+1),0)</f>
        <v>8.3419015779734398</v>
      </c>
      <c r="G66" s="57">
        <f>IFERROR(INDEX('Reporter Outputs'!$A$27:$U$46,MATCH(PotentialSummary!$A66,'Reporter Outputs'!$A$27:$A$46,0),MATCH(PotentialSummary!G$31,'Reporter Outputs'!$B$2:$U$2,0)+1),0)</f>
        <v>10.49687023944881</v>
      </c>
      <c r="H66" s="57">
        <f>IFERROR(INDEX('Reporter Outputs'!$A$27:$U$46,MATCH(PotentialSummary!$A66,'Reporter Outputs'!$A$27:$A$46,0),MATCH(PotentialSummary!H$31,'Reporter Outputs'!$B$2:$U$2,0)+1),0)</f>
        <v>10.526450045769636</v>
      </c>
      <c r="I66" s="57">
        <f>IFERROR(INDEX('Reporter Outputs'!$A$27:$U$46,MATCH(PotentialSummary!$A66,'Reporter Outputs'!$A$27:$A$46,0),MATCH(PotentialSummary!I$31,'Reporter Outputs'!$B$2:$U$2,0)+1),0)</f>
        <v>10.536795850810712</v>
      </c>
      <c r="J66" s="57">
        <f>IFERROR(INDEX('Reporter Outputs'!$A$27:$U$46,MATCH(PotentialSummary!$A66,'Reporter Outputs'!$A$27:$A$46,0),MATCH(PotentialSummary!J$31,'Reporter Outputs'!$B$2:$U$2,0)+1),0)</f>
        <v>10.543103862285697</v>
      </c>
      <c r="K66" s="57">
        <f>IFERROR(INDEX('Reporter Outputs'!$A$27:$U$46,MATCH(PotentialSummary!$A66,'Reporter Outputs'!$A$27:$A$46,0),MATCH(PotentialSummary!K$31,'Reporter Outputs'!$B$2:$U$2,0)+1),0)</f>
        <v>10.56084644771142</v>
      </c>
      <c r="L66" s="57">
        <f>IFERROR(INDEX('Reporter Outputs'!$A$27:$U$46,MATCH(PotentialSummary!$A66,'Reporter Outputs'!$A$27:$A$46,0),MATCH(PotentialSummary!L$31,'Reporter Outputs'!$B$2:$U$2,0)+1),0)</f>
        <v>10.59991504204875</v>
      </c>
      <c r="M66" s="57">
        <f>IFERROR(INDEX('Reporter Outputs'!$A$27:$U$46,MATCH(PotentialSummary!$A66,'Reporter Outputs'!$A$27:$A$46,0),MATCH(PotentialSummary!M$31,'Reporter Outputs'!$B$2:$U$2,0)+1),0)</f>
        <v>10.623446795763472</v>
      </c>
      <c r="N66" s="57">
        <f>IFERROR(INDEX('Reporter Outputs'!$A$27:$U$46,MATCH(PotentialSummary!$A66,'Reporter Outputs'!$A$27:$A$46,0),MATCH(PotentialSummary!N$31,'Reporter Outputs'!$B$2:$U$2,0)+1),0)</f>
        <v>10.62210499057802</v>
      </c>
      <c r="O66" s="57">
        <f>IFERROR(INDEX('Reporter Outputs'!$A$27:$U$46,MATCH(PotentialSummary!$A66,'Reporter Outputs'!$A$27:$A$46,0),MATCH(PotentialSummary!O$31,'Reporter Outputs'!$B$2:$U$2,0)+1),0)</f>
        <v>10.613920749731019</v>
      </c>
      <c r="P66" s="57">
        <f>IFERROR(INDEX('Reporter Outputs'!$A$27:$U$46,MATCH(PotentialSummary!$A66,'Reporter Outputs'!$A$27:$A$46,0),MATCH(PotentialSummary!P$31,'Reporter Outputs'!$B$2:$U$2,0)+1),0)</f>
        <v>10.623628828965058</v>
      </c>
      <c r="Q66" s="57">
        <f>IFERROR(INDEX('Reporter Outputs'!$A$27:$U$46,MATCH(PotentialSummary!$A66,'Reporter Outputs'!$A$27:$A$46,0),MATCH(PotentialSummary!Q$31,'Reporter Outputs'!$B$2:$U$2,0)+1),0)</f>
        <v>10.653072518507715</v>
      </c>
      <c r="R66" s="57">
        <f>IFERROR(INDEX('Reporter Outputs'!$A$27:$U$46,MATCH(PotentialSummary!$A66,'Reporter Outputs'!$A$27:$A$46,0),MATCH(PotentialSummary!R$31,'Reporter Outputs'!$B$2:$U$2,0)+1),0)</f>
        <v>10.704543919927849</v>
      </c>
      <c r="S66" s="57">
        <f>IFERROR(INDEX('Reporter Outputs'!$A$27:$U$46,MATCH(PotentialSummary!$A66,'Reporter Outputs'!$A$27:$A$46,0),MATCH(PotentialSummary!S$31,'Reporter Outputs'!$B$2:$U$2,0)+1),0)</f>
        <v>10.741899430781066</v>
      </c>
      <c r="T66" s="57">
        <f>IFERROR(INDEX('Reporter Outputs'!$A$27:$U$46,MATCH(PotentialSummary!$A66,'Reporter Outputs'!$A$27:$A$46,0),MATCH(PotentialSummary!T$31,'Reporter Outputs'!$B$2:$U$2,0)+1),0)</f>
        <v>10.757077515765959</v>
      </c>
      <c r="U66" s="57">
        <f>IFERROR(INDEX('Reporter Outputs'!$A$27:$U$46,MATCH(PotentialSummary!$A66,'Reporter Outputs'!$A$27:$A$46,0),MATCH(PotentialSummary!U$31,'Reporter Outputs'!$B$2:$U$2,0)+1),0)</f>
        <v>10.779832306562469</v>
      </c>
      <c r="V66" s="57">
        <f>IFERROR(INDEX('Reporter Outputs'!$A$27:$U$46,MATCH(PotentialSummary!$A66,'Reporter Outputs'!$A$27:$A$46,0),MATCH(PotentialSummary!V$31,'Reporter Outputs'!$B$2:$U$2,0)+1),0)</f>
        <v>10.798659961960054</v>
      </c>
    </row>
    <row r="67" spans="1:22" x14ac:dyDescent="0.35">
      <c r="A67" t="str">
        <f t="shared" si="11"/>
        <v>ResCPP</v>
      </c>
      <c r="B67" t="str">
        <f t="shared" si="10"/>
        <v>Bin 1</v>
      </c>
      <c r="C67" s="57">
        <f>IFERROR(INDEX('Reporter Outputs'!$A$27:$U$46,MATCH(PotentialSummary!$A67,'Reporter Outputs'!$A$27:$A$46,0),MATCH(PotentialSummary!C$31,'Reporter Outputs'!$B$2:$U$2,0)+1),0)</f>
        <v>22.554997958406368</v>
      </c>
      <c r="D67" s="57">
        <f>IFERROR(INDEX('Reporter Outputs'!$A$27:$U$46,MATCH(PotentialSummary!$A67,'Reporter Outputs'!$A$27:$A$46,0),MATCH(PotentialSummary!D$31,'Reporter Outputs'!$B$2:$U$2,0)+1),0)</f>
        <v>44.764626741253799</v>
      </c>
      <c r="E67" s="57">
        <f>IFERROR(INDEX('Reporter Outputs'!$A$27:$U$46,MATCH(PotentialSummary!$A67,'Reporter Outputs'!$A$27:$A$46,0),MATCH(PotentialSummary!E$31,'Reporter Outputs'!$B$2:$U$2,0)+1),0)</f>
        <v>67.735760405801656</v>
      </c>
      <c r="F67" s="57">
        <f>IFERROR(INDEX('Reporter Outputs'!$A$27:$U$46,MATCH(PotentialSummary!$A67,'Reporter Outputs'!$A$27:$A$46,0),MATCH(PotentialSummary!F$31,'Reporter Outputs'!$B$2:$U$2,0)+1),0)</f>
        <v>91.662581609947324</v>
      </c>
      <c r="G67" s="57">
        <f>IFERROR(INDEX('Reporter Outputs'!$A$27:$U$46,MATCH(PotentialSummary!$A67,'Reporter Outputs'!$A$27:$A$46,0),MATCH(PotentialSummary!G$31,'Reporter Outputs'!$B$2:$U$2,0)+1),0)</f>
        <v>111.65809132388409</v>
      </c>
      <c r="H67" s="57">
        <f>IFERROR(INDEX('Reporter Outputs'!$A$27:$U$46,MATCH(PotentialSummary!$A67,'Reporter Outputs'!$A$27:$A$46,0),MATCH(PotentialSummary!H$31,'Reporter Outputs'!$B$2:$U$2,0)+1),0)</f>
        <v>117.72723923402157</v>
      </c>
      <c r="I67" s="57">
        <f>IFERROR(INDEX('Reporter Outputs'!$A$27:$U$46,MATCH(PotentialSummary!$A67,'Reporter Outputs'!$A$27:$A$46,0),MATCH(PotentialSummary!I$31,'Reporter Outputs'!$B$2:$U$2,0)+1),0)</f>
        <v>117.99923921511918</v>
      </c>
      <c r="J67" s="57">
        <f>IFERROR(INDEX('Reporter Outputs'!$A$27:$U$46,MATCH(PotentialSummary!$A67,'Reporter Outputs'!$A$27:$A$46,0),MATCH(PotentialSummary!J$31,'Reporter Outputs'!$B$2:$U$2,0)+1),0)</f>
        <v>114.75348634279408</v>
      </c>
      <c r="K67" s="57">
        <f>IFERROR(INDEX('Reporter Outputs'!$A$27:$U$46,MATCH(PotentialSummary!$A67,'Reporter Outputs'!$A$27:$A$46,0),MATCH(PotentialSummary!K$31,'Reporter Outputs'!$B$2:$U$2,0)+1),0)</f>
        <v>112.80743999141428</v>
      </c>
      <c r="L67" s="57">
        <f>IFERROR(INDEX('Reporter Outputs'!$A$27:$U$46,MATCH(PotentialSummary!$A67,'Reporter Outputs'!$A$27:$A$46,0),MATCH(PotentialSummary!L$31,'Reporter Outputs'!$B$2:$U$2,0)+1),0)</f>
        <v>116.15227358519307</v>
      </c>
      <c r="M67" s="57">
        <f>IFERROR(INDEX('Reporter Outputs'!$A$27:$U$46,MATCH(PotentialSummary!$A67,'Reporter Outputs'!$A$27:$A$46,0),MATCH(PotentialSummary!M$31,'Reporter Outputs'!$B$2:$U$2,0)+1),0)</f>
        <v>121.148892961775</v>
      </c>
      <c r="N67" s="57">
        <f>IFERROR(INDEX('Reporter Outputs'!$A$27:$U$46,MATCH(PotentialSummary!$A67,'Reporter Outputs'!$A$27:$A$46,0),MATCH(PotentialSummary!N$31,'Reporter Outputs'!$B$2:$U$2,0)+1),0)</f>
        <v>116.85791127292677</v>
      </c>
      <c r="O67" s="57">
        <f>IFERROR(INDEX('Reporter Outputs'!$A$27:$U$46,MATCH(PotentialSummary!$A67,'Reporter Outputs'!$A$27:$A$46,0),MATCH(PotentialSummary!O$31,'Reporter Outputs'!$B$2:$U$2,0)+1),0)</f>
        <v>121.53056879984814</v>
      </c>
      <c r="P67" s="57">
        <f>IFERROR(INDEX('Reporter Outputs'!$A$27:$U$46,MATCH(PotentialSummary!$A67,'Reporter Outputs'!$A$27:$A$46,0),MATCH(PotentialSummary!P$31,'Reporter Outputs'!$B$2:$U$2,0)+1),0)</f>
        <v>125.48563566418522</v>
      </c>
      <c r="Q67" s="57">
        <f>IFERROR(INDEX('Reporter Outputs'!$A$27:$U$46,MATCH(PotentialSummary!$A67,'Reporter Outputs'!$A$27:$A$46,0),MATCH(PotentialSummary!Q$31,'Reporter Outputs'!$B$2:$U$2,0)+1),0)</f>
        <v>123.79969947437004</v>
      </c>
      <c r="R67" s="57">
        <f>IFERROR(INDEX('Reporter Outputs'!$A$27:$U$46,MATCH(PotentialSummary!$A67,'Reporter Outputs'!$A$27:$A$46,0),MATCH(PotentialSummary!R$31,'Reporter Outputs'!$B$2:$U$2,0)+1),0)</f>
        <v>119.58713176027527</v>
      </c>
      <c r="S67" s="57">
        <f>IFERROR(INDEX('Reporter Outputs'!$A$27:$U$46,MATCH(PotentialSummary!$A67,'Reporter Outputs'!$A$27:$A$46,0),MATCH(PotentialSummary!S$31,'Reporter Outputs'!$B$2:$U$2,0)+1),0)</f>
        <v>123.09513376505383</v>
      </c>
      <c r="T67" s="57">
        <f>IFERROR(INDEX('Reporter Outputs'!$A$27:$U$46,MATCH(PotentialSummary!$A67,'Reporter Outputs'!$A$27:$A$46,0),MATCH(PotentialSummary!T$31,'Reporter Outputs'!$B$2:$U$2,0)+1),0)</f>
        <v>120.23428762389274</v>
      </c>
      <c r="U67" s="57">
        <f>IFERROR(INDEX('Reporter Outputs'!$A$27:$U$46,MATCH(PotentialSummary!$A67,'Reporter Outputs'!$A$27:$A$46,0),MATCH(PotentialSummary!U$31,'Reporter Outputs'!$B$2:$U$2,0)+1),0)</f>
        <v>124.53156988666466</v>
      </c>
      <c r="V67" s="57">
        <f>IFERROR(INDEX('Reporter Outputs'!$A$27:$U$46,MATCH(PotentialSummary!$A67,'Reporter Outputs'!$A$27:$A$46,0),MATCH(PotentialSummary!V$31,'Reporter Outputs'!$B$2:$U$2,0)+1),0)</f>
        <v>125.00468797672352</v>
      </c>
    </row>
    <row r="68" spans="1:22" x14ac:dyDescent="0.35">
      <c r="A68" t="str">
        <f t="shared" si="11"/>
        <v>ResTOU</v>
      </c>
      <c r="B68" t="str">
        <f t="shared" si="10"/>
        <v>Bin 2</v>
      </c>
      <c r="C68" s="57">
        <f>IFERROR(INDEX('Reporter Outputs'!$A$27:$U$46,MATCH(PotentialSummary!$A68,'Reporter Outputs'!$A$27:$A$46,0),MATCH(PotentialSummary!C$31,'Reporter Outputs'!$B$2:$U$2,0)+1),0)</f>
        <v>16.279696304200865</v>
      </c>
      <c r="D68" s="57">
        <f>IFERROR(INDEX('Reporter Outputs'!$A$27:$U$46,MATCH(PotentialSummary!$A68,'Reporter Outputs'!$A$27:$A$46,0),MATCH(PotentialSummary!D$31,'Reporter Outputs'!$B$2:$U$2,0)+1),0)</f>
        <v>32.31011281235385</v>
      </c>
      <c r="E68" s="57">
        <f>IFERROR(INDEX('Reporter Outputs'!$A$27:$U$46,MATCH(PotentialSummary!$A68,'Reporter Outputs'!$A$27:$A$46,0),MATCH(PotentialSummary!E$31,'Reporter Outputs'!$B$2:$U$2,0)+1),0)</f>
        <v>48.890166621787515</v>
      </c>
      <c r="F68" s="57">
        <f>IFERROR(INDEX('Reporter Outputs'!$A$27:$U$46,MATCH(PotentialSummary!$A68,'Reporter Outputs'!$A$27:$A$46,0),MATCH(PotentialSummary!F$31,'Reporter Outputs'!$B$2:$U$2,0)+1),0)</f>
        <v>66.160014459802014</v>
      </c>
      <c r="G68" s="57">
        <f>IFERROR(INDEX('Reporter Outputs'!$A$27:$U$46,MATCH(PotentialSummary!$A68,'Reporter Outputs'!$A$27:$A$46,0),MATCH(PotentialSummary!G$31,'Reporter Outputs'!$B$2:$U$2,0)+1),0)</f>
        <v>80.592329026661247</v>
      </c>
      <c r="H68" s="57">
        <f>IFERROR(INDEX('Reporter Outputs'!$A$27:$U$46,MATCH(PotentialSummary!$A68,'Reporter Outputs'!$A$27:$A$46,0),MATCH(PotentialSummary!H$31,'Reporter Outputs'!$B$2:$U$2,0)+1),0)</f>
        <v>84.972905118244924</v>
      </c>
      <c r="I68" s="57">
        <f>IFERROR(INDEX('Reporter Outputs'!$A$27:$U$46,MATCH(PotentialSummary!$A68,'Reporter Outputs'!$A$27:$A$46,0),MATCH(PotentialSummary!I$31,'Reporter Outputs'!$B$2:$U$2,0)+1),0)</f>
        <v>85.169228660157131</v>
      </c>
      <c r="J68" s="57">
        <f>IFERROR(INDEX('Reporter Outputs'!$A$27:$U$46,MATCH(PotentialSummary!$A68,'Reporter Outputs'!$A$27:$A$46,0),MATCH(PotentialSummary!J$31,'Reporter Outputs'!$B$2:$U$2,0)+1),0)</f>
        <v>82.826516364754497</v>
      </c>
      <c r="K68" s="57">
        <f>IFERROR(INDEX('Reporter Outputs'!$A$27:$U$46,MATCH(PotentialSummary!$A68,'Reporter Outputs'!$A$27:$A$46,0),MATCH(PotentialSummary!K$31,'Reporter Outputs'!$B$2:$U$2,0)+1),0)</f>
        <v>81.421903353803017</v>
      </c>
      <c r="L68" s="57">
        <f>IFERROR(INDEX('Reporter Outputs'!$A$27:$U$46,MATCH(PotentialSummary!$A68,'Reporter Outputs'!$A$27:$A$46,0),MATCH(PotentialSummary!L$31,'Reporter Outputs'!$B$2:$U$2,0)+1),0)</f>
        <v>83.836129912157162</v>
      </c>
      <c r="M68" s="57">
        <f>IFERROR(INDEX('Reporter Outputs'!$A$27:$U$46,MATCH(PotentialSummary!$A68,'Reporter Outputs'!$A$27:$A$46,0),MATCH(PotentialSummary!M$31,'Reporter Outputs'!$B$2:$U$2,0)+1),0)</f>
        <v>87.442578742187848</v>
      </c>
      <c r="N68" s="57">
        <f>IFERROR(INDEX('Reporter Outputs'!$A$27:$U$46,MATCH(PotentialSummary!$A68,'Reporter Outputs'!$A$27:$A$46,0),MATCH(PotentialSummary!N$31,'Reporter Outputs'!$B$2:$U$2,0)+1),0)</f>
        <v>84.345443514325808</v>
      </c>
      <c r="O68" s="57">
        <f>IFERROR(INDEX('Reporter Outputs'!$A$27:$U$46,MATCH(PotentialSummary!$A68,'Reporter Outputs'!$A$27:$A$46,0),MATCH(PotentialSummary!O$31,'Reporter Outputs'!$B$2:$U$2,0)+1),0)</f>
        <v>87.718063880423742</v>
      </c>
      <c r="P68" s="57">
        <f>IFERROR(INDEX('Reporter Outputs'!$A$27:$U$46,MATCH(PotentialSummary!$A68,'Reporter Outputs'!$A$27:$A$46,0),MATCH(PotentialSummary!P$31,'Reporter Outputs'!$B$2:$U$2,0)+1),0)</f>
        <v>90.572743252727491</v>
      </c>
      <c r="Q68" s="57">
        <f>IFERROR(INDEX('Reporter Outputs'!$A$27:$U$46,MATCH(PotentialSummary!$A68,'Reporter Outputs'!$A$27:$A$46,0),MATCH(PotentialSummary!Q$31,'Reporter Outputs'!$B$2:$U$2,0)+1),0)</f>
        <v>89.355871976167521</v>
      </c>
      <c r="R68" s="57">
        <f>IFERROR(INDEX('Reporter Outputs'!$A$27:$U$46,MATCH(PotentialSummary!$A68,'Reporter Outputs'!$A$27:$A$46,0),MATCH(PotentialSummary!R$31,'Reporter Outputs'!$B$2:$U$2,0)+1),0)</f>
        <v>86.315334212749804</v>
      </c>
      <c r="S68" s="57">
        <f>IFERROR(INDEX('Reporter Outputs'!$A$27:$U$46,MATCH(PotentialSummary!$A68,'Reporter Outputs'!$A$27:$A$46,0),MATCH(PotentialSummary!S$31,'Reporter Outputs'!$B$2:$U$2,0)+1),0)</f>
        <v>88.847332104198884</v>
      </c>
      <c r="T68" s="57">
        <f>IFERROR(INDEX('Reporter Outputs'!$A$27:$U$46,MATCH(PotentialSummary!$A68,'Reporter Outputs'!$A$27:$A$46,0),MATCH(PotentialSummary!T$31,'Reporter Outputs'!$B$2:$U$2,0)+1),0)</f>
        <v>86.782436933867487</v>
      </c>
      <c r="U68" s="57">
        <f>IFERROR(INDEX('Reporter Outputs'!$A$27:$U$46,MATCH(PotentialSummary!$A68,'Reporter Outputs'!$A$27:$A$46,0),MATCH(PotentialSummary!U$31,'Reporter Outputs'!$B$2:$U$2,0)+1),0)</f>
        <v>89.884119775974852</v>
      </c>
      <c r="V68" s="57">
        <f>IFERROR(INDEX('Reporter Outputs'!$A$27:$U$46,MATCH(PotentialSummary!$A68,'Reporter Outputs'!$A$27:$A$46,0),MATCH(PotentialSummary!V$31,'Reporter Outputs'!$B$2:$U$2,0)+1),0)</f>
        <v>90.225605899643995</v>
      </c>
    </row>
    <row r="69" spans="1:22" x14ac:dyDescent="0.35">
      <c r="A69" t="str">
        <f t="shared" si="11"/>
        <v>NRCoolSwchMed</v>
      </c>
      <c r="B69" t="str">
        <f t="shared" si="10"/>
        <v>Bin 2</v>
      </c>
      <c r="C69" s="57">
        <f>IFERROR(INDEX('Reporter Outputs'!$A$27:$U$46,MATCH(PotentialSummary!$A69,'Reporter Outputs'!$A$27:$A$46,0),MATCH(PotentialSummary!C$31,'Reporter Outputs'!$B$2:$U$2,0)+1),0)</f>
        <v>0</v>
      </c>
      <c r="D69" s="57">
        <f>IFERROR(INDEX('Reporter Outputs'!$A$27:$U$46,MATCH(PotentialSummary!$A69,'Reporter Outputs'!$A$27:$A$46,0),MATCH(PotentialSummary!D$31,'Reporter Outputs'!$B$2:$U$2,0)+1),0)</f>
        <v>0</v>
      </c>
      <c r="E69" s="57">
        <f>IFERROR(INDEX('Reporter Outputs'!$A$27:$U$46,MATCH(PotentialSummary!$A69,'Reporter Outputs'!$A$27:$A$46,0),MATCH(PotentialSummary!E$31,'Reporter Outputs'!$B$2:$U$2,0)+1),0)</f>
        <v>0</v>
      </c>
      <c r="F69" s="57">
        <f>IFERROR(INDEX('Reporter Outputs'!$A$27:$U$46,MATCH(PotentialSummary!$A69,'Reporter Outputs'!$A$27:$A$46,0),MATCH(PotentialSummary!F$31,'Reporter Outputs'!$B$2:$U$2,0)+1),0)</f>
        <v>0</v>
      </c>
      <c r="G69" s="57">
        <f>IFERROR(INDEX('Reporter Outputs'!$A$27:$U$46,MATCH(PotentialSummary!$A69,'Reporter Outputs'!$A$27:$A$46,0),MATCH(PotentialSummary!G$31,'Reporter Outputs'!$B$2:$U$2,0)+1),0)</f>
        <v>0</v>
      </c>
      <c r="H69" s="57">
        <f>IFERROR(INDEX('Reporter Outputs'!$A$27:$U$46,MATCH(PotentialSummary!$A69,'Reporter Outputs'!$A$27:$A$46,0),MATCH(PotentialSummary!H$31,'Reporter Outputs'!$B$2:$U$2,0)+1),0)</f>
        <v>0</v>
      </c>
      <c r="I69" s="57">
        <f>IFERROR(INDEX('Reporter Outputs'!$A$27:$U$46,MATCH(PotentialSummary!$A69,'Reporter Outputs'!$A$27:$A$46,0),MATCH(PotentialSummary!I$31,'Reporter Outputs'!$B$2:$U$2,0)+1),0)</f>
        <v>0</v>
      </c>
      <c r="J69" s="57">
        <f>IFERROR(INDEX('Reporter Outputs'!$A$27:$U$46,MATCH(PotentialSummary!$A69,'Reporter Outputs'!$A$27:$A$46,0),MATCH(PotentialSummary!J$31,'Reporter Outputs'!$B$2:$U$2,0)+1),0)</f>
        <v>0</v>
      </c>
      <c r="K69" s="57">
        <f>IFERROR(INDEX('Reporter Outputs'!$A$27:$U$46,MATCH(PotentialSummary!$A69,'Reporter Outputs'!$A$27:$A$46,0),MATCH(PotentialSummary!K$31,'Reporter Outputs'!$B$2:$U$2,0)+1),0)</f>
        <v>0</v>
      </c>
      <c r="L69" s="57">
        <f>IFERROR(INDEX('Reporter Outputs'!$A$27:$U$46,MATCH(PotentialSummary!$A69,'Reporter Outputs'!$A$27:$A$46,0),MATCH(PotentialSummary!L$31,'Reporter Outputs'!$B$2:$U$2,0)+1),0)</f>
        <v>0</v>
      </c>
      <c r="M69" s="57">
        <f>IFERROR(INDEX('Reporter Outputs'!$A$27:$U$46,MATCH(PotentialSummary!$A69,'Reporter Outputs'!$A$27:$A$46,0),MATCH(PotentialSummary!M$31,'Reporter Outputs'!$B$2:$U$2,0)+1),0)</f>
        <v>0</v>
      </c>
      <c r="N69" s="57">
        <f>IFERROR(INDEX('Reporter Outputs'!$A$27:$U$46,MATCH(PotentialSummary!$A69,'Reporter Outputs'!$A$27:$A$46,0),MATCH(PotentialSummary!N$31,'Reporter Outputs'!$B$2:$U$2,0)+1),0)</f>
        <v>0</v>
      </c>
      <c r="O69" s="57">
        <f>IFERROR(INDEX('Reporter Outputs'!$A$27:$U$46,MATCH(PotentialSummary!$A69,'Reporter Outputs'!$A$27:$A$46,0),MATCH(PotentialSummary!O$31,'Reporter Outputs'!$B$2:$U$2,0)+1),0)</f>
        <v>0</v>
      </c>
      <c r="P69" s="57">
        <f>IFERROR(INDEX('Reporter Outputs'!$A$27:$U$46,MATCH(PotentialSummary!$A69,'Reporter Outputs'!$A$27:$A$46,0),MATCH(PotentialSummary!P$31,'Reporter Outputs'!$B$2:$U$2,0)+1),0)</f>
        <v>0</v>
      </c>
      <c r="Q69" s="57">
        <f>IFERROR(INDEX('Reporter Outputs'!$A$27:$U$46,MATCH(PotentialSummary!$A69,'Reporter Outputs'!$A$27:$A$46,0),MATCH(PotentialSummary!Q$31,'Reporter Outputs'!$B$2:$U$2,0)+1),0)</f>
        <v>0</v>
      </c>
      <c r="R69" s="57">
        <f>IFERROR(INDEX('Reporter Outputs'!$A$27:$U$46,MATCH(PotentialSummary!$A69,'Reporter Outputs'!$A$27:$A$46,0),MATCH(PotentialSummary!R$31,'Reporter Outputs'!$B$2:$U$2,0)+1),0)</f>
        <v>0</v>
      </c>
      <c r="S69" s="57">
        <f>IFERROR(INDEX('Reporter Outputs'!$A$27:$U$46,MATCH(PotentialSummary!$A69,'Reporter Outputs'!$A$27:$A$46,0),MATCH(PotentialSummary!S$31,'Reporter Outputs'!$B$2:$U$2,0)+1),0)</f>
        <v>0</v>
      </c>
      <c r="T69" s="57">
        <f>IFERROR(INDEX('Reporter Outputs'!$A$27:$U$46,MATCH(PotentialSummary!$A69,'Reporter Outputs'!$A$27:$A$46,0),MATCH(PotentialSummary!T$31,'Reporter Outputs'!$B$2:$U$2,0)+1),0)</f>
        <v>0</v>
      </c>
      <c r="U69" s="57">
        <f>IFERROR(INDEX('Reporter Outputs'!$A$27:$U$46,MATCH(PotentialSummary!$A69,'Reporter Outputs'!$A$27:$A$46,0),MATCH(PotentialSummary!U$31,'Reporter Outputs'!$B$2:$U$2,0)+1),0)</f>
        <v>0</v>
      </c>
      <c r="V69" s="57">
        <f>IFERROR(INDEX('Reporter Outputs'!$A$27:$U$46,MATCH(PotentialSummary!$A69,'Reporter Outputs'!$A$27:$A$46,0),MATCH(PotentialSummary!V$31,'Reporter Outputs'!$B$2:$U$2,0)+1),0)</f>
        <v>0</v>
      </c>
    </row>
    <row r="70" spans="1:22" x14ac:dyDescent="0.35">
      <c r="A70" t="str">
        <f t="shared" si="11"/>
        <v>NRHeatSwchMed</v>
      </c>
      <c r="B70" t="str">
        <f t="shared" si="10"/>
        <v>Bin 2</v>
      </c>
      <c r="C70" s="57">
        <f>IFERROR(INDEX('Reporter Outputs'!$A$27:$U$46,MATCH(PotentialSummary!$A70,'Reporter Outputs'!$A$27:$A$46,0),MATCH(PotentialSummary!C$31,'Reporter Outputs'!$B$2:$U$2,0)+1),0)</f>
        <v>2.3718173125013076</v>
      </c>
      <c r="D70" s="57">
        <f>IFERROR(INDEX('Reporter Outputs'!$A$27:$U$46,MATCH(PotentialSummary!$A70,'Reporter Outputs'!$A$27:$A$46,0),MATCH(PotentialSummary!D$31,'Reporter Outputs'!$B$2:$U$2,0)+1),0)</f>
        <v>4.8270030977528524</v>
      </c>
      <c r="E70" s="57">
        <f>IFERROR(INDEX('Reporter Outputs'!$A$27:$U$46,MATCH(PotentialSummary!$A70,'Reporter Outputs'!$A$27:$A$46,0),MATCH(PotentialSummary!E$31,'Reporter Outputs'!$B$2:$U$2,0)+1),0)</f>
        <v>7.3430864405423506</v>
      </c>
      <c r="F70" s="57">
        <f>IFERROR(INDEX('Reporter Outputs'!$A$27:$U$46,MATCH(PotentialSummary!$A70,'Reporter Outputs'!$A$27:$A$46,0),MATCH(PotentialSummary!F$31,'Reporter Outputs'!$B$2:$U$2,0)+1),0)</f>
        <v>9.9118382937781213</v>
      </c>
      <c r="G70" s="57">
        <f>IFERROR(INDEX('Reporter Outputs'!$A$27:$U$46,MATCH(PotentialSummary!$A70,'Reporter Outputs'!$A$27:$A$46,0),MATCH(PotentialSummary!G$31,'Reporter Outputs'!$B$2:$U$2,0)+1),0)</f>
        <v>12.572236014123499</v>
      </c>
      <c r="H70" s="57">
        <f>IFERROR(INDEX('Reporter Outputs'!$A$27:$U$46,MATCH(PotentialSummary!$A70,'Reporter Outputs'!$A$27:$A$46,0),MATCH(PotentialSummary!H$31,'Reporter Outputs'!$B$2:$U$2,0)+1),0)</f>
        <v>12.8015816571345</v>
      </c>
      <c r="I70" s="57">
        <f>IFERROR(INDEX('Reporter Outputs'!$A$27:$U$46,MATCH(PotentialSummary!$A70,'Reporter Outputs'!$A$27:$A$46,0),MATCH(PotentialSummary!I$31,'Reporter Outputs'!$B$2:$U$2,0)+1),0)</f>
        <v>13.009320442026493</v>
      </c>
      <c r="J70" s="57">
        <f>IFERROR(INDEX('Reporter Outputs'!$A$27:$U$46,MATCH(PotentialSummary!$A70,'Reporter Outputs'!$A$27:$A$46,0),MATCH(PotentialSummary!J$31,'Reporter Outputs'!$B$2:$U$2,0)+1),0)</f>
        <v>13.227853156974685</v>
      </c>
      <c r="K70" s="57">
        <f>IFERROR(INDEX('Reporter Outputs'!$A$27:$U$46,MATCH(PotentialSummary!$A70,'Reporter Outputs'!$A$27:$A$46,0),MATCH(PotentialSummary!K$31,'Reporter Outputs'!$B$2:$U$2,0)+1),0)</f>
        <v>13.459198849275243</v>
      </c>
      <c r="L70" s="57">
        <f>IFERROR(INDEX('Reporter Outputs'!$A$27:$U$46,MATCH(PotentialSummary!$A70,'Reporter Outputs'!$A$27:$A$46,0),MATCH(PotentialSummary!L$31,'Reporter Outputs'!$B$2:$U$2,0)+1),0)</f>
        <v>13.665004177198671</v>
      </c>
      <c r="M70" s="57">
        <f>IFERROR(INDEX('Reporter Outputs'!$A$27:$U$46,MATCH(PotentialSummary!$A70,'Reporter Outputs'!$A$27:$A$46,0),MATCH(PotentialSummary!M$31,'Reporter Outputs'!$B$2:$U$2,0)+1),0)</f>
        <v>13.895339060734843</v>
      </c>
      <c r="N70" s="57">
        <f>IFERROR(INDEX('Reporter Outputs'!$A$27:$U$46,MATCH(PotentialSummary!$A70,'Reporter Outputs'!$A$27:$A$46,0),MATCH(PotentialSummary!N$31,'Reporter Outputs'!$B$2:$U$2,0)+1),0)</f>
        <v>14.13995046409544</v>
      </c>
      <c r="O70" s="57">
        <f>IFERROR(INDEX('Reporter Outputs'!$A$27:$U$46,MATCH(PotentialSummary!$A70,'Reporter Outputs'!$A$27:$A$46,0),MATCH(PotentialSummary!O$31,'Reporter Outputs'!$B$2:$U$2,0)+1),0)</f>
        <v>14.366397627423357</v>
      </c>
      <c r="P70" s="57">
        <f>IFERROR(INDEX('Reporter Outputs'!$A$27:$U$46,MATCH(PotentialSummary!$A70,'Reporter Outputs'!$A$27:$A$46,0),MATCH(PotentialSummary!P$31,'Reporter Outputs'!$B$2:$U$2,0)+1),0)</f>
        <v>14.63976510524153</v>
      </c>
      <c r="Q70" s="57">
        <f>IFERROR(INDEX('Reporter Outputs'!$A$27:$U$46,MATCH(PotentialSummary!$A70,'Reporter Outputs'!$A$27:$A$46,0),MATCH(PotentialSummary!Q$31,'Reporter Outputs'!$B$2:$U$2,0)+1),0)</f>
        <v>14.888748231540255</v>
      </c>
      <c r="R70" s="57">
        <f>IFERROR(INDEX('Reporter Outputs'!$A$27:$U$46,MATCH(PotentialSummary!$A70,'Reporter Outputs'!$A$27:$A$46,0),MATCH(PotentialSummary!R$31,'Reporter Outputs'!$B$2:$U$2,0)+1),0)</f>
        <v>15.161024073444718</v>
      </c>
      <c r="S70" s="57">
        <f>IFERROR(INDEX('Reporter Outputs'!$A$27:$U$46,MATCH(PotentialSummary!$A70,'Reporter Outputs'!$A$27:$A$46,0),MATCH(PotentialSummary!S$31,'Reporter Outputs'!$B$2:$U$2,0)+1),0)</f>
        <v>15.439988162282482</v>
      </c>
      <c r="T70" s="57">
        <f>IFERROR(INDEX('Reporter Outputs'!$A$27:$U$46,MATCH(PotentialSummary!$A70,'Reporter Outputs'!$A$27:$A$46,0),MATCH(PotentialSummary!T$31,'Reporter Outputs'!$B$2:$U$2,0)+1),0)</f>
        <v>15.750401199117647</v>
      </c>
      <c r="U70" s="57">
        <f>IFERROR(INDEX('Reporter Outputs'!$A$27:$U$46,MATCH(PotentialSummary!$A70,'Reporter Outputs'!$A$27:$A$46,0),MATCH(PotentialSummary!U$31,'Reporter Outputs'!$B$2:$U$2,0)+1),0)</f>
        <v>16.017144562675419</v>
      </c>
      <c r="V70" s="57">
        <f>IFERROR(INDEX('Reporter Outputs'!$A$27:$U$46,MATCH(PotentialSummary!$A70,'Reporter Outputs'!$A$27:$A$46,0),MATCH(PotentialSummary!V$31,'Reporter Outputs'!$B$2:$U$2,0)+1),0)</f>
        <v>16.286547347102161</v>
      </c>
    </row>
    <row r="71" spans="1:22" x14ac:dyDescent="0.35">
      <c r="A71" t="str">
        <f t="shared" si="11"/>
        <v>NRCoolSwchSm</v>
      </c>
      <c r="B71" t="str">
        <f t="shared" si="10"/>
        <v>Bin 4</v>
      </c>
      <c r="C71" s="57">
        <f>IFERROR(INDEX('Reporter Outputs'!$A$27:$U$46,MATCH(PotentialSummary!$A71,'Reporter Outputs'!$A$27:$A$46,0),MATCH(PotentialSummary!C$31,'Reporter Outputs'!$B$2:$U$2,0)+1),0)</f>
        <v>0</v>
      </c>
      <c r="D71" s="57">
        <f>IFERROR(INDEX('Reporter Outputs'!$A$27:$U$46,MATCH(PotentialSummary!$A71,'Reporter Outputs'!$A$27:$A$46,0),MATCH(PotentialSummary!D$31,'Reporter Outputs'!$B$2:$U$2,0)+1),0)</f>
        <v>0</v>
      </c>
      <c r="E71" s="57">
        <f>IFERROR(INDEX('Reporter Outputs'!$A$27:$U$46,MATCH(PotentialSummary!$A71,'Reporter Outputs'!$A$27:$A$46,0),MATCH(PotentialSummary!E$31,'Reporter Outputs'!$B$2:$U$2,0)+1),0)</f>
        <v>0</v>
      </c>
      <c r="F71" s="57">
        <f>IFERROR(INDEX('Reporter Outputs'!$A$27:$U$46,MATCH(PotentialSummary!$A71,'Reporter Outputs'!$A$27:$A$46,0),MATCH(PotentialSummary!F$31,'Reporter Outputs'!$B$2:$U$2,0)+1),0)</f>
        <v>0</v>
      </c>
      <c r="G71" s="57">
        <f>IFERROR(INDEX('Reporter Outputs'!$A$27:$U$46,MATCH(PotentialSummary!$A71,'Reporter Outputs'!$A$27:$A$46,0),MATCH(PotentialSummary!G$31,'Reporter Outputs'!$B$2:$U$2,0)+1),0)</f>
        <v>0</v>
      </c>
      <c r="H71" s="57">
        <f>IFERROR(INDEX('Reporter Outputs'!$A$27:$U$46,MATCH(PotentialSummary!$A71,'Reporter Outputs'!$A$27:$A$46,0),MATCH(PotentialSummary!H$31,'Reporter Outputs'!$B$2:$U$2,0)+1),0)</f>
        <v>0</v>
      </c>
      <c r="I71" s="57">
        <f>IFERROR(INDEX('Reporter Outputs'!$A$27:$U$46,MATCH(PotentialSummary!$A71,'Reporter Outputs'!$A$27:$A$46,0),MATCH(PotentialSummary!I$31,'Reporter Outputs'!$B$2:$U$2,0)+1),0)</f>
        <v>0</v>
      </c>
      <c r="J71" s="57">
        <f>IFERROR(INDEX('Reporter Outputs'!$A$27:$U$46,MATCH(PotentialSummary!$A71,'Reporter Outputs'!$A$27:$A$46,0),MATCH(PotentialSummary!J$31,'Reporter Outputs'!$B$2:$U$2,0)+1),0)</f>
        <v>0</v>
      </c>
      <c r="K71" s="57">
        <f>IFERROR(INDEX('Reporter Outputs'!$A$27:$U$46,MATCH(PotentialSummary!$A71,'Reporter Outputs'!$A$27:$A$46,0),MATCH(PotentialSummary!K$31,'Reporter Outputs'!$B$2:$U$2,0)+1),0)</f>
        <v>0</v>
      </c>
      <c r="L71" s="57">
        <f>IFERROR(INDEX('Reporter Outputs'!$A$27:$U$46,MATCH(PotentialSummary!$A71,'Reporter Outputs'!$A$27:$A$46,0),MATCH(PotentialSummary!L$31,'Reporter Outputs'!$B$2:$U$2,0)+1),0)</f>
        <v>0</v>
      </c>
      <c r="M71" s="57">
        <f>IFERROR(INDEX('Reporter Outputs'!$A$27:$U$46,MATCH(PotentialSummary!$A71,'Reporter Outputs'!$A$27:$A$46,0),MATCH(PotentialSummary!M$31,'Reporter Outputs'!$B$2:$U$2,0)+1),0)</f>
        <v>0</v>
      </c>
      <c r="N71" s="57">
        <f>IFERROR(INDEX('Reporter Outputs'!$A$27:$U$46,MATCH(PotentialSummary!$A71,'Reporter Outputs'!$A$27:$A$46,0),MATCH(PotentialSummary!N$31,'Reporter Outputs'!$B$2:$U$2,0)+1),0)</f>
        <v>0</v>
      </c>
      <c r="O71" s="57">
        <f>IFERROR(INDEX('Reporter Outputs'!$A$27:$U$46,MATCH(PotentialSummary!$A71,'Reporter Outputs'!$A$27:$A$46,0),MATCH(PotentialSummary!O$31,'Reporter Outputs'!$B$2:$U$2,0)+1),0)</f>
        <v>0</v>
      </c>
      <c r="P71" s="57">
        <f>IFERROR(INDEX('Reporter Outputs'!$A$27:$U$46,MATCH(PotentialSummary!$A71,'Reporter Outputs'!$A$27:$A$46,0),MATCH(PotentialSummary!P$31,'Reporter Outputs'!$B$2:$U$2,0)+1),0)</f>
        <v>0</v>
      </c>
      <c r="Q71" s="57">
        <f>IFERROR(INDEX('Reporter Outputs'!$A$27:$U$46,MATCH(PotentialSummary!$A71,'Reporter Outputs'!$A$27:$A$46,0),MATCH(PotentialSummary!Q$31,'Reporter Outputs'!$B$2:$U$2,0)+1),0)</f>
        <v>0</v>
      </c>
      <c r="R71" s="57">
        <f>IFERROR(INDEX('Reporter Outputs'!$A$27:$U$46,MATCH(PotentialSummary!$A71,'Reporter Outputs'!$A$27:$A$46,0),MATCH(PotentialSummary!R$31,'Reporter Outputs'!$B$2:$U$2,0)+1),0)</f>
        <v>0</v>
      </c>
      <c r="S71" s="57">
        <f>IFERROR(INDEX('Reporter Outputs'!$A$27:$U$46,MATCH(PotentialSummary!$A71,'Reporter Outputs'!$A$27:$A$46,0),MATCH(PotentialSummary!S$31,'Reporter Outputs'!$B$2:$U$2,0)+1),0)</f>
        <v>0</v>
      </c>
      <c r="T71" s="57">
        <f>IFERROR(INDEX('Reporter Outputs'!$A$27:$U$46,MATCH(PotentialSummary!$A71,'Reporter Outputs'!$A$27:$A$46,0),MATCH(PotentialSummary!T$31,'Reporter Outputs'!$B$2:$U$2,0)+1),0)</f>
        <v>0</v>
      </c>
      <c r="U71" s="57">
        <f>IFERROR(INDEX('Reporter Outputs'!$A$27:$U$46,MATCH(PotentialSummary!$A71,'Reporter Outputs'!$A$27:$A$46,0),MATCH(PotentialSummary!U$31,'Reporter Outputs'!$B$2:$U$2,0)+1),0)</f>
        <v>0</v>
      </c>
      <c r="V71" s="57">
        <f>IFERROR(INDEX('Reporter Outputs'!$A$27:$U$46,MATCH(PotentialSummary!$A71,'Reporter Outputs'!$A$27:$A$46,0),MATCH(PotentialSummary!V$31,'Reporter Outputs'!$B$2:$U$2,0)+1),0)</f>
        <v>0</v>
      </c>
    </row>
    <row r="72" spans="1:22" x14ac:dyDescent="0.35">
      <c r="A72" t="str">
        <f t="shared" si="11"/>
        <v>NRHeatSwchSm</v>
      </c>
      <c r="B72" t="str">
        <f t="shared" si="10"/>
        <v>Bin 3</v>
      </c>
      <c r="C72" s="57">
        <f>IFERROR(INDEX('Reporter Outputs'!$A$27:$U$46,MATCH(PotentialSummary!$A72,'Reporter Outputs'!$A$27:$A$46,0),MATCH(PotentialSummary!C$31,'Reporter Outputs'!$B$2:$U$2,0)+1),0)</f>
        <v>2.9003812209992255</v>
      </c>
      <c r="D72" s="57">
        <f>IFERROR(INDEX('Reporter Outputs'!$A$27:$U$46,MATCH(PotentialSummary!$A72,'Reporter Outputs'!$A$27:$A$46,0),MATCH(PotentialSummary!D$31,'Reporter Outputs'!$B$2:$U$2,0)+1),0)</f>
        <v>5.8449107001098461</v>
      </c>
      <c r="E72" s="57">
        <f>IFERROR(INDEX('Reporter Outputs'!$A$27:$U$46,MATCH(PotentialSummary!$A72,'Reporter Outputs'!$A$27:$A$46,0),MATCH(PotentialSummary!E$31,'Reporter Outputs'!$B$2:$U$2,0)+1),0)</f>
        <v>8.8202584239461661</v>
      </c>
      <c r="F72" s="57">
        <f>IFERROR(INDEX('Reporter Outputs'!$A$27:$U$46,MATCH(PotentialSummary!$A72,'Reporter Outputs'!$A$27:$A$46,0),MATCH(PotentialSummary!F$31,'Reporter Outputs'!$B$2:$U$2,0)+1),0)</f>
        <v>11.82077174339139</v>
      </c>
      <c r="G72" s="57">
        <f>IFERROR(INDEX('Reporter Outputs'!$A$27:$U$46,MATCH(PotentialSummary!$A72,'Reporter Outputs'!$A$27:$A$46,0),MATCH(PotentialSummary!G$31,'Reporter Outputs'!$B$2:$U$2,0)+1),0)</f>
        <v>14.898639623833203</v>
      </c>
      <c r="H72" s="57">
        <f>IFERROR(INDEX('Reporter Outputs'!$A$27:$U$46,MATCH(PotentialSummary!$A72,'Reporter Outputs'!$A$27:$A$46,0),MATCH(PotentialSummary!H$31,'Reporter Outputs'!$B$2:$U$2,0)+1),0)</f>
        <v>15.059734065908176</v>
      </c>
      <c r="I72" s="57">
        <f>IFERROR(INDEX('Reporter Outputs'!$A$27:$U$46,MATCH(PotentialSummary!$A72,'Reporter Outputs'!$A$27:$A$46,0),MATCH(PotentialSummary!I$31,'Reporter Outputs'!$B$2:$U$2,0)+1),0)</f>
        <v>15.185896148158044</v>
      </c>
      <c r="J72" s="57">
        <f>IFERROR(INDEX('Reporter Outputs'!$A$27:$U$46,MATCH(PotentialSummary!$A72,'Reporter Outputs'!$A$27:$A$46,0),MATCH(PotentialSummary!J$31,'Reporter Outputs'!$B$2:$U$2,0)+1),0)</f>
        <v>15.303094770664998</v>
      </c>
      <c r="K72" s="57">
        <f>IFERROR(INDEX('Reporter Outputs'!$A$27:$U$46,MATCH(PotentialSummary!$A72,'Reporter Outputs'!$A$27:$A$46,0),MATCH(PotentialSummary!K$31,'Reporter Outputs'!$B$2:$U$2,0)+1),0)</f>
        <v>15.428565312549587</v>
      </c>
      <c r="L72" s="57">
        <f>IFERROR(INDEX('Reporter Outputs'!$A$27:$U$46,MATCH(PotentialSummary!$A72,'Reporter Outputs'!$A$27:$A$46,0),MATCH(PotentialSummary!L$31,'Reporter Outputs'!$B$2:$U$2,0)+1),0)</f>
        <v>15.551610248718173</v>
      </c>
      <c r="M72" s="57">
        <f>IFERROR(INDEX('Reporter Outputs'!$A$27:$U$46,MATCH(PotentialSummary!$A72,'Reporter Outputs'!$A$27:$A$46,0),MATCH(PotentialSummary!M$31,'Reporter Outputs'!$B$2:$U$2,0)+1),0)</f>
        <v>15.681788836313356</v>
      </c>
      <c r="N72" s="57">
        <f>IFERROR(INDEX('Reporter Outputs'!$A$27:$U$46,MATCH(PotentialSummary!$A72,'Reporter Outputs'!$A$27:$A$46,0),MATCH(PotentialSummary!N$31,'Reporter Outputs'!$B$2:$U$2,0)+1),0)</f>
        <v>15.814620706419777</v>
      </c>
      <c r="O72" s="57">
        <f>IFERROR(INDEX('Reporter Outputs'!$A$27:$U$46,MATCH(PotentialSummary!$A72,'Reporter Outputs'!$A$27:$A$46,0),MATCH(PotentialSummary!O$31,'Reporter Outputs'!$B$2:$U$2,0)+1),0)</f>
        <v>15.955036648599883</v>
      </c>
      <c r="P72" s="57">
        <f>IFERROR(INDEX('Reporter Outputs'!$A$27:$U$46,MATCH(PotentialSummary!$A72,'Reporter Outputs'!$A$27:$A$46,0),MATCH(PotentialSummary!P$31,'Reporter Outputs'!$B$2:$U$2,0)+1),0)</f>
        <v>16.120684670271924</v>
      </c>
      <c r="Q72" s="57">
        <f>IFERROR(INDEX('Reporter Outputs'!$A$27:$U$46,MATCH(PotentialSummary!$A72,'Reporter Outputs'!$A$27:$A$46,0),MATCH(PotentialSummary!Q$31,'Reporter Outputs'!$B$2:$U$2,0)+1),0)</f>
        <v>16.268993258701094</v>
      </c>
      <c r="R72" s="57">
        <f>IFERROR(INDEX('Reporter Outputs'!$A$27:$U$46,MATCH(PotentialSummary!$A72,'Reporter Outputs'!$A$27:$A$46,0),MATCH(PotentialSummary!R$31,'Reporter Outputs'!$B$2:$U$2,0)+1),0)</f>
        <v>16.424352661370072</v>
      </c>
      <c r="S72" s="57">
        <f>IFERROR(INDEX('Reporter Outputs'!$A$27:$U$46,MATCH(PotentialSummary!$A72,'Reporter Outputs'!$A$27:$A$46,0),MATCH(PotentialSummary!S$31,'Reporter Outputs'!$B$2:$U$2,0)+1),0)</f>
        <v>16.581349876789574</v>
      </c>
      <c r="T72" s="57">
        <f>IFERROR(INDEX('Reporter Outputs'!$A$27:$U$46,MATCH(PotentialSummary!$A72,'Reporter Outputs'!$A$27:$A$46,0),MATCH(PotentialSummary!T$31,'Reporter Outputs'!$B$2:$U$2,0)+1),0)</f>
        <v>16.753725429907064</v>
      </c>
      <c r="U72" s="57">
        <f>IFERROR(INDEX('Reporter Outputs'!$A$27:$U$46,MATCH(PotentialSummary!$A72,'Reporter Outputs'!$A$27:$A$46,0),MATCH(PotentialSummary!U$31,'Reporter Outputs'!$B$2:$U$2,0)+1),0)</f>
        <v>16.917090965164064</v>
      </c>
      <c r="V72" s="57">
        <f>IFERROR(INDEX('Reporter Outputs'!$A$27:$U$46,MATCH(PotentialSummary!$A72,'Reporter Outputs'!$A$27:$A$46,0),MATCH(PotentialSummary!V$31,'Reporter Outputs'!$B$2:$U$2,0)+1),0)</f>
        <v>17.059378697888878</v>
      </c>
    </row>
    <row r="73" spans="1:22" x14ac:dyDescent="0.35">
      <c r="A73" t="str">
        <f t="shared" si="11"/>
        <v>NRTstatSm</v>
      </c>
      <c r="B73" t="str">
        <f t="shared" si="10"/>
        <v>Bin 3</v>
      </c>
      <c r="C73" s="57">
        <f>IFERROR(INDEX('Reporter Outputs'!$A$27:$U$46,MATCH(PotentialSummary!$A73,'Reporter Outputs'!$A$27:$A$46,0),MATCH(PotentialSummary!C$31,'Reporter Outputs'!$B$2:$U$2,0)+1),0)</f>
        <v>2.3701918723994058</v>
      </c>
      <c r="D73" s="57">
        <f>IFERROR(INDEX('Reporter Outputs'!$A$27:$U$46,MATCH(PotentialSummary!$A73,'Reporter Outputs'!$A$27:$A$46,0),MATCH(PotentialSummary!D$31,'Reporter Outputs'!$B$2:$U$2,0)+1),0)</f>
        <v>4.7764617064814372</v>
      </c>
      <c r="E73" s="57">
        <f>IFERROR(INDEX('Reporter Outputs'!$A$27:$U$46,MATCH(PotentialSummary!$A73,'Reporter Outputs'!$A$27:$A$46,0),MATCH(PotentialSummary!E$31,'Reporter Outputs'!$B$2:$U$2,0)+1),0)</f>
        <v>7.2079162137511199</v>
      </c>
      <c r="F73" s="57">
        <f>IFERROR(INDEX('Reporter Outputs'!$A$27:$U$46,MATCH(PotentialSummary!$A73,'Reporter Outputs'!$A$27:$A$46,0),MATCH(PotentialSummary!F$31,'Reporter Outputs'!$B$2:$U$2,0)+1),0)</f>
        <v>9.659936048690307</v>
      </c>
      <c r="G73" s="57">
        <f>IFERROR(INDEX('Reporter Outputs'!$A$27:$U$46,MATCH(PotentialSummary!$A73,'Reporter Outputs'!$A$27:$A$46,0),MATCH(PotentialSummary!G$31,'Reporter Outputs'!$B$2:$U$2,0)+1),0)</f>
        <v>12.175170039906499</v>
      </c>
      <c r="H73" s="57">
        <f>IFERROR(INDEX('Reporter Outputs'!$A$27:$U$46,MATCH(PotentialSummary!$A73,'Reporter Outputs'!$A$27:$A$46,0),MATCH(PotentialSummary!H$31,'Reporter Outputs'!$B$2:$U$2,0)+1),0)</f>
        <v>12.306816436776794</v>
      </c>
      <c r="I73" s="57">
        <f>IFERROR(INDEX('Reporter Outputs'!$A$27:$U$46,MATCH(PotentialSummary!$A73,'Reporter Outputs'!$A$27:$A$46,0),MATCH(PotentialSummary!I$31,'Reporter Outputs'!$B$2:$U$2,0)+1),0)</f>
        <v>12.409916105119908</v>
      </c>
      <c r="J73" s="57">
        <f>IFERROR(INDEX('Reporter Outputs'!$A$27:$U$46,MATCH(PotentialSummary!$A73,'Reporter Outputs'!$A$27:$A$46,0),MATCH(PotentialSummary!J$31,'Reporter Outputs'!$B$2:$U$2,0)+1),0)</f>
        <v>12.505690833114699</v>
      </c>
      <c r="K73" s="57">
        <f>IFERROR(INDEX('Reporter Outputs'!$A$27:$U$46,MATCH(PotentialSummary!$A73,'Reporter Outputs'!$A$27:$A$46,0),MATCH(PotentialSummary!K$31,'Reporter Outputs'!$B$2:$U$2,0)+1),0)</f>
        <v>12.608225374590578</v>
      </c>
      <c r="L73" s="57">
        <f>IFERROR(INDEX('Reporter Outputs'!$A$27:$U$46,MATCH(PotentialSummary!$A73,'Reporter Outputs'!$A$27:$A$46,0),MATCH(PotentialSummary!L$31,'Reporter Outputs'!$B$2:$U$2,0)+1),0)</f>
        <v>12.708777710792162</v>
      </c>
      <c r="M73" s="57">
        <f>IFERROR(INDEX('Reporter Outputs'!$A$27:$U$46,MATCH(PotentialSummary!$A73,'Reporter Outputs'!$A$27:$A$46,0),MATCH(PotentialSummary!M$31,'Reporter Outputs'!$B$2:$U$2,0)+1),0)</f>
        <v>12.81515966777237</v>
      </c>
      <c r="N73" s="57">
        <f>IFERROR(INDEX('Reporter Outputs'!$A$27:$U$46,MATCH(PotentialSummary!$A73,'Reporter Outputs'!$A$27:$A$46,0),MATCH(PotentialSummary!N$31,'Reporter Outputs'!$B$2:$U$2,0)+1),0)</f>
        <v>12.923709887530515</v>
      </c>
      <c r="O73" s="57">
        <f>IFERROR(INDEX('Reporter Outputs'!$A$27:$U$46,MATCH(PotentialSummary!$A73,'Reporter Outputs'!$A$27:$A$46,0),MATCH(PotentialSummary!O$31,'Reporter Outputs'!$B$2:$U$2,0)+1),0)</f>
        <v>13.038457811872652</v>
      </c>
      <c r="P73" s="57">
        <f>IFERROR(INDEX('Reporter Outputs'!$A$27:$U$46,MATCH(PotentialSummary!$A73,'Reporter Outputs'!$A$27:$A$46,0),MATCH(PotentialSummary!P$31,'Reporter Outputs'!$B$2:$U$2,0)+1),0)</f>
        <v>13.17382539452127</v>
      </c>
      <c r="Q73" s="57">
        <f>IFERROR(INDEX('Reporter Outputs'!$A$27:$U$46,MATCH(PotentialSummary!$A73,'Reporter Outputs'!$A$27:$A$46,0),MATCH(PotentialSummary!Q$31,'Reporter Outputs'!$B$2:$U$2,0)+1),0)</f>
        <v>13.295023190299558</v>
      </c>
      <c r="R73" s="57">
        <f>IFERROR(INDEX('Reporter Outputs'!$A$27:$U$46,MATCH(PotentialSummary!$A73,'Reporter Outputs'!$A$27:$A$46,0),MATCH(PotentialSummary!R$31,'Reporter Outputs'!$B$2:$U$2,0)+1),0)</f>
        <v>13.421982912297757</v>
      </c>
      <c r="S73" s="57">
        <f>IFERROR(INDEX('Reporter Outputs'!$A$27:$U$46,MATCH(PotentialSummary!$A73,'Reporter Outputs'!$A$27:$A$46,0),MATCH(PotentialSummary!S$31,'Reporter Outputs'!$B$2:$U$2,0)+1),0)</f>
        <v>13.550281055066877</v>
      </c>
      <c r="T73" s="57">
        <f>IFERROR(INDEX('Reporter Outputs'!$A$27:$U$46,MATCH(PotentialSummary!$A73,'Reporter Outputs'!$A$27:$A$46,0),MATCH(PotentialSummary!T$31,'Reporter Outputs'!$B$2:$U$2,0)+1),0)</f>
        <v>13.691146377198104</v>
      </c>
      <c r="U73" s="57">
        <f>IFERROR(INDEX('Reporter Outputs'!$A$27:$U$46,MATCH(PotentialSummary!$A73,'Reporter Outputs'!$A$27:$A$46,0),MATCH(PotentialSummary!U$31,'Reporter Outputs'!$B$2:$U$2,0)+1),0)</f>
        <v>13.824648711681888</v>
      </c>
      <c r="V73" s="57">
        <f>IFERROR(INDEX('Reporter Outputs'!$A$27:$U$46,MATCH(PotentialSummary!$A73,'Reporter Outputs'!$A$27:$A$46,0),MATCH(PotentialSummary!V$31,'Reporter Outputs'!$B$2:$U$2,0)+1),0)</f>
        <v>13.940926263475687</v>
      </c>
    </row>
    <row r="74" spans="1:22" x14ac:dyDescent="0.35">
      <c r="A74" t="str">
        <f t="shared" si="11"/>
        <v>ResACSwch</v>
      </c>
      <c r="B74" t="str">
        <f t="shared" si="10"/>
        <v>Bin 4</v>
      </c>
      <c r="C74" s="57">
        <f>IFERROR(INDEX('Reporter Outputs'!$A$27:$U$46,MATCH(PotentialSummary!$A74,'Reporter Outputs'!$A$27:$A$46,0),MATCH(PotentialSummary!C$31,'Reporter Outputs'!$B$2:$U$2,0)+1),0)</f>
        <v>0</v>
      </c>
      <c r="D74" s="57">
        <f>IFERROR(INDEX('Reporter Outputs'!$A$27:$U$46,MATCH(PotentialSummary!$A74,'Reporter Outputs'!$A$27:$A$46,0),MATCH(PotentialSummary!D$31,'Reporter Outputs'!$B$2:$U$2,0)+1),0)</f>
        <v>0</v>
      </c>
      <c r="E74" s="57">
        <f>IFERROR(INDEX('Reporter Outputs'!$A$27:$U$46,MATCH(PotentialSummary!$A74,'Reporter Outputs'!$A$27:$A$46,0),MATCH(PotentialSummary!E$31,'Reporter Outputs'!$B$2:$U$2,0)+1),0)</f>
        <v>0</v>
      </c>
      <c r="F74" s="57">
        <f>IFERROR(INDEX('Reporter Outputs'!$A$27:$U$46,MATCH(PotentialSummary!$A74,'Reporter Outputs'!$A$27:$A$46,0),MATCH(PotentialSummary!F$31,'Reporter Outputs'!$B$2:$U$2,0)+1),0)</f>
        <v>0</v>
      </c>
      <c r="G74" s="57">
        <f>IFERROR(INDEX('Reporter Outputs'!$A$27:$U$46,MATCH(PotentialSummary!$A74,'Reporter Outputs'!$A$27:$A$46,0),MATCH(PotentialSummary!G$31,'Reporter Outputs'!$B$2:$U$2,0)+1),0)</f>
        <v>0</v>
      </c>
      <c r="H74" s="57">
        <f>IFERROR(INDEX('Reporter Outputs'!$A$27:$U$46,MATCH(PotentialSummary!$A74,'Reporter Outputs'!$A$27:$A$46,0),MATCH(PotentialSummary!H$31,'Reporter Outputs'!$B$2:$U$2,0)+1),0)</f>
        <v>0</v>
      </c>
      <c r="I74" s="57">
        <f>IFERROR(INDEX('Reporter Outputs'!$A$27:$U$46,MATCH(PotentialSummary!$A74,'Reporter Outputs'!$A$27:$A$46,0),MATCH(PotentialSummary!I$31,'Reporter Outputs'!$B$2:$U$2,0)+1),0)</f>
        <v>0</v>
      </c>
      <c r="J74" s="57">
        <f>IFERROR(INDEX('Reporter Outputs'!$A$27:$U$46,MATCH(PotentialSummary!$A74,'Reporter Outputs'!$A$27:$A$46,0),MATCH(PotentialSummary!J$31,'Reporter Outputs'!$B$2:$U$2,0)+1),0)</f>
        <v>0</v>
      </c>
      <c r="K74" s="57">
        <f>IFERROR(INDEX('Reporter Outputs'!$A$27:$U$46,MATCH(PotentialSummary!$A74,'Reporter Outputs'!$A$27:$A$46,0),MATCH(PotentialSummary!K$31,'Reporter Outputs'!$B$2:$U$2,0)+1),0)</f>
        <v>0</v>
      </c>
      <c r="L74" s="57">
        <f>IFERROR(INDEX('Reporter Outputs'!$A$27:$U$46,MATCH(PotentialSummary!$A74,'Reporter Outputs'!$A$27:$A$46,0),MATCH(PotentialSummary!L$31,'Reporter Outputs'!$B$2:$U$2,0)+1),0)</f>
        <v>0</v>
      </c>
      <c r="M74" s="57">
        <f>IFERROR(INDEX('Reporter Outputs'!$A$27:$U$46,MATCH(PotentialSummary!$A74,'Reporter Outputs'!$A$27:$A$46,0),MATCH(PotentialSummary!M$31,'Reporter Outputs'!$B$2:$U$2,0)+1),0)</f>
        <v>0</v>
      </c>
      <c r="N74" s="57">
        <f>IFERROR(INDEX('Reporter Outputs'!$A$27:$U$46,MATCH(PotentialSummary!$A74,'Reporter Outputs'!$A$27:$A$46,0),MATCH(PotentialSummary!N$31,'Reporter Outputs'!$B$2:$U$2,0)+1),0)</f>
        <v>0</v>
      </c>
      <c r="O74" s="57">
        <f>IFERROR(INDEX('Reporter Outputs'!$A$27:$U$46,MATCH(PotentialSummary!$A74,'Reporter Outputs'!$A$27:$A$46,0),MATCH(PotentialSummary!O$31,'Reporter Outputs'!$B$2:$U$2,0)+1),0)</f>
        <v>0</v>
      </c>
      <c r="P74" s="57">
        <f>IFERROR(INDEX('Reporter Outputs'!$A$27:$U$46,MATCH(PotentialSummary!$A74,'Reporter Outputs'!$A$27:$A$46,0),MATCH(PotentialSummary!P$31,'Reporter Outputs'!$B$2:$U$2,0)+1),0)</f>
        <v>0</v>
      </c>
      <c r="Q74" s="57">
        <f>IFERROR(INDEX('Reporter Outputs'!$A$27:$U$46,MATCH(PotentialSummary!$A74,'Reporter Outputs'!$A$27:$A$46,0),MATCH(PotentialSummary!Q$31,'Reporter Outputs'!$B$2:$U$2,0)+1),0)</f>
        <v>0</v>
      </c>
      <c r="R74" s="57">
        <f>IFERROR(INDEX('Reporter Outputs'!$A$27:$U$46,MATCH(PotentialSummary!$A74,'Reporter Outputs'!$A$27:$A$46,0),MATCH(PotentialSummary!R$31,'Reporter Outputs'!$B$2:$U$2,0)+1),0)</f>
        <v>0</v>
      </c>
      <c r="S74" s="57">
        <f>IFERROR(INDEX('Reporter Outputs'!$A$27:$U$46,MATCH(PotentialSummary!$A74,'Reporter Outputs'!$A$27:$A$46,0),MATCH(PotentialSummary!S$31,'Reporter Outputs'!$B$2:$U$2,0)+1),0)</f>
        <v>0</v>
      </c>
      <c r="T74" s="57">
        <f>IFERROR(INDEX('Reporter Outputs'!$A$27:$U$46,MATCH(PotentialSummary!$A74,'Reporter Outputs'!$A$27:$A$46,0),MATCH(PotentialSummary!T$31,'Reporter Outputs'!$B$2:$U$2,0)+1),0)</f>
        <v>0</v>
      </c>
      <c r="U74" s="57">
        <f>IFERROR(INDEX('Reporter Outputs'!$A$27:$U$46,MATCH(PotentialSummary!$A74,'Reporter Outputs'!$A$27:$A$46,0),MATCH(PotentialSummary!U$31,'Reporter Outputs'!$B$2:$U$2,0)+1),0)</f>
        <v>0</v>
      </c>
      <c r="V74" s="57">
        <f>IFERROR(INDEX('Reporter Outputs'!$A$27:$U$46,MATCH(PotentialSummary!$A74,'Reporter Outputs'!$A$27:$A$46,0),MATCH(PotentialSummary!V$31,'Reporter Outputs'!$B$2:$U$2,0)+1),0)</f>
        <v>0</v>
      </c>
    </row>
    <row r="75" spans="1:22" x14ac:dyDescent="0.35">
      <c r="A75" t="str">
        <f t="shared" si="11"/>
        <v>ResHeatSwitch</v>
      </c>
      <c r="B75" t="str">
        <f t="shared" si="10"/>
        <v>Bin 3</v>
      </c>
      <c r="C75" s="57">
        <f>IFERROR(INDEX('Reporter Outputs'!$A$27:$U$46,MATCH(PotentialSummary!$A75,'Reporter Outputs'!$A$27:$A$46,0),MATCH(PotentialSummary!C$31,'Reporter Outputs'!$B$2:$U$2,0)+1),0)</f>
        <v>92.677338641651929</v>
      </c>
      <c r="D75" s="57">
        <f>IFERROR(INDEX('Reporter Outputs'!$A$27:$U$46,MATCH(PotentialSummary!$A75,'Reporter Outputs'!$A$27:$A$46,0),MATCH(PotentialSummary!D$31,'Reporter Outputs'!$B$2:$U$2,0)+1),0)</f>
        <v>187.25604691772261</v>
      </c>
      <c r="E75" s="57">
        <f>IFERROR(INDEX('Reporter Outputs'!$A$27:$U$46,MATCH(PotentialSummary!$A75,'Reporter Outputs'!$A$27:$A$46,0),MATCH(PotentialSummary!E$31,'Reporter Outputs'!$B$2:$U$2,0)+1),0)</f>
        <v>283.70416956267383</v>
      </c>
      <c r="F75" s="57">
        <f>IFERROR(INDEX('Reporter Outputs'!$A$27:$U$46,MATCH(PotentialSummary!$A75,'Reporter Outputs'!$A$27:$A$46,0),MATCH(PotentialSummary!F$31,'Reporter Outputs'!$B$2:$U$2,0)+1),0)</f>
        <v>382.01050722284117</v>
      </c>
      <c r="G75" s="57">
        <f>IFERROR(INDEX('Reporter Outputs'!$A$27:$U$46,MATCH(PotentialSummary!$A75,'Reporter Outputs'!$A$27:$A$46,0),MATCH(PotentialSummary!G$31,'Reporter Outputs'!$B$2:$U$2,0)+1),0)</f>
        <v>482.10123745481906</v>
      </c>
      <c r="H75" s="57">
        <f>IFERROR(INDEX('Reporter Outputs'!$A$27:$U$46,MATCH(PotentialSummary!$A75,'Reporter Outputs'!$A$27:$A$46,0),MATCH(PotentialSummary!H$31,'Reporter Outputs'!$B$2:$U$2,0)+1),0)</f>
        <v>486.578052975795</v>
      </c>
      <c r="I75" s="57">
        <f>IFERROR(INDEX('Reporter Outputs'!$A$27:$U$46,MATCH(PotentialSummary!$A75,'Reporter Outputs'!$A$27:$A$46,0),MATCH(PotentialSummary!I$31,'Reporter Outputs'!$B$2:$U$2,0)+1),0)</f>
        <v>491.0178658804515</v>
      </c>
      <c r="J75" s="57">
        <f>IFERROR(INDEX('Reporter Outputs'!$A$27:$U$46,MATCH(PotentialSummary!$A75,'Reporter Outputs'!$A$27:$A$46,0),MATCH(PotentialSummary!J$31,'Reporter Outputs'!$B$2:$U$2,0)+1),0)</f>
        <v>495.4728522054981</v>
      </c>
      <c r="K75" s="57">
        <f>IFERROR(INDEX('Reporter Outputs'!$A$27:$U$46,MATCH(PotentialSummary!$A75,'Reporter Outputs'!$A$27:$A$46,0),MATCH(PotentialSummary!K$31,'Reporter Outputs'!$B$2:$U$2,0)+1),0)</f>
        <v>499.97922568352891</v>
      </c>
      <c r="L75" s="57">
        <f>IFERROR(INDEX('Reporter Outputs'!$A$27:$U$46,MATCH(PotentialSummary!$A75,'Reporter Outputs'!$A$27:$A$46,0),MATCH(PotentialSummary!L$31,'Reporter Outputs'!$B$2:$U$2,0)+1),0)</f>
        <v>504.51039690583599</v>
      </c>
      <c r="M75" s="57">
        <f>IFERROR(INDEX('Reporter Outputs'!$A$27:$U$46,MATCH(PotentialSummary!$A75,'Reporter Outputs'!$A$27:$A$46,0),MATCH(PotentialSummary!M$31,'Reporter Outputs'!$B$2:$U$2,0)+1),0)</f>
        <v>508.96849770633719</v>
      </c>
      <c r="N75" s="57">
        <f>IFERROR(INDEX('Reporter Outputs'!$A$27:$U$46,MATCH(PotentialSummary!$A75,'Reporter Outputs'!$A$27:$A$46,0),MATCH(PotentialSummary!N$31,'Reporter Outputs'!$B$2:$U$2,0)+1),0)</f>
        <v>513.44417706906552</v>
      </c>
      <c r="O75" s="57">
        <f>IFERROR(INDEX('Reporter Outputs'!$A$27:$U$46,MATCH(PotentialSummary!$A75,'Reporter Outputs'!$A$27:$A$46,0),MATCH(PotentialSummary!O$31,'Reporter Outputs'!$B$2:$U$2,0)+1),0)</f>
        <v>517.96393513022997</v>
      </c>
      <c r="P75" s="57">
        <f>IFERROR(INDEX('Reporter Outputs'!$A$27:$U$46,MATCH(PotentialSummary!$A75,'Reporter Outputs'!$A$27:$A$46,0),MATCH(PotentialSummary!P$31,'Reporter Outputs'!$B$2:$U$2,0)+1),0)</f>
        <v>522.50595606625143</v>
      </c>
      <c r="Q75" s="57">
        <f>IFERROR(INDEX('Reporter Outputs'!$A$27:$U$46,MATCH(PotentialSummary!$A75,'Reporter Outputs'!$A$27:$A$46,0),MATCH(PotentialSummary!Q$31,'Reporter Outputs'!$B$2:$U$2,0)+1),0)</f>
        <v>526.9788212408514</v>
      </c>
      <c r="R75" s="57">
        <f>IFERROR(INDEX('Reporter Outputs'!$A$27:$U$46,MATCH(PotentialSummary!$A75,'Reporter Outputs'!$A$27:$A$46,0),MATCH(PotentialSummary!R$31,'Reporter Outputs'!$B$2:$U$2,0)+1),0)</f>
        <v>531.43302911446722</v>
      </c>
      <c r="S75" s="57">
        <f>IFERROR(INDEX('Reporter Outputs'!$A$27:$U$46,MATCH(PotentialSummary!$A75,'Reporter Outputs'!$A$27:$A$46,0),MATCH(PotentialSummary!S$31,'Reporter Outputs'!$B$2:$U$2,0)+1),0)</f>
        <v>535.86472242592777</v>
      </c>
      <c r="T75" s="57">
        <f>IFERROR(INDEX('Reporter Outputs'!$A$27:$U$46,MATCH(PotentialSummary!$A75,'Reporter Outputs'!$A$27:$A$46,0),MATCH(PotentialSummary!T$31,'Reporter Outputs'!$B$2:$U$2,0)+1),0)</f>
        <v>540.24089969684997</v>
      </c>
      <c r="U75" s="57">
        <f>IFERROR(INDEX('Reporter Outputs'!$A$27:$U$46,MATCH(PotentialSummary!$A75,'Reporter Outputs'!$A$27:$A$46,0),MATCH(PotentialSummary!U$31,'Reporter Outputs'!$B$2:$U$2,0)+1),0)</f>
        <v>544.60416712509459</v>
      </c>
      <c r="V75" s="57">
        <f>IFERROR(INDEX('Reporter Outputs'!$A$27:$U$46,MATCH(PotentialSummary!$A75,'Reporter Outputs'!$A$27:$A$46,0),MATCH(PotentialSummary!V$31,'Reporter Outputs'!$B$2:$U$2,0)+1),0)</f>
        <v>548.94684333649434</v>
      </c>
    </row>
    <row r="76" spans="1:22" x14ac:dyDescent="0.35">
      <c r="A76" t="str">
        <f t="shared" si="11"/>
        <v>ResBYOT</v>
      </c>
      <c r="B76" t="str">
        <f t="shared" si="10"/>
        <v>Bin 2</v>
      </c>
      <c r="C76" s="57">
        <f>IFERROR(INDEX('Reporter Outputs'!$A$27:$U$46,MATCH(PotentialSummary!$A76,'Reporter Outputs'!$A$27:$A$46,0),MATCH(PotentialSummary!C$31,'Reporter Outputs'!$B$2:$U$2,0)+1),0)</f>
        <v>7.6191156787313448</v>
      </c>
      <c r="D76" s="57">
        <f>IFERROR(INDEX('Reporter Outputs'!$A$27:$U$46,MATCH(PotentialSummary!$A76,'Reporter Outputs'!$A$27:$A$46,0),MATCH(PotentialSummary!D$31,'Reporter Outputs'!$B$2:$U$2,0)+1),0)</f>
        <v>15.380644113802015</v>
      </c>
      <c r="E76" s="57">
        <f>IFERROR(INDEX('Reporter Outputs'!$A$27:$U$46,MATCH(PotentialSummary!$A76,'Reporter Outputs'!$A$27:$A$46,0),MATCH(PotentialSummary!E$31,'Reporter Outputs'!$B$2:$U$2,0)+1),0)</f>
        <v>23.298358082107598</v>
      </c>
      <c r="F76" s="57">
        <f>IFERROR(INDEX('Reporter Outputs'!$A$27:$U$46,MATCH(PotentialSummary!$A76,'Reporter Outputs'!$A$27:$A$46,0),MATCH(PotentialSummary!F$31,'Reporter Outputs'!$B$2:$U$2,0)+1),0)</f>
        <v>31.353612534863853</v>
      </c>
      <c r="G76" s="57">
        <f>IFERROR(INDEX('Reporter Outputs'!$A$27:$U$46,MATCH(PotentialSummary!$A76,'Reporter Outputs'!$A$27:$A$46,0),MATCH(PotentialSummary!G$31,'Reporter Outputs'!$B$2:$U$2,0)+1),0)</f>
        <v>39.542307137856355</v>
      </c>
      <c r="H76" s="57">
        <f>IFERROR(INDEX('Reporter Outputs'!$A$27:$U$46,MATCH(PotentialSummary!$A76,'Reporter Outputs'!$A$27:$A$46,0),MATCH(PotentialSummary!H$31,'Reporter Outputs'!$B$2:$U$2,0)+1),0)</f>
        <v>39.883605356227264</v>
      </c>
      <c r="I76" s="57">
        <f>IFERROR(INDEX('Reporter Outputs'!$A$27:$U$46,MATCH(PotentialSummary!$A76,'Reporter Outputs'!$A$27:$A$46,0),MATCH(PotentialSummary!I$31,'Reporter Outputs'!$B$2:$U$2,0)+1),0)</f>
        <v>40.223761403269734</v>
      </c>
      <c r="J76" s="57">
        <f>IFERROR(INDEX('Reporter Outputs'!$A$27:$U$46,MATCH(PotentialSummary!$A76,'Reporter Outputs'!$A$27:$A$46,0),MATCH(PotentialSummary!J$31,'Reporter Outputs'!$B$2:$U$2,0)+1),0)</f>
        <v>40.544819596296449</v>
      </c>
      <c r="K76" s="57">
        <f>IFERROR(INDEX('Reporter Outputs'!$A$27:$U$46,MATCH(PotentialSummary!$A76,'Reporter Outputs'!$A$27:$A$46,0),MATCH(PotentialSummary!K$31,'Reporter Outputs'!$B$2:$U$2,0)+1),0)</f>
        <v>40.872794945932164</v>
      </c>
      <c r="L76" s="57">
        <f>IFERROR(INDEX('Reporter Outputs'!$A$27:$U$46,MATCH(PotentialSummary!$A76,'Reporter Outputs'!$A$27:$A$46,0),MATCH(PotentialSummary!L$31,'Reporter Outputs'!$B$2:$U$2,0)+1),0)</f>
        <v>41.194718570582502</v>
      </c>
      <c r="M76" s="57">
        <f>IFERROR(INDEX('Reporter Outputs'!$A$27:$U$46,MATCH(PotentialSummary!$A76,'Reporter Outputs'!$A$27:$A$46,0),MATCH(PotentialSummary!M$31,'Reporter Outputs'!$B$2:$U$2,0)+1),0)</f>
        <v>41.514703642060198</v>
      </c>
      <c r="N76" s="57">
        <f>IFERROR(INDEX('Reporter Outputs'!$A$27:$U$46,MATCH(PotentialSummary!$A76,'Reporter Outputs'!$A$27:$A$46,0),MATCH(PotentialSummary!N$31,'Reporter Outputs'!$B$2:$U$2,0)+1),0)</f>
        <v>41.837003579561554</v>
      </c>
      <c r="O76" s="57">
        <f>IFERROR(INDEX('Reporter Outputs'!$A$27:$U$46,MATCH(PotentialSummary!$A76,'Reporter Outputs'!$A$27:$A$46,0),MATCH(PotentialSummary!O$31,'Reporter Outputs'!$B$2:$U$2,0)+1),0)</f>
        <v>42.146795348889825</v>
      </c>
      <c r="P76" s="57">
        <f>IFERROR(INDEX('Reporter Outputs'!$A$27:$U$46,MATCH(PotentialSummary!$A76,'Reporter Outputs'!$A$27:$A$46,0),MATCH(PotentialSummary!P$31,'Reporter Outputs'!$B$2:$U$2,0)+1),0)</f>
        <v>42.46116948011732</v>
      </c>
      <c r="Q76" s="57">
        <f>IFERROR(INDEX('Reporter Outputs'!$A$27:$U$46,MATCH(PotentialSummary!$A76,'Reporter Outputs'!$A$27:$A$46,0),MATCH(PotentialSummary!Q$31,'Reporter Outputs'!$B$2:$U$2,0)+1),0)</f>
        <v>42.765557305695033</v>
      </c>
      <c r="R76" s="57">
        <f>IFERROR(INDEX('Reporter Outputs'!$A$27:$U$46,MATCH(PotentialSummary!$A76,'Reporter Outputs'!$A$27:$A$46,0),MATCH(PotentialSummary!R$31,'Reporter Outputs'!$B$2:$U$2,0)+1),0)</f>
        <v>43.064334049055859</v>
      </c>
      <c r="S76" s="57">
        <f>IFERROR(INDEX('Reporter Outputs'!$A$27:$U$46,MATCH(PotentialSummary!$A76,'Reporter Outputs'!$A$27:$A$46,0),MATCH(PotentialSummary!S$31,'Reporter Outputs'!$B$2:$U$2,0)+1),0)</f>
        <v>43.366984643185965</v>
      </c>
      <c r="T76" s="57">
        <f>IFERROR(INDEX('Reporter Outputs'!$A$27:$U$46,MATCH(PotentialSummary!$A76,'Reporter Outputs'!$A$27:$A$46,0),MATCH(PotentialSummary!T$31,'Reporter Outputs'!$B$2:$U$2,0)+1),0)</f>
        <v>43.657219895792402</v>
      </c>
      <c r="U76" s="57">
        <f>IFERROR(INDEX('Reporter Outputs'!$A$27:$U$46,MATCH(PotentialSummary!$A76,'Reporter Outputs'!$A$27:$A$46,0),MATCH(PotentialSummary!U$31,'Reporter Outputs'!$B$2:$U$2,0)+1),0)</f>
        <v>43.943926469032583</v>
      </c>
      <c r="V76" s="57">
        <f>IFERROR(INDEX('Reporter Outputs'!$A$27:$U$46,MATCH(PotentialSummary!$A76,'Reporter Outputs'!$A$27:$A$46,0),MATCH(PotentialSummary!V$31,'Reporter Outputs'!$B$2:$U$2,0)+1),0)</f>
        <v>44.229755482665261</v>
      </c>
    </row>
    <row r="77" spans="1:22" x14ac:dyDescent="0.35">
      <c r="A77" t="str">
        <f t="shared" si="11"/>
        <v>ResERWHDLCSwch</v>
      </c>
      <c r="B77" t="str">
        <f t="shared" si="10"/>
        <v>Bin 3</v>
      </c>
      <c r="C77" s="57">
        <f>IFERROR(INDEX('Reporter Outputs'!$A$27:$U$46,MATCH(PotentialSummary!$A77,'Reporter Outputs'!$A$27:$A$46,0),MATCH(PotentialSummary!C$31,'Reporter Outputs'!$B$2:$U$2,0)+1),0)</f>
        <v>119.43740141859033</v>
      </c>
      <c r="D77" s="57">
        <f>IFERROR(INDEX('Reporter Outputs'!$A$27:$U$46,MATCH(PotentialSummary!$A77,'Reporter Outputs'!$A$27:$A$46,0),MATCH(PotentialSummary!D$31,'Reporter Outputs'!$B$2:$U$2,0)+1),0)</f>
        <v>226.57924485450917</v>
      </c>
      <c r="E77" s="57">
        <f>IFERROR(INDEX('Reporter Outputs'!$A$27:$U$46,MATCH(PotentialSummary!$A77,'Reporter Outputs'!$A$27:$A$46,0),MATCH(PotentialSummary!E$31,'Reporter Outputs'!$B$2:$U$2,0)+1),0)</f>
        <v>320.81248894535912</v>
      </c>
      <c r="F77" s="57">
        <f>IFERROR(INDEX('Reporter Outputs'!$A$27:$U$46,MATCH(PotentialSummary!$A77,'Reporter Outputs'!$A$27:$A$46,0),MATCH(PotentialSummary!F$31,'Reporter Outputs'!$B$2:$U$2,0)+1),0)</f>
        <v>401.57605836661151</v>
      </c>
      <c r="G77" s="57">
        <f>IFERROR(INDEX('Reporter Outputs'!$A$27:$U$46,MATCH(PotentialSummary!$A77,'Reporter Outputs'!$A$27:$A$46,0),MATCH(PotentialSummary!G$31,'Reporter Outputs'!$B$2:$U$2,0)+1),0)</f>
        <v>468.21949033095439</v>
      </c>
      <c r="H77" s="57">
        <f>IFERROR(INDEX('Reporter Outputs'!$A$27:$U$46,MATCH(PotentialSummary!$A77,'Reporter Outputs'!$A$27:$A$46,0),MATCH(PotentialSummary!H$31,'Reporter Outputs'!$B$2:$U$2,0)+1),0)</f>
        <v>433.41011670783627</v>
      </c>
      <c r="I77" s="57">
        <f>IFERROR(INDEX('Reporter Outputs'!$A$27:$U$46,MATCH(PotentialSummary!$A77,'Reporter Outputs'!$A$27:$A$46,0),MATCH(PotentialSummary!I$31,'Reporter Outputs'!$B$2:$U$2,0)+1),0)</f>
        <v>397.66418560252436</v>
      </c>
      <c r="J77" s="57">
        <f>IFERROR(INDEX('Reporter Outputs'!$A$27:$U$46,MATCH(PotentialSummary!$A77,'Reporter Outputs'!$A$27:$A$46,0),MATCH(PotentialSummary!J$31,'Reporter Outputs'!$B$2:$U$2,0)+1),0)</f>
        <v>361.02909423159502</v>
      </c>
      <c r="K77" s="57">
        <f>IFERROR(INDEX('Reporter Outputs'!$A$27:$U$46,MATCH(PotentialSummary!$A77,'Reporter Outputs'!$A$27:$A$46,0),MATCH(PotentialSummary!K$31,'Reporter Outputs'!$B$2:$U$2,0)+1),0)</f>
        <v>323.54534314403844</v>
      </c>
      <c r="L77" s="57">
        <f>IFERROR(INDEX('Reporter Outputs'!$A$27:$U$46,MATCH(PotentialSummary!$A77,'Reporter Outputs'!$A$27:$A$46,0),MATCH(PotentialSummary!L$31,'Reporter Outputs'!$B$2:$U$2,0)+1),0)</f>
        <v>285.21418628599605</v>
      </c>
      <c r="M77" s="57">
        <f>IFERROR(INDEX('Reporter Outputs'!$A$27:$U$46,MATCH(PotentialSummary!$A77,'Reporter Outputs'!$A$27:$A$46,0),MATCH(PotentialSummary!M$31,'Reporter Outputs'!$B$2:$U$2,0)+1),0)</f>
        <v>245.95655292713974</v>
      </c>
      <c r="N77" s="57">
        <f>IFERROR(INDEX('Reporter Outputs'!$A$27:$U$46,MATCH(PotentialSummary!$A77,'Reporter Outputs'!$A$27:$A$46,0),MATCH(PotentialSummary!N$31,'Reporter Outputs'!$B$2:$U$2,0)+1),0)</f>
        <v>205.84371701931607</v>
      </c>
      <c r="O77" s="57">
        <f>IFERROR(INDEX('Reporter Outputs'!$A$27:$U$46,MATCH(PotentialSummary!$A77,'Reporter Outputs'!$A$27:$A$46,0),MATCH(PotentialSummary!O$31,'Reporter Outputs'!$B$2:$U$2,0)+1),0)</f>
        <v>164.88932801285722</v>
      </c>
      <c r="P77" s="57">
        <f>IFERROR(INDEX('Reporter Outputs'!$A$27:$U$46,MATCH(PotentialSummary!$A77,'Reporter Outputs'!$A$27:$A$46,0),MATCH(PotentialSummary!P$31,'Reporter Outputs'!$B$2:$U$2,0)+1),0)</f>
        <v>123.08633332312648</v>
      </c>
      <c r="Q77" s="57">
        <f>IFERROR(INDEX('Reporter Outputs'!$A$27:$U$46,MATCH(PotentialSummary!$A77,'Reporter Outputs'!$A$27:$A$46,0),MATCH(PotentialSummary!Q$31,'Reporter Outputs'!$B$2:$U$2,0)+1),0)</f>
        <v>109.65673939156983</v>
      </c>
      <c r="R77" s="57">
        <f>IFERROR(INDEX('Reporter Outputs'!$A$27:$U$46,MATCH(PotentialSummary!$A77,'Reporter Outputs'!$A$27:$A$46,0),MATCH(PotentialSummary!R$31,'Reporter Outputs'!$B$2:$U$2,0)+1),0)</f>
        <v>110.70284489574271</v>
      </c>
      <c r="S77" s="57">
        <f>IFERROR(INDEX('Reporter Outputs'!$A$27:$U$46,MATCH(PotentialSummary!$A77,'Reporter Outputs'!$A$27:$A$46,0),MATCH(PotentialSummary!S$31,'Reporter Outputs'!$B$2:$U$2,0)+1),0)</f>
        <v>111.74025441409374</v>
      </c>
      <c r="T77" s="57">
        <f>IFERROR(INDEX('Reporter Outputs'!$A$27:$U$46,MATCH(PotentialSummary!$A77,'Reporter Outputs'!$A$27:$A$46,0),MATCH(PotentialSummary!T$31,'Reporter Outputs'!$B$2:$U$2,0)+1),0)</f>
        <v>112.76233731393496</v>
      </c>
      <c r="U77" s="57">
        <f>IFERROR(INDEX('Reporter Outputs'!$A$27:$U$46,MATCH(PotentialSummary!$A77,'Reporter Outputs'!$A$27:$A$46,0),MATCH(PotentialSummary!U$31,'Reporter Outputs'!$B$2:$U$2,0)+1),0)</f>
        <v>113.777773515314</v>
      </c>
      <c r="V77" s="57">
        <f>IFERROR(INDEX('Reporter Outputs'!$A$27:$U$46,MATCH(PotentialSummary!$A77,'Reporter Outputs'!$A$27:$A$46,0),MATCH(PotentialSummary!V$31,'Reporter Outputs'!$B$2:$U$2,0)+1),0)</f>
        <v>114.78338658357674</v>
      </c>
    </row>
    <row r="78" spans="1:22" x14ac:dyDescent="0.35">
      <c r="A78" t="str">
        <f t="shared" si="11"/>
        <v>ResERWHDLCGrd</v>
      </c>
      <c r="B78" t="str">
        <f t="shared" si="10"/>
        <v>Bin 3</v>
      </c>
      <c r="C78" s="57">
        <f>IFERROR(INDEX('Reporter Outputs'!$A$27:$U$46,MATCH(PotentialSummary!$A78,'Reporter Outputs'!$A$27:$A$46,0),MATCH(PotentialSummary!C$31,'Reporter Outputs'!$B$2:$U$2,0)+1),0)</f>
        <v>4.1907860146873794</v>
      </c>
      <c r="D78" s="57">
        <f>IFERROR(INDEX('Reporter Outputs'!$A$27:$U$46,MATCH(PotentialSummary!$A78,'Reporter Outputs'!$A$27:$A$46,0),MATCH(PotentialSummary!D$31,'Reporter Outputs'!$B$2:$U$2,0)+1),0)</f>
        <v>18.669450886888391</v>
      </c>
      <c r="E78" s="57">
        <f>IFERROR(INDEX('Reporter Outputs'!$A$27:$U$46,MATCH(PotentialSummary!$A78,'Reporter Outputs'!$A$27:$A$46,0),MATCH(PotentialSummary!E$31,'Reporter Outputs'!$B$2:$U$2,0)+1),0)</f>
        <v>43.805721382097225</v>
      </c>
      <c r="F78" s="57">
        <f>IFERROR(INDEX('Reporter Outputs'!$A$27:$U$46,MATCH(PotentialSummary!$A78,'Reporter Outputs'!$A$27:$A$46,0),MATCH(PotentialSummary!F$31,'Reporter Outputs'!$B$2:$U$2,0)+1),0)</f>
        <v>79.967526774303579</v>
      </c>
      <c r="G78" s="57">
        <f>IFERROR(INDEX('Reporter Outputs'!$A$27:$U$46,MATCH(PotentialSummary!$A78,'Reporter Outputs'!$A$27:$A$46,0),MATCH(PotentialSummary!G$31,'Reporter Outputs'!$B$2:$U$2,0)+1),0)</f>
        <v>127.49638703847585</v>
      </c>
      <c r="H78" s="57">
        <f>IFERROR(INDEX('Reporter Outputs'!$A$27:$U$46,MATCH(PotentialSummary!$A78,'Reporter Outputs'!$A$27:$A$46,0),MATCH(PotentialSummary!H$31,'Reporter Outputs'!$B$2:$U$2,0)+1),0)</f>
        <v>186.69974258183717</v>
      </c>
      <c r="I78" s="57">
        <f>IFERROR(INDEX('Reporter Outputs'!$A$27:$U$46,MATCH(PotentialSummary!$A78,'Reporter Outputs'!$A$27:$A$46,0),MATCH(PotentialSummary!I$31,'Reporter Outputs'!$B$2:$U$2,0)+1),0)</f>
        <v>257.92004806310621</v>
      </c>
      <c r="J78" s="57">
        <f>IFERROR(INDEX('Reporter Outputs'!$A$27:$U$46,MATCH(PotentialSummary!$A78,'Reporter Outputs'!$A$27:$A$46,0),MATCH(PotentialSummary!J$31,'Reporter Outputs'!$B$2:$U$2,0)+1),0)</f>
        <v>341.50173441781055</v>
      </c>
      <c r="K78" s="57">
        <f>IFERROR(INDEX('Reporter Outputs'!$A$27:$U$46,MATCH(PotentialSummary!$A78,'Reporter Outputs'!$A$27:$A$46,0),MATCH(PotentialSummary!K$31,'Reporter Outputs'!$B$2:$U$2,0)+1),0)</f>
        <v>437.81880476512424</v>
      </c>
      <c r="L78" s="57">
        <f>IFERROR(INDEX('Reporter Outputs'!$A$27:$U$46,MATCH(PotentialSummary!$A78,'Reporter Outputs'!$A$27:$A$46,0),MATCH(PotentialSummary!L$31,'Reporter Outputs'!$B$2:$U$2,0)+1),0)</f>
        <v>547.24022734548862</v>
      </c>
      <c r="M78" s="57">
        <f>IFERROR(INDEX('Reporter Outputs'!$A$27:$U$46,MATCH(PotentialSummary!$A78,'Reporter Outputs'!$A$27:$A$46,0),MATCH(PotentialSummary!M$31,'Reporter Outputs'!$B$2:$U$2,0)+1),0)</f>
        <v>609.0352739148226</v>
      </c>
      <c r="N78" s="57">
        <f>IFERROR(INDEX('Reporter Outputs'!$A$27:$U$46,MATCH(PotentialSummary!$A78,'Reporter Outputs'!$A$27:$A$46,0),MATCH(PotentialSummary!N$31,'Reporter Outputs'!$B$2:$U$2,0)+1),0)</f>
        <v>671.9496049825957</v>
      </c>
      <c r="O78" s="57">
        <f>IFERROR(INDEX('Reporter Outputs'!$A$27:$U$46,MATCH(PotentialSummary!$A78,'Reporter Outputs'!$A$27:$A$46,0),MATCH(PotentialSummary!O$31,'Reporter Outputs'!$B$2:$U$2,0)+1),0)</f>
        <v>736.0277250429001</v>
      </c>
      <c r="P78" s="57">
        <f>IFERROR(INDEX('Reporter Outputs'!$A$27:$U$46,MATCH(PotentialSummary!$A78,'Reporter Outputs'!$A$27:$A$46,0),MATCH(PotentialSummary!P$31,'Reporter Outputs'!$B$2:$U$2,0)+1),0)</f>
        <v>801.26789535839362</v>
      </c>
      <c r="Q78" s="57">
        <f>IFERROR(INDEX('Reporter Outputs'!$A$27:$U$46,MATCH(PotentialSummary!$A78,'Reporter Outputs'!$A$27:$A$46,0),MATCH(PotentialSummary!Q$31,'Reporter Outputs'!$B$2:$U$2,0)+1),0)</f>
        <v>828.51758651408295</v>
      </c>
      <c r="R78" s="57">
        <f>IFERROR(INDEX('Reporter Outputs'!$A$27:$U$46,MATCH(PotentialSummary!$A78,'Reporter Outputs'!$A$27:$A$46,0),MATCH(PotentialSummary!R$31,'Reporter Outputs'!$B$2:$U$2,0)+1),0)</f>
        <v>836.42149476783356</v>
      </c>
      <c r="S78" s="57">
        <f>IFERROR(INDEX('Reporter Outputs'!$A$27:$U$46,MATCH(PotentialSummary!$A78,'Reporter Outputs'!$A$27:$A$46,0),MATCH(PotentialSummary!S$31,'Reporter Outputs'!$B$2:$U$2,0)+1),0)</f>
        <v>844.25970001759697</v>
      </c>
      <c r="T78" s="57">
        <f>IFERROR(INDEX('Reporter Outputs'!$A$27:$U$46,MATCH(PotentialSummary!$A78,'Reporter Outputs'!$A$27:$A$46,0),MATCH(PotentialSummary!T$31,'Reporter Outputs'!$B$2:$U$2,0)+1),0)</f>
        <v>851.98210414973073</v>
      </c>
      <c r="U78" s="57">
        <f>IFERROR(INDEX('Reporter Outputs'!$A$27:$U$46,MATCH(PotentialSummary!$A78,'Reporter Outputs'!$A$27:$A$46,0),MATCH(PotentialSummary!U$31,'Reporter Outputs'!$B$2:$U$2,0)+1),0)</f>
        <v>859.6542887823723</v>
      </c>
      <c r="V78" s="57">
        <f>IFERROR(INDEX('Reporter Outputs'!$A$27:$U$46,MATCH(PotentialSummary!$A78,'Reporter Outputs'!$A$27:$A$46,0),MATCH(PotentialSummary!V$31,'Reporter Outputs'!$B$2:$U$2,0)+1),0)</f>
        <v>867.25225418702416</v>
      </c>
    </row>
    <row r="79" spans="1:22" x14ac:dyDescent="0.35">
      <c r="A79" t="str">
        <f t="shared" si="11"/>
        <v>ResEVSEDLCSwch</v>
      </c>
      <c r="B79" t="str">
        <f t="shared" si="10"/>
        <v>Bin 4</v>
      </c>
      <c r="C79" s="57">
        <f>IFERROR(INDEX('Reporter Outputs'!$A$27:$U$46,MATCH(PotentialSummary!$A79,'Reporter Outputs'!$A$27:$A$46,0),MATCH(PotentialSummary!C$31,'Reporter Outputs'!$B$2:$U$2,0)+1),0)</f>
        <v>0.92330469359749501</v>
      </c>
      <c r="D79" s="57">
        <f>IFERROR(INDEX('Reporter Outputs'!$A$27:$U$46,MATCH(PotentialSummary!$A79,'Reporter Outputs'!$A$27:$A$46,0),MATCH(PotentialSummary!D$31,'Reporter Outputs'!$B$2:$U$2,0)+1),0)</f>
        <v>2.2962378421822351</v>
      </c>
      <c r="E79" s="57">
        <f>IFERROR(INDEX('Reporter Outputs'!$A$27:$U$46,MATCH(PotentialSummary!$A79,'Reporter Outputs'!$A$27:$A$46,0),MATCH(PotentialSummary!E$31,'Reporter Outputs'!$B$2:$U$2,0)+1),0)</f>
        <v>4.3023262710134595</v>
      </c>
      <c r="F79" s="57">
        <f>IFERROR(INDEX('Reporter Outputs'!$A$27:$U$46,MATCH(PotentialSummary!$A79,'Reporter Outputs'!$A$27:$A$46,0),MATCH(PotentialSummary!F$31,'Reporter Outputs'!$B$2:$U$2,0)+1),0)</f>
        <v>7.0059156478451916</v>
      </c>
      <c r="G79" s="57">
        <f>IFERROR(INDEX('Reporter Outputs'!$A$27:$U$46,MATCH(PotentialSummary!$A79,'Reporter Outputs'!$A$27:$A$46,0),MATCH(PotentialSummary!G$31,'Reporter Outputs'!$B$2:$U$2,0)+1),0)</f>
        <v>10.519340494184405</v>
      </c>
      <c r="H79" s="57">
        <f>IFERROR(INDEX('Reporter Outputs'!$A$27:$U$46,MATCH(PotentialSummary!$A79,'Reporter Outputs'!$A$27:$A$46,0),MATCH(PotentialSummary!H$31,'Reporter Outputs'!$B$2:$U$2,0)+1),0)</f>
        <v>12.480415303499118</v>
      </c>
      <c r="I79" s="57">
        <f>IFERROR(INDEX('Reporter Outputs'!$A$27:$U$46,MATCH(PotentialSummary!$A79,'Reporter Outputs'!$A$27:$A$46,0),MATCH(PotentialSummary!I$31,'Reporter Outputs'!$B$2:$U$2,0)+1),0)</f>
        <v>14.638984683559421</v>
      </c>
      <c r="J79" s="57">
        <f>IFERROR(INDEX('Reporter Outputs'!$A$27:$U$46,MATCH(PotentialSummary!$A79,'Reporter Outputs'!$A$27:$A$46,0),MATCH(PotentialSummary!J$31,'Reporter Outputs'!$B$2:$U$2,0)+1),0)</f>
        <v>17.038416672804455</v>
      </c>
      <c r="K79" s="57">
        <f>IFERROR(INDEX('Reporter Outputs'!$A$27:$U$46,MATCH(PotentialSummary!$A79,'Reporter Outputs'!$A$27:$A$46,0),MATCH(PotentialSummary!K$31,'Reporter Outputs'!$B$2:$U$2,0)+1),0)</f>
        <v>19.695009994455518</v>
      </c>
      <c r="L79" s="57">
        <f>IFERROR(INDEX('Reporter Outputs'!$A$27:$U$46,MATCH(PotentialSummary!$A79,'Reporter Outputs'!$A$27:$A$46,0),MATCH(PotentialSummary!L$31,'Reporter Outputs'!$B$2:$U$2,0)+1),0)</f>
        <v>22.630282373341846</v>
      </c>
      <c r="M79" s="57">
        <f>IFERROR(INDEX('Reporter Outputs'!$A$27:$U$46,MATCH(PotentialSummary!$A79,'Reporter Outputs'!$A$27:$A$46,0),MATCH(PotentialSummary!M$31,'Reporter Outputs'!$B$2:$U$2,0)+1),0)</f>
        <v>25.860782542665678</v>
      </c>
      <c r="N79" s="57">
        <f>IFERROR(INDEX('Reporter Outputs'!$A$27:$U$46,MATCH(PotentialSummary!$A79,'Reporter Outputs'!$A$27:$A$46,0),MATCH(PotentialSummary!N$31,'Reporter Outputs'!$B$2:$U$2,0)+1),0)</f>
        <v>29.432311011526814</v>
      </c>
      <c r="O79" s="57">
        <f>IFERROR(INDEX('Reporter Outputs'!$A$27:$U$46,MATCH(PotentialSummary!$A79,'Reporter Outputs'!$A$27:$A$46,0),MATCH(PotentialSummary!O$31,'Reporter Outputs'!$B$2:$U$2,0)+1),0)</f>
        <v>33.337807679828323</v>
      </c>
      <c r="P79" s="57">
        <f>IFERROR(INDEX('Reporter Outputs'!$A$27:$U$46,MATCH(PotentialSummary!$A79,'Reporter Outputs'!$A$27:$A$46,0),MATCH(PotentialSummary!P$31,'Reporter Outputs'!$B$2:$U$2,0)+1),0)</f>
        <v>37.620213247137045</v>
      </c>
      <c r="Q79" s="57">
        <f>IFERROR(INDEX('Reporter Outputs'!$A$27:$U$46,MATCH(PotentialSummary!$A79,'Reporter Outputs'!$A$27:$A$46,0),MATCH(PotentialSummary!Q$31,'Reporter Outputs'!$B$2:$U$2,0)+1),0)</f>
        <v>42.321883521991232</v>
      </c>
      <c r="R79" s="57">
        <f>IFERROR(INDEX('Reporter Outputs'!$A$27:$U$46,MATCH(PotentialSummary!$A79,'Reporter Outputs'!$A$27:$A$46,0),MATCH(PotentialSummary!R$31,'Reporter Outputs'!$B$2:$U$2,0)+1),0)</f>
        <v>47.408757633748706</v>
      </c>
      <c r="S79" s="57">
        <f>IFERROR(INDEX('Reporter Outputs'!$A$27:$U$46,MATCH(PotentialSummary!$A79,'Reporter Outputs'!$A$27:$A$46,0),MATCH(PotentialSummary!S$31,'Reporter Outputs'!$B$2:$U$2,0)+1),0)</f>
        <v>52.933416258023719</v>
      </c>
      <c r="T79" s="57">
        <f>IFERROR(INDEX('Reporter Outputs'!$A$27:$U$46,MATCH(PotentialSummary!$A79,'Reporter Outputs'!$A$27:$A$46,0),MATCH(PotentialSummary!T$31,'Reporter Outputs'!$B$2:$U$2,0)+1),0)</f>
        <v>58.915471730550379</v>
      </c>
      <c r="U79" s="57">
        <f>IFERROR(INDEX('Reporter Outputs'!$A$27:$U$46,MATCH(PotentialSummary!$A79,'Reporter Outputs'!$A$27:$A$46,0),MATCH(PotentialSummary!U$31,'Reporter Outputs'!$B$2:$U$2,0)+1),0)</f>
        <v>65.380937967356587</v>
      </c>
      <c r="V79" s="57">
        <f>IFERROR(INDEX('Reporter Outputs'!$A$27:$U$46,MATCH(PotentialSummary!$A79,'Reporter Outputs'!$A$27:$A$46,0),MATCH(PotentialSummary!V$31,'Reporter Outputs'!$B$2:$U$2,0)+1),0)</f>
        <v>72.325029016994236</v>
      </c>
    </row>
    <row r="80" spans="1:22" x14ac:dyDescent="0.35">
      <c r="A80" t="str">
        <f t="shared" si="11"/>
        <v>ResHPWHDLCSwch</v>
      </c>
      <c r="B80" t="str">
        <f t="shared" si="10"/>
        <v>Bin 4</v>
      </c>
      <c r="C80" s="57">
        <f>IFERROR(INDEX('Reporter Outputs'!$A$27:$U$46,MATCH(PotentialSummary!$A80,'Reporter Outputs'!$A$27:$A$46,0),MATCH(PotentialSummary!C$31,'Reporter Outputs'!$B$2:$U$2,0)+1),0)</f>
        <v>1.151760524853052</v>
      </c>
      <c r="D80" s="57">
        <f>IFERROR(INDEX('Reporter Outputs'!$A$27:$U$46,MATCH(PotentialSummary!$A80,'Reporter Outputs'!$A$27:$A$46,0),MATCH(PotentialSummary!D$31,'Reporter Outputs'!$B$2:$U$2,0)+1),0)</f>
        <v>2.184952342188339</v>
      </c>
      <c r="E80" s="57">
        <f>IFERROR(INDEX('Reporter Outputs'!$A$27:$U$46,MATCH(PotentialSummary!$A80,'Reporter Outputs'!$A$27:$A$46,0),MATCH(PotentialSummary!E$31,'Reporter Outputs'!$B$2:$U$2,0)+1),0)</f>
        <v>3.0936637624268393</v>
      </c>
      <c r="F80" s="57">
        <f>IFERROR(INDEX('Reporter Outputs'!$A$27:$U$46,MATCH(PotentialSummary!$A80,'Reporter Outputs'!$A$27:$A$46,0),MATCH(PotentialSummary!F$31,'Reporter Outputs'!$B$2:$U$2,0)+1),0)</f>
        <v>3.8724842156584098</v>
      </c>
      <c r="G80" s="57">
        <f>IFERROR(INDEX('Reporter Outputs'!$A$27:$U$46,MATCH(PotentialSummary!$A80,'Reporter Outputs'!$A$27:$A$46,0),MATCH(PotentialSummary!G$31,'Reporter Outputs'!$B$2:$U$2,0)+1),0)</f>
        <v>4.515141149463008</v>
      </c>
      <c r="H80" s="57">
        <f>IFERROR(INDEX('Reporter Outputs'!$A$27:$U$46,MATCH(PotentialSummary!$A80,'Reporter Outputs'!$A$27:$A$46,0),MATCH(PotentialSummary!H$31,'Reporter Outputs'!$B$2:$U$2,0)+1),0)</f>
        <v>4.179466880282801</v>
      </c>
      <c r="I80" s="57">
        <f>IFERROR(INDEX('Reporter Outputs'!$A$27:$U$46,MATCH(PotentialSummary!$A80,'Reporter Outputs'!$A$27:$A$46,0),MATCH(PotentialSummary!I$31,'Reporter Outputs'!$B$2:$U$2,0)+1),0)</f>
        <v>3.8347611860679316</v>
      </c>
      <c r="J80" s="57">
        <f>IFERROR(INDEX('Reporter Outputs'!$A$27:$U$46,MATCH(PotentialSummary!$A80,'Reporter Outputs'!$A$27:$A$46,0),MATCH(PotentialSummary!J$31,'Reporter Outputs'!$B$2:$U$2,0)+1),0)</f>
        <v>3.4814811283618741</v>
      </c>
      <c r="K80" s="57">
        <f>IFERROR(INDEX('Reporter Outputs'!$A$27:$U$46,MATCH(PotentialSummary!$A80,'Reporter Outputs'!$A$27:$A$46,0),MATCH(PotentialSummary!K$31,'Reporter Outputs'!$B$2:$U$2,0)+1),0)</f>
        <v>3.1200172626607099</v>
      </c>
      <c r="L80" s="57">
        <f>IFERROR(INDEX('Reporter Outputs'!$A$27:$U$46,MATCH(PotentialSummary!$A80,'Reporter Outputs'!$A$27:$A$46,0),MATCH(PotentialSummary!L$31,'Reporter Outputs'!$B$2:$U$2,0)+1),0)</f>
        <v>2.7503816810365107</v>
      </c>
      <c r="M80" s="57">
        <f>IFERROR(INDEX('Reporter Outputs'!$A$27:$U$46,MATCH(PotentialSummary!$A80,'Reporter Outputs'!$A$27:$A$46,0),MATCH(PotentialSummary!M$31,'Reporter Outputs'!$B$2:$U$2,0)+1),0)</f>
        <v>2.3718118874471537</v>
      </c>
      <c r="N80" s="57">
        <f>IFERROR(INDEX('Reporter Outputs'!$A$27:$U$46,MATCH(PotentialSummary!$A80,'Reporter Outputs'!$A$27:$A$46,0),MATCH(PotentialSummary!N$31,'Reporter Outputs'!$B$2:$U$2,0)+1),0)</f>
        <v>1.9849951919246041</v>
      </c>
      <c r="O80" s="57">
        <f>IFERROR(INDEX('Reporter Outputs'!$A$27:$U$46,MATCH(PotentialSummary!$A80,'Reporter Outputs'!$A$27:$A$46,0),MATCH(PotentialSummary!O$31,'Reporter Outputs'!$B$2:$U$2,0)+1),0)</f>
        <v>1.5900632190512123</v>
      </c>
      <c r="P80" s="57">
        <f>IFERROR(INDEX('Reporter Outputs'!$A$27:$U$46,MATCH(PotentialSummary!$A80,'Reporter Outputs'!$A$27:$A$46,0),MATCH(PotentialSummary!P$31,'Reporter Outputs'!$B$2:$U$2,0)+1),0)</f>
        <v>1.1869479592379693</v>
      </c>
      <c r="Q80" s="57">
        <f>IFERROR(INDEX('Reporter Outputs'!$A$27:$U$46,MATCH(PotentialSummary!$A80,'Reporter Outputs'!$A$27:$A$46,0),MATCH(PotentialSummary!Q$31,'Reporter Outputs'!$B$2:$U$2,0)+1),0)</f>
        <v>1.0574434993999344</v>
      </c>
      <c r="R80" s="57">
        <f>IFERROR(INDEX('Reporter Outputs'!$A$27:$U$46,MATCH(PotentialSummary!$A80,'Reporter Outputs'!$A$27:$A$46,0),MATCH(PotentialSummary!R$31,'Reporter Outputs'!$B$2:$U$2,0)+1),0)</f>
        <v>1.0675313195486258</v>
      </c>
      <c r="S80" s="57">
        <f>IFERROR(INDEX('Reporter Outputs'!$A$27:$U$46,MATCH(PotentialSummary!$A80,'Reporter Outputs'!$A$27:$A$46,0),MATCH(PotentialSummary!S$31,'Reporter Outputs'!$B$2:$U$2,0)+1),0)</f>
        <v>1.0775352824375704</v>
      </c>
      <c r="T80" s="57">
        <f>IFERROR(INDEX('Reporter Outputs'!$A$27:$U$46,MATCH(PotentialSummary!$A80,'Reporter Outputs'!$A$27:$A$46,0),MATCH(PotentialSummary!T$31,'Reporter Outputs'!$B$2:$U$2,0)+1),0)</f>
        <v>1.0873914474510633</v>
      </c>
      <c r="U80" s="57">
        <f>IFERROR(INDEX('Reporter Outputs'!$A$27:$U$46,MATCH(PotentialSummary!$A80,'Reporter Outputs'!$A$27:$A$46,0),MATCH(PotentialSummary!U$31,'Reporter Outputs'!$B$2:$U$2,0)+1),0)</f>
        <v>1.0971835169231403</v>
      </c>
      <c r="V80" s="57">
        <f>IFERROR(INDEX('Reporter Outputs'!$A$27:$U$46,MATCH(PotentialSummary!$A80,'Reporter Outputs'!$A$27:$A$46,0),MATCH(PotentialSummary!V$31,'Reporter Outputs'!$B$2:$U$2,0)+1),0)</f>
        <v>1.1068808598119242</v>
      </c>
    </row>
    <row r="81" spans="1:22" x14ac:dyDescent="0.35">
      <c r="A81" t="str">
        <f t="shared" si="11"/>
        <v>ResHPWHDLCGrd</v>
      </c>
      <c r="B81" t="str">
        <f t="shared" si="10"/>
        <v>Bin 4</v>
      </c>
      <c r="C81" s="57">
        <f>IFERROR(INDEX('Reporter Outputs'!$A$27:$U$46,MATCH(PotentialSummary!$A81,'Reporter Outputs'!$A$27:$A$46,0),MATCH(PotentialSummary!C$31,'Reporter Outputs'!$B$2:$U$2,0)+1),0)</f>
        <v>6.0618974992265914E-2</v>
      </c>
      <c r="D81" s="57">
        <f>IFERROR(INDEX('Reporter Outputs'!$A$27:$U$46,MATCH(PotentialSummary!$A81,'Reporter Outputs'!$A$27:$A$46,0),MATCH(PotentialSummary!D$31,'Reporter Outputs'!$B$2:$U$2,0)+1),0)</f>
        <v>0.27005028948395193</v>
      </c>
      <c r="E81" s="57">
        <f>IFERROR(INDEX('Reporter Outputs'!$A$27:$U$46,MATCH(PotentialSummary!$A81,'Reporter Outputs'!$A$27:$A$46,0),MATCH(PotentialSummary!E$31,'Reporter Outputs'!$B$2:$U$2,0)+1),0)</f>
        <v>0.63364197543682255</v>
      </c>
      <c r="F81" s="57">
        <f>IFERROR(INDEX('Reporter Outputs'!$A$27:$U$46,MATCH(PotentialSummary!$A81,'Reporter Outputs'!$A$27:$A$46,0),MATCH(PotentialSummary!F$31,'Reporter Outputs'!$B$2:$U$2,0)+1),0)</f>
        <v>1.1567160644174468</v>
      </c>
      <c r="G81" s="57">
        <f>IFERROR(INDEX('Reporter Outputs'!$A$27:$U$46,MATCH(PotentialSummary!$A81,'Reporter Outputs'!$A$27:$A$46,0),MATCH(PotentialSummary!G$31,'Reporter Outputs'!$B$2:$U$2,0)+1),0)</f>
        <v>1.8442125821750313</v>
      </c>
      <c r="H81" s="57">
        <f>IFERROR(INDEX('Reporter Outputs'!$A$27:$U$46,MATCH(PotentialSummary!$A81,'Reporter Outputs'!$A$27:$A$46,0),MATCH(PotentialSummary!H$31,'Reporter Outputs'!$B$2:$U$2,0)+1),0)</f>
        <v>2.7005785995673484</v>
      </c>
      <c r="I81" s="57">
        <f>IFERROR(INDEX('Reporter Outputs'!$A$27:$U$46,MATCH(PotentialSummary!$A81,'Reporter Outputs'!$A$27:$A$46,0),MATCH(PotentialSummary!I$31,'Reporter Outputs'!$B$2:$U$2,0)+1),0)</f>
        <v>3.7307676623779531</v>
      </c>
      <c r="J81" s="57">
        <f>IFERROR(INDEX('Reporter Outputs'!$A$27:$U$46,MATCH(PotentialSummary!$A81,'Reporter Outputs'!$A$27:$A$46,0),MATCH(PotentialSummary!J$31,'Reporter Outputs'!$B$2:$U$2,0)+1),0)</f>
        <v>4.9397619028832622</v>
      </c>
      <c r="K81" s="57">
        <f>IFERROR(INDEX('Reporter Outputs'!$A$27:$U$46,MATCH(PotentialSummary!$A81,'Reporter Outputs'!$A$27:$A$46,0),MATCH(PotentialSummary!K$31,'Reporter Outputs'!$B$2:$U$2,0)+1),0)</f>
        <v>6.3329712097411006</v>
      </c>
      <c r="L81" s="57">
        <f>IFERROR(INDEX('Reporter Outputs'!$A$27:$U$46,MATCH(PotentialSummary!$A81,'Reporter Outputs'!$A$27:$A$46,0),MATCH(PotentialSummary!L$31,'Reporter Outputs'!$B$2:$U$2,0)+1),0)</f>
        <v>7.9157326429831318</v>
      </c>
      <c r="M81" s="57">
        <f>IFERROR(INDEX('Reporter Outputs'!$A$27:$U$46,MATCH(PotentialSummary!$A81,'Reporter Outputs'!$A$27:$A$46,0),MATCH(PotentialSummary!M$31,'Reporter Outputs'!$B$2:$U$2,0)+1),0)</f>
        <v>8.8095870105180047</v>
      </c>
      <c r="N81" s="57">
        <f>IFERROR(INDEX('Reporter Outputs'!$A$27:$U$46,MATCH(PotentialSummary!$A81,'Reporter Outputs'!$A$27:$A$46,0),MATCH(PotentialSummary!N$31,'Reporter Outputs'!$B$2:$U$2,0)+1),0)</f>
        <v>9.7196316294239331</v>
      </c>
      <c r="O81" s="57">
        <f>IFERROR(INDEX('Reporter Outputs'!$A$27:$U$46,MATCH(PotentialSummary!$A81,'Reporter Outputs'!$A$27:$A$46,0),MATCH(PotentialSummary!O$31,'Reporter Outputs'!$B$2:$U$2,0)+1),0)</f>
        <v>10.646510249299437</v>
      </c>
      <c r="P81" s="57">
        <f>IFERROR(INDEX('Reporter Outputs'!$A$27:$U$46,MATCH(PotentialSummary!$A81,'Reporter Outputs'!$A$27:$A$46,0),MATCH(PotentialSummary!P$31,'Reporter Outputs'!$B$2:$U$2,0)+1),0)</f>
        <v>11.590197719617841</v>
      </c>
      <c r="Q81" s="57">
        <f>IFERROR(INDEX('Reporter Outputs'!$A$27:$U$46,MATCH(PotentialSummary!$A81,'Reporter Outputs'!$A$27:$A$46,0),MATCH(PotentialSummary!Q$31,'Reporter Outputs'!$B$2:$U$2,0)+1),0)</f>
        <v>11.984359659865921</v>
      </c>
      <c r="R81" s="57">
        <f>IFERROR(INDEX('Reporter Outputs'!$A$27:$U$46,MATCH(PotentialSummary!$A81,'Reporter Outputs'!$A$27:$A$46,0),MATCH(PotentialSummary!R$31,'Reporter Outputs'!$B$2:$U$2,0)+1),0)</f>
        <v>12.098688288217758</v>
      </c>
      <c r="S81" s="57">
        <f>IFERROR(INDEX('Reporter Outputs'!$A$27:$U$46,MATCH(PotentialSummary!$A81,'Reporter Outputs'!$A$27:$A$46,0),MATCH(PotentialSummary!S$31,'Reporter Outputs'!$B$2:$U$2,0)+1),0)</f>
        <v>12.212066534292463</v>
      </c>
      <c r="T81" s="57">
        <f>IFERROR(INDEX('Reporter Outputs'!$A$27:$U$46,MATCH(PotentialSummary!$A81,'Reporter Outputs'!$A$27:$A$46,0),MATCH(PotentialSummary!T$31,'Reporter Outputs'!$B$2:$U$2,0)+1),0)</f>
        <v>12.323769737778717</v>
      </c>
      <c r="U81" s="57">
        <f>IFERROR(INDEX('Reporter Outputs'!$A$27:$U$46,MATCH(PotentialSummary!$A81,'Reporter Outputs'!$A$27:$A$46,0),MATCH(PotentialSummary!U$31,'Reporter Outputs'!$B$2:$U$2,0)+1),0)</f>
        <v>12.43474652512892</v>
      </c>
      <c r="V81" s="57">
        <f>IFERROR(INDEX('Reporter Outputs'!$A$27:$U$46,MATCH(PotentialSummary!$A81,'Reporter Outputs'!$A$27:$A$46,0),MATCH(PotentialSummary!V$31,'Reporter Outputs'!$B$2:$U$2,0)+1),0)</f>
        <v>12.544649744535137</v>
      </c>
    </row>
    <row r="84" spans="1:22" ht="13.15" x14ac:dyDescent="0.35">
      <c r="C84" s="1" t="s">
        <v>33</v>
      </c>
    </row>
    <row r="85" spans="1:22" ht="13.15" x14ac:dyDescent="0.4">
      <c r="A85" s="1" t="s">
        <v>22</v>
      </c>
      <c r="B85" s="2" t="s">
        <v>0</v>
      </c>
      <c r="C85" s="8">
        <v>2022</v>
      </c>
      <c r="D85" s="8">
        <v>2023</v>
      </c>
      <c r="E85" s="8">
        <v>2024</v>
      </c>
      <c r="F85" s="8">
        <v>2025</v>
      </c>
      <c r="G85" s="8">
        <v>2026</v>
      </c>
      <c r="H85" s="8">
        <v>2027</v>
      </c>
      <c r="I85" s="8">
        <v>2028</v>
      </c>
      <c r="J85" s="8">
        <v>2029</v>
      </c>
      <c r="K85" s="8">
        <v>2030</v>
      </c>
      <c r="L85" s="8">
        <v>2031</v>
      </c>
      <c r="M85" s="8">
        <v>2032</v>
      </c>
      <c r="N85" s="8">
        <v>2033</v>
      </c>
      <c r="O85" s="8">
        <v>2034</v>
      </c>
      <c r="P85" s="8">
        <v>2035</v>
      </c>
      <c r="Q85" s="8">
        <v>2036</v>
      </c>
      <c r="R85" s="8">
        <v>2037</v>
      </c>
      <c r="S85" s="8">
        <v>2038</v>
      </c>
      <c r="T85" s="8">
        <v>2039</v>
      </c>
      <c r="U85" s="8">
        <v>2040</v>
      </c>
      <c r="V85" s="8">
        <v>2041</v>
      </c>
    </row>
    <row r="86" spans="1:22" x14ac:dyDescent="0.35">
      <c r="A86" t="str">
        <f>A4</f>
        <v>NRCurtailCom</v>
      </c>
      <c r="B86" t="str">
        <f>VLOOKUP(A86,$A$4:$J$26,10,FALSE)</f>
        <v>Bin 2</v>
      </c>
      <c r="C86" s="57">
        <f>IFERROR(INDEX('Reporter Outputs'!$A$2:$U$23,MATCH(PotentialSummary!$A32,'Reporter Outputs'!$A$2:$A$23,0),MATCH(PotentialSummary!C$31,'Reporter Outputs'!$B$2:$U$2,0)+1),0)</f>
        <v>6.9391214513059385</v>
      </c>
      <c r="D86" s="57">
        <f>IFERROR(INDEX('Reporter Outputs'!$A$2:$U$23,MATCH(PotentialSummary!$A32,'Reporter Outputs'!$A$2:$A$23,0),MATCH(PotentialSummary!D$31,'Reporter Outputs'!$B$2:$U$2,0)+1),0)</f>
        <v>13.781883577481516</v>
      </c>
      <c r="E86" s="57">
        <f>IFERROR(INDEX('Reporter Outputs'!$A$2:$U$23,MATCH(PotentialSummary!$A32,'Reporter Outputs'!$A$2:$A$23,0),MATCH(PotentialSummary!E$31,'Reporter Outputs'!$B$2:$U$2,0)+1),0)</f>
        <v>20.575588250695571</v>
      </c>
      <c r="F86" s="57">
        <f>IFERROR(INDEX('Reporter Outputs'!$A$2:$U$23,MATCH(PotentialSummary!$A32,'Reporter Outputs'!$A$2:$A$23,0),MATCH(PotentialSummary!F$31,'Reporter Outputs'!$B$2:$U$2,0)+1),0)</f>
        <v>27.42688343015238</v>
      </c>
      <c r="G86" s="57">
        <f>IFERROR(INDEX('Reporter Outputs'!$A$2:$U$23,MATCH(PotentialSummary!$A32,'Reporter Outputs'!$A$2:$A$23,0),MATCH(PotentialSummary!G$31,'Reporter Outputs'!$B$2:$U$2,0)+1),0)</f>
        <v>34.341287156039435</v>
      </c>
      <c r="H86" s="57">
        <f>IFERROR(INDEX('Reporter Outputs'!$A$2:$U$23,MATCH(PotentialSummary!$A32,'Reporter Outputs'!$A$2:$A$23,0),MATCH(PotentialSummary!H$31,'Reporter Outputs'!$B$2:$U$2,0)+1),0)</f>
        <v>34.753889287252015</v>
      </c>
      <c r="I86" s="57">
        <f>IFERROR(INDEX('Reporter Outputs'!$A$2:$U$23,MATCH(PotentialSummary!$A32,'Reporter Outputs'!$A$2:$A$23,0),MATCH(PotentialSummary!I$31,'Reporter Outputs'!$B$2:$U$2,0)+1),0)</f>
        <v>34.283611996212237</v>
      </c>
      <c r="J86" s="57">
        <f>IFERROR(INDEX('Reporter Outputs'!$A$2:$U$23,MATCH(PotentialSummary!$A32,'Reporter Outputs'!$A$2:$A$23,0),MATCH(PotentialSummary!J$31,'Reporter Outputs'!$B$2:$U$2,0)+1),0)</f>
        <v>34.327169348818742</v>
      </c>
      <c r="K86" s="57">
        <f>IFERROR(INDEX('Reporter Outputs'!$A$2:$U$23,MATCH(PotentialSummary!$A32,'Reporter Outputs'!$A$2:$A$23,0),MATCH(PotentialSummary!K$31,'Reporter Outputs'!$B$2:$U$2,0)+1),0)</f>
        <v>34.673740282613537</v>
      </c>
      <c r="L86" s="57">
        <f>IFERROR(INDEX('Reporter Outputs'!$A$2:$U$23,MATCH(PotentialSummary!$A32,'Reporter Outputs'!$A$2:$A$23,0),MATCH(PotentialSummary!L$31,'Reporter Outputs'!$B$2:$U$2,0)+1),0)</f>
        <v>34.97027309932367</v>
      </c>
      <c r="M86" s="57">
        <f>IFERROR(INDEX('Reporter Outputs'!$A$2:$U$23,MATCH(PotentialSummary!$A32,'Reporter Outputs'!$A$2:$A$23,0),MATCH(PotentialSummary!M$31,'Reporter Outputs'!$B$2:$U$2,0)+1),0)</f>
        <v>35.308089955495078</v>
      </c>
      <c r="N86" s="57">
        <f>IFERROR(INDEX('Reporter Outputs'!$A$2:$U$23,MATCH(PotentialSummary!$A32,'Reporter Outputs'!$A$2:$A$23,0),MATCH(PotentialSummary!N$31,'Reporter Outputs'!$B$2:$U$2,0)+1),0)</f>
        <v>35.214350126214562</v>
      </c>
      <c r="O86" s="57">
        <f>IFERROR(INDEX('Reporter Outputs'!$A$2:$U$23,MATCH(PotentialSummary!$A32,'Reporter Outputs'!$A$2:$A$23,0),MATCH(PotentialSummary!O$31,'Reporter Outputs'!$B$2:$U$2,0)+1),0)</f>
        <v>35.873831682366053</v>
      </c>
      <c r="P86" s="57">
        <f>IFERROR(INDEX('Reporter Outputs'!$A$2:$U$23,MATCH(PotentialSummary!$A32,'Reporter Outputs'!$A$2:$A$23,0),MATCH(PotentialSummary!P$31,'Reporter Outputs'!$B$2:$U$2,0)+1),0)</f>
        <v>36.122861784876697</v>
      </c>
      <c r="Q86" s="57">
        <f>IFERROR(INDEX('Reporter Outputs'!$A$2:$U$23,MATCH(PotentialSummary!$A32,'Reporter Outputs'!$A$2:$A$23,0),MATCH(PotentialSummary!Q$31,'Reporter Outputs'!$B$2:$U$2,0)+1),0)</f>
        <v>36.625910104253073</v>
      </c>
      <c r="R86" s="57">
        <f>IFERROR(INDEX('Reporter Outputs'!$A$2:$U$23,MATCH(PotentialSummary!$A32,'Reporter Outputs'!$A$2:$A$23,0),MATCH(PotentialSummary!R$31,'Reporter Outputs'!$B$2:$U$2,0)+1),0)</f>
        <v>36.564175356555843</v>
      </c>
      <c r="S86" s="57">
        <f>IFERROR(INDEX('Reporter Outputs'!$A$2:$U$23,MATCH(PotentialSummary!$A32,'Reporter Outputs'!$A$2:$A$23,0),MATCH(PotentialSummary!S$31,'Reporter Outputs'!$B$2:$U$2,0)+1),0)</f>
        <v>37.001787436239567</v>
      </c>
      <c r="T86" s="57">
        <f>IFERROR(INDEX('Reporter Outputs'!$A$2:$U$23,MATCH(PotentialSummary!$A32,'Reporter Outputs'!$A$2:$A$23,0),MATCH(PotentialSummary!T$31,'Reporter Outputs'!$B$2:$U$2,0)+1),0)</f>
        <v>37.437538258304997</v>
      </c>
      <c r="U86" s="57">
        <f>IFERROR(INDEX('Reporter Outputs'!$A$2:$U$23,MATCH(PotentialSummary!$A32,'Reporter Outputs'!$A$2:$A$23,0),MATCH(PotentialSummary!U$31,'Reporter Outputs'!$B$2:$U$2,0)+1),0)</f>
        <v>37.981613432825647</v>
      </c>
      <c r="V86" s="57">
        <f>IFERROR(INDEX('Reporter Outputs'!$A$2:$U$23,MATCH(PotentialSummary!$A32,'Reporter Outputs'!$A$2:$A$23,0),MATCH(PotentialSummary!V$31,'Reporter Outputs'!$B$2:$U$2,0)+1),0)</f>
        <v>38.688295669278475</v>
      </c>
    </row>
    <row r="87" spans="1:22" x14ac:dyDescent="0.35">
      <c r="A87" t="str">
        <f>A5</f>
        <v>NRCurtailInd</v>
      </c>
      <c r="B87" t="str">
        <f>VLOOKUP(A87,$A$4:$J$26,10,FALSE)</f>
        <v>Bin 2</v>
      </c>
      <c r="C87" s="57">
        <f>IFERROR(INDEX('Reporter Outputs'!$A$2:$U$23,MATCH(PotentialSummary!$A33,'Reporter Outputs'!$A$2:$A$23,0),MATCH(PotentialSummary!C$31,'Reporter Outputs'!$B$2:$U$2,0)+1),0)</f>
        <v>32.751442699272985</v>
      </c>
      <c r="D87" s="57">
        <f>IFERROR(INDEX('Reporter Outputs'!$A$2:$U$23,MATCH(PotentialSummary!$A33,'Reporter Outputs'!$A$2:$A$23,0),MATCH(PotentialSummary!D$31,'Reporter Outputs'!$B$2:$U$2,0)+1),0)</f>
        <v>65.925863525213984</v>
      </c>
      <c r="E87" s="57">
        <f>IFERROR(INDEX('Reporter Outputs'!$A$2:$U$23,MATCH(PotentialSummary!$A33,'Reporter Outputs'!$A$2:$A$23,0),MATCH(PotentialSummary!E$31,'Reporter Outputs'!$B$2:$U$2,0)+1),0)</f>
        <v>99.810273114470334</v>
      </c>
      <c r="F87" s="57">
        <f>IFERROR(INDEX('Reporter Outputs'!$A$2:$U$23,MATCH(PotentialSummary!$A33,'Reporter Outputs'!$A$2:$A$23,0),MATCH(PotentialSummary!F$31,'Reporter Outputs'!$B$2:$U$2,0)+1),0)</f>
        <v>134.45823258875367</v>
      </c>
      <c r="G87" s="57">
        <f>IFERROR(INDEX('Reporter Outputs'!$A$2:$U$23,MATCH(PotentialSummary!$A33,'Reporter Outputs'!$A$2:$A$23,0),MATCH(PotentialSummary!G$31,'Reporter Outputs'!$B$2:$U$2,0)+1),0)</f>
        <v>169.19291206174296</v>
      </c>
      <c r="H87" s="57">
        <f>IFERROR(INDEX('Reporter Outputs'!$A$2:$U$23,MATCH(PotentialSummary!$A33,'Reporter Outputs'!$A$2:$A$23,0),MATCH(PotentialSummary!H$31,'Reporter Outputs'!$B$2:$U$2,0)+1),0)</f>
        <v>169.66969165942089</v>
      </c>
      <c r="I87" s="57">
        <f>IFERROR(INDEX('Reporter Outputs'!$A$2:$U$23,MATCH(PotentialSummary!$A33,'Reporter Outputs'!$A$2:$A$23,0),MATCH(PotentialSummary!I$31,'Reporter Outputs'!$B$2:$U$2,0)+1),0)</f>
        <v>169.83644963990389</v>
      </c>
      <c r="J87" s="57">
        <f>IFERROR(INDEX('Reporter Outputs'!$A$2:$U$23,MATCH(PotentialSummary!$A33,'Reporter Outputs'!$A$2:$A$23,0),MATCH(PotentialSummary!J$31,'Reporter Outputs'!$B$2:$U$2,0)+1),0)</f>
        <v>169.93812478748848</v>
      </c>
      <c r="K87" s="57">
        <f>IFERROR(INDEX('Reporter Outputs'!$A$2:$U$23,MATCH(PotentialSummary!$A33,'Reporter Outputs'!$A$2:$A$23,0),MATCH(PotentialSummary!K$31,'Reporter Outputs'!$B$2:$U$2,0)+1),0)</f>
        <v>170.22410714482015</v>
      </c>
      <c r="L87" s="57">
        <f>IFERROR(INDEX('Reporter Outputs'!$A$2:$U$23,MATCH(PotentialSummary!$A33,'Reporter Outputs'!$A$2:$A$23,0),MATCH(PotentialSummary!L$31,'Reporter Outputs'!$B$2:$U$2,0)+1),0)</f>
        <v>170.85383096680758</v>
      </c>
      <c r="M87" s="57">
        <f>IFERROR(INDEX('Reporter Outputs'!$A$2:$U$23,MATCH(PotentialSummary!$A33,'Reporter Outputs'!$A$2:$A$23,0),MATCH(PotentialSummary!M$31,'Reporter Outputs'!$B$2:$U$2,0)+1),0)</f>
        <v>171.23312554186577</v>
      </c>
      <c r="N87" s="57">
        <f>IFERROR(INDEX('Reporter Outputs'!$A$2:$U$23,MATCH(PotentialSummary!$A33,'Reporter Outputs'!$A$2:$A$23,0),MATCH(PotentialSummary!N$31,'Reporter Outputs'!$B$2:$U$2,0)+1),0)</f>
        <v>171.21149776886608</v>
      </c>
      <c r="O87" s="57">
        <f>IFERROR(INDEX('Reporter Outputs'!$A$2:$U$23,MATCH(PotentialSummary!$A33,'Reporter Outputs'!$A$2:$A$23,0),MATCH(PotentialSummary!O$31,'Reporter Outputs'!$B$2:$U$2,0)+1),0)</f>
        <v>171.07958077738857</v>
      </c>
      <c r="P87" s="57">
        <f>IFERROR(INDEX('Reporter Outputs'!$A$2:$U$23,MATCH(PotentialSummary!$A33,'Reporter Outputs'!$A$2:$A$23,0),MATCH(PotentialSummary!P$31,'Reporter Outputs'!$B$2:$U$2,0)+1),0)</f>
        <v>171.23605962857602</v>
      </c>
      <c r="Q87" s="57">
        <f>IFERROR(INDEX('Reporter Outputs'!$A$2:$U$23,MATCH(PotentialSummary!$A33,'Reporter Outputs'!$A$2:$A$23,0),MATCH(PotentialSummary!Q$31,'Reporter Outputs'!$B$2:$U$2,0)+1),0)</f>
        <v>171.7106452395177</v>
      </c>
      <c r="R87" s="57">
        <f>IFERROR(INDEX('Reporter Outputs'!$A$2:$U$23,MATCH(PotentialSummary!$A33,'Reporter Outputs'!$A$2:$A$23,0),MATCH(PotentialSummary!R$31,'Reporter Outputs'!$B$2:$U$2,0)+1),0)</f>
        <v>172.54028265481537</v>
      </c>
      <c r="S87" s="57">
        <f>IFERROR(INDEX('Reporter Outputs'!$A$2:$U$23,MATCH(PotentialSummary!$A33,'Reporter Outputs'!$A$2:$A$23,0),MATCH(PotentialSummary!S$31,'Reporter Outputs'!$B$2:$U$2,0)+1),0)</f>
        <v>173.14239428605731</v>
      </c>
      <c r="T87" s="57">
        <f>IFERROR(INDEX('Reporter Outputs'!$A$2:$U$23,MATCH(PotentialSummary!$A33,'Reporter Outputs'!$A$2:$A$23,0),MATCH(PotentialSummary!T$31,'Reporter Outputs'!$B$2:$U$2,0)+1),0)</f>
        <v>173.38704096068841</v>
      </c>
      <c r="U87" s="57">
        <f>IFERROR(INDEX('Reporter Outputs'!$A$2:$U$23,MATCH(PotentialSummary!$A33,'Reporter Outputs'!$A$2:$A$23,0),MATCH(PotentialSummary!U$31,'Reporter Outputs'!$B$2:$U$2,0)+1),0)</f>
        <v>173.75381212489205</v>
      </c>
      <c r="V87" s="57">
        <f>IFERROR(INDEX('Reporter Outputs'!$A$2:$U$23,MATCH(PotentialSummary!$A33,'Reporter Outputs'!$A$2:$A$23,0),MATCH(PotentialSummary!V$31,'Reporter Outputs'!$B$2:$U$2,0)+1),0)</f>
        <v>174.05728409047285</v>
      </c>
    </row>
    <row r="88" spans="1:22" x14ac:dyDescent="0.35">
      <c r="A88" t="str">
        <f>A6</f>
        <v>NRIrrLg</v>
      </c>
      <c r="B88" t="str">
        <f>VLOOKUP(A88,$A$4:$J$26,10,FALSE)</f>
        <v>Bin 1</v>
      </c>
      <c r="C88" s="57">
        <f>IFERROR(INDEX('Reporter Outputs'!$A$2:$U$23,MATCH(PotentialSummary!$A34,'Reporter Outputs'!$A$2:$A$23,0),MATCH(PotentialSummary!C$31,'Reporter Outputs'!$B$2:$U$2,0)+1),0)</f>
        <v>55.898246333801197</v>
      </c>
      <c r="D88" s="57">
        <f>IFERROR(INDEX('Reporter Outputs'!$A$2:$U$23,MATCH(PotentialSummary!$A34,'Reporter Outputs'!$A$2:$A$23,0),MATCH(PotentialSummary!D$31,'Reporter Outputs'!$B$2:$U$2,0)+1),0)</f>
        <v>113.22946820173996</v>
      </c>
      <c r="E88" s="57">
        <f>IFERROR(INDEX('Reporter Outputs'!$A$2:$U$23,MATCH(PotentialSummary!$A34,'Reporter Outputs'!$A$2:$A$23,0),MATCH(PotentialSummary!E$31,'Reporter Outputs'!$B$2:$U$2,0)+1),0)</f>
        <v>177.92895807285188</v>
      </c>
      <c r="F88" s="57">
        <f>IFERROR(INDEX('Reporter Outputs'!$A$2:$U$23,MATCH(PotentialSummary!$A34,'Reporter Outputs'!$A$2:$A$23,0),MATCH(PotentialSummary!F$31,'Reporter Outputs'!$B$2:$U$2,0)+1),0)</f>
        <v>242.20251779473176</v>
      </c>
      <c r="G88" s="57">
        <f>IFERROR(INDEX('Reporter Outputs'!$A$2:$U$23,MATCH(PotentialSummary!$A34,'Reporter Outputs'!$A$2:$A$23,0),MATCH(PotentialSummary!G$31,'Reporter Outputs'!$B$2:$U$2,0)+1),0)</f>
        <v>306.47042152281847</v>
      </c>
      <c r="H88" s="57">
        <f>IFERROR(INDEX('Reporter Outputs'!$A$2:$U$23,MATCH(PotentialSummary!$A34,'Reporter Outputs'!$A$2:$A$23,0),MATCH(PotentialSummary!H$31,'Reporter Outputs'!$B$2:$U$2,0)+1),0)</f>
        <v>309.79525735832311</v>
      </c>
      <c r="I88" s="57">
        <f>IFERROR(INDEX('Reporter Outputs'!$A$2:$U$23,MATCH(PotentialSummary!$A34,'Reporter Outputs'!$A$2:$A$23,0),MATCH(PotentialSummary!I$31,'Reporter Outputs'!$B$2:$U$2,0)+1),0)</f>
        <v>314.36149431686226</v>
      </c>
      <c r="J88" s="57">
        <f>IFERROR(INDEX('Reporter Outputs'!$A$2:$U$23,MATCH(PotentialSummary!$A34,'Reporter Outputs'!$A$2:$A$23,0),MATCH(PotentialSummary!J$31,'Reporter Outputs'!$B$2:$U$2,0)+1),0)</f>
        <v>318.32297756625508</v>
      </c>
      <c r="K88" s="57">
        <f>IFERROR(INDEX('Reporter Outputs'!$A$2:$U$23,MATCH(PotentialSummary!$A34,'Reporter Outputs'!$A$2:$A$23,0),MATCH(PotentialSummary!K$31,'Reporter Outputs'!$B$2:$U$2,0)+1),0)</f>
        <v>324.34763871564689</v>
      </c>
      <c r="L88" s="57">
        <f>IFERROR(INDEX('Reporter Outputs'!$A$2:$U$23,MATCH(PotentialSummary!$A34,'Reporter Outputs'!$A$2:$A$23,0),MATCH(PotentialSummary!L$31,'Reporter Outputs'!$B$2:$U$2,0)+1),0)</f>
        <v>329.15718949861582</v>
      </c>
      <c r="M88" s="57">
        <f>IFERROR(INDEX('Reporter Outputs'!$A$2:$U$23,MATCH(PotentialSummary!$A34,'Reporter Outputs'!$A$2:$A$23,0),MATCH(PotentialSummary!M$31,'Reporter Outputs'!$B$2:$U$2,0)+1),0)</f>
        <v>333.51200633746708</v>
      </c>
      <c r="N88" s="57">
        <f>IFERROR(INDEX('Reporter Outputs'!$A$2:$U$23,MATCH(PotentialSummary!$A34,'Reporter Outputs'!$A$2:$A$23,0),MATCH(PotentialSummary!N$31,'Reporter Outputs'!$B$2:$U$2,0)+1),0)</f>
        <v>338.62461362256352</v>
      </c>
      <c r="O88" s="57">
        <f>IFERROR(INDEX('Reporter Outputs'!$A$2:$U$23,MATCH(PotentialSummary!$A34,'Reporter Outputs'!$A$2:$A$23,0),MATCH(PotentialSummary!O$31,'Reporter Outputs'!$B$2:$U$2,0)+1),0)</f>
        <v>344.00046000916853</v>
      </c>
      <c r="P88" s="57">
        <f>IFERROR(INDEX('Reporter Outputs'!$A$2:$U$23,MATCH(PotentialSummary!$A34,'Reporter Outputs'!$A$2:$A$23,0),MATCH(PotentialSummary!P$31,'Reporter Outputs'!$B$2:$U$2,0)+1),0)</f>
        <v>351.43315196977909</v>
      </c>
      <c r="Q88" s="57">
        <f>IFERROR(INDEX('Reporter Outputs'!$A$2:$U$23,MATCH(PotentialSummary!$A34,'Reporter Outputs'!$A$2:$A$23,0),MATCH(PotentialSummary!Q$31,'Reporter Outputs'!$B$2:$U$2,0)+1),0)</f>
        <v>357.77144560031354</v>
      </c>
      <c r="R88" s="57">
        <f>IFERROR(INDEX('Reporter Outputs'!$A$2:$U$23,MATCH(PotentialSummary!$A34,'Reporter Outputs'!$A$2:$A$23,0),MATCH(PotentialSummary!R$31,'Reporter Outputs'!$B$2:$U$2,0)+1),0)</f>
        <v>363.96916822450072</v>
      </c>
      <c r="S88" s="57">
        <f>IFERROR(INDEX('Reporter Outputs'!$A$2:$U$23,MATCH(PotentialSummary!$A34,'Reporter Outputs'!$A$2:$A$23,0),MATCH(PotentialSummary!S$31,'Reporter Outputs'!$B$2:$U$2,0)+1),0)</f>
        <v>370.678781494443</v>
      </c>
      <c r="T88" s="57">
        <f>IFERROR(INDEX('Reporter Outputs'!$A$2:$U$23,MATCH(PotentialSummary!$A34,'Reporter Outputs'!$A$2:$A$23,0),MATCH(PotentialSummary!T$31,'Reporter Outputs'!$B$2:$U$2,0)+1),0)</f>
        <v>377.63572016706223</v>
      </c>
      <c r="U88" s="57">
        <f>IFERROR(INDEX('Reporter Outputs'!$A$2:$U$23,MATCH(PotentialSummary!$A34,'Reporter Outputs'!$A$2:$A$23,0),MATCH(PotentialSummary!U$31,'Reporter Outputs'!$B$2:$U$2,0)+1),0)</f>
        <v>385.61378784805294</v>
      </c>
      <c r="V88" s="57">
        <f>IFERROR(INDEX('Reporter Outputs'!$A$2:$U$23,MATCH(PotentialSummary!$A34,'Reporter Outputs'!$A$2:$A$23,0),MATCH(PotentialSummary!V$31,'Reporter Outputs'!$B$2:$U$2,0)+1),0)</f>
        <v>393.70955059332039</v>
      </c>
    </row>
    <row r="89" spans="1:22" x14ac:dyDescent="0.35">
      <c r="A89" t="str">
        <f>A7</f>
        <v>NRIrrSmMed</v>
      </c>
      <c r="B89" t="str">
        <f t="shared" ref="B89:B91" si="12">VLOOKUP(A89,$A$4:$J$26,10,FALSE)</f>
        <v>Bin 1</v>
      </c>
      <c r="C89" s="57">
        <f>IFERROR(INDEX('Reporter Outputs'!$A$2:$U$23,MATCH(PotentialSummary!$A35,'Reporter Outputs'!$A$2:$A$23,0),MATCH(PotentialSummary!C$31,'Reporter Outputs'!$B$2:$U$2,0)+1),0)</f>
        <v>65.880076036265706</v>
      </c>
      <c r="D89" s="57">
        <f>IFERROR(INDEX('Reporter Outputs'!$A$2:$U$23,MATCH(PotentialSummary!$A35,'Reporter Outputs'!$A$2:$A$23,0),MATCH(PotentialSummary!D$31,'Reporter Outputs'!$B$2:$U$2,0)+1),0)</f>
        <v>133.44901609490779</v>
      </c>
      <c r="E89" s="57">
        <f>IFERROR(INDEX('Reporter Outputs'!$A$2:$U$23,MATCH(PotentialSummary!$A35,'Reporter Outputs'!$A$2:$A$23,0),MATCH(PotentialSummary!E$31,'Reporter Outputs'!$B$2:$U$2,0)+1),0)</f>
        <v>209.7019863001469</v>
      </c>
      <c r="F89" s="57">
        <f>IFERROR(INDEX('Reporter Outputs'!$A$2:$U$23,MATCH(PotentialSummary!$A35,'Reporter Outputs'!$A$2:$A$23,0),MATCH(PotentialSummary!F$31,'Reporter Outputs'!$B$2:$U$2,0)+1),0)</f>
        <v>285.45296740093386</v>
      </c>
      <c r="G89" s="57">
        <f>IFERROR(INDEX('Reporter Outputs'!$A$2:$U$23,MATCH(PotentialSummary!$A35,'Reporter Outputs'!$A$2:$A$23,0),MATCH(PotentialSummary!G$31,'Reporter Outputs'!$B$2:$U$2,0)+1),0)</f>
        <v>361.19728250903603</v>
      </c>
      <c r="H89" s="57">
        <f>IFERROR(INDEX('Reporter Outputs'!$A$2:$U$23,MATCH(PotentialSummary!$A35,'Reporter Outputs'!$A$2:$A$23,0),MATCH(PotentialSummary!H$31,'Reporter Outputs'!$B$2:$U$2,0)+1),0)</f>
        <v>365.11583902945222</v>
      </c>
      <c r="I89" s="57">
        <f>IFERROR(INDEX('Reporter Outputs'!$A$2:$U$23,MATCH(PotentialSummary!$A35,'Reporter Outputs'!$A$2:$A$23,0),MATCH(PotentialSummary!I$31,'Reporter Outputs'!$B$2:$U$2,0)+1),0)</f>
        <v>370.49747544487332</v>
      </c>
      <c r="J89" s="57">
        <f>IFERROR(INDEX('Reporter Outputs'!$A$2:$U$23,MATCH(PotentialSummary!$A35,'Reporter Outputs'!$A$2:$A$23,0),MATCH(PotentialSummary!J$31,'Reporter Outputs'!$B$2:$U$2,0)+1),0)</f>
        <v>375.16636641737205</v>
      </c>
      <c r="K89" s="57">
        <f>IFERROR(INDEX('Reporter Outputs'!$A$2:$U$23,MATCH(PotentialSummary!$A35,'Reporter Outputs'!$A$2:$A$23,0),MATCH(PotentialSummary!K$31,'Reporter Outputs'!$B$2:$U$2,0)+1),0)</f>
        <v>382.2668599148696</v>
      </c>
      <c r="L89" s="57">
        <f>IFERROR(INDEX('Reporter Outputs'!$A$2:$U$23,MATCH(PotentialSummary!$A35,'Reporter Outputs'!$A$2:$A$23,0),MATCH(PotentialSummary!L$31,'Reporter Outputs'!$B$2:$U$2,0)+1),0)</f>
        <v>387.93525905194002</v>
      </c>
      <c r="M89" s="57">
        <f>IFERROR(INDEX('Reporter Outputs'!$A$2:$U$23,MATCH(PotentialSummary!$A35,'Reporter Outputs'!$A$2:$A$23,0),MATCH(PotentialSummary!M$31,'Reporter Outputs'!$B$2:$U$2,0)+1),0)</f>
        <v>393.06772175487203</v>
      </c>
      <c r="N89" s="57">
        <f>IFERROR(INDEX('Reporter Outputs'!$A$2:$U$23,MATCH(PotentialSummary!$A35,'Reporter Outputs'!$A$2:$A$23,0),MATCH(PotentialSummary!N$31,'Reporter Outputs'!$B$2:$U$2,0)+1),0)</f>
        <v>399.09329462659269</v>
      </c>
      <c r="O89" s="57">
        <f>IFERROR(INDEX('Reporter Outputs'!$A$2:$U$23,MATCH(PotentialSummary!$A35,'Reporter Outputs'!$A$2:$A$23,0),MATCH(PotentialSummary!O$31,'Reporter Outputs'!$B$2:$U$2,0)+1),0)</f>
        <v>405.42911358223438</v>
      </c>
      <c r="P89" s="57">
        <f>IFERROR(INDEX('Reporter Outputs'!$A$2:$U$23,MATCH(PotentialSummary!$A35,'Reporter Outputs'!$A$2:$A$23,0),MATCH(PotentialSummary!P$31,'Reporter Outputs'!$B$2:$U$2,0)+1),0)</f>
        <v>414.18907196438244</v>
      </c>
      <c r="Q89" s="57">
        <f>IFERROR(INDEX('Reporter Outputs'!$A$2:$U$23,MATCH(PotentialSummary!$A35,'Reporter Outputs'!$A$2:$A$23,0),MATCH(PotentialSummary!Q$31,'Reporter Outputs'!$B$2:$U$2,0)+1),0)</f>
        <v>421.65920374322667</v>
      </c>
      <c r="R89" s="57">
        <f>IFERROR(INDEX('Reporter Outputs'!$A$2:$U$23,MATCH(PotentialSummary!$A35,'Reporter Outputs'!$A$2:$A$23,0),MATCH(PotentialSummary!R$31,'Reporter Outputs'!$B$2:$U$2,0)+1),0)</f>
        <v>428.96366255030443</v>
      </c>
      <c r="S89" s="57">
        <f>IFERROR(INDEX('Reporter Outputs'!$A$2:$U$23,MATCH(PotentialSummary!$A35,'Reporter Outputs'!$A$2:$A$23,0),MATCH(PotentialSummary!S$31,'Reporter Outputs'!$B$2:$U$2,0)+1),0)</f>
        <v>436.87142104702212</v>
      </c>
      <c r="T89" s="57">
        <f>IFERROR(INDEX('Reporter Outputs'!$A$2:$U$23,MATCH(PotentialSummary!$A35,'Reporter Outputs'!$A$2:$A$23,0),MATCH(PotentialSummary!T$31,'Reporter Outputs'!$B$2:$U$2,0)+1),0)</f>
        <v>445.07067019689475</v>
      </c>
      <c r="U89" s="57">
        <f>IFERROR(INDEX('Reporter Outputs'!$A$2:$U$23,MATCH(PotentialSummary!$A35,'Reporter Outputs'!$A$2:$A$23,0),MATCH(PotentialSummary!U$31,'Reporter Outputs'!$B$2:$U$2,0)+1),0)</f>
        <v>454.47339282091957</v>
      </c>
      <c r="V89" s="57">
        <f>IFERROR(INDEX('Reporter Outputs'!$A$2:$U$23,MATCH(PotentialSummary!$A35,'Reporter Outputs'!$A$2:$A$23,0),MATCH(PotentialSummary!V$31,'Reporter Outputs'!$B$2:$U$2,0)+1),0)</f>
        <v>464.01482748498466</v>
      </c>
    </row>
    <row r="90" spans="1:22" x14ac:dyDescent="0.35">
      <c r="A90" t="str">
        <f t="shared" ref="A90:A91" si="13">A8</f>
        <v>ComCPP</v>
      </c>
      <c r="B90" t="str">
        <f t="shared" si="12"/>
        <v>Bin 1</v>
      </c>
      <c r="C90" s="57">
        <f>IFERROR(INDEX('Reporter Outputs'!$A$2:$U$23,MATCH(PotentialSummary!$A36,'Reporter Outputs'!$A$2:$A$23,0),MATCH(PotentialSummary!C$31,'Reporter Outputs'!$B$2:$U$2,0)+1),0)</f>
        <v>24.044730658596464</v>
      </c>
      <c r="D90" s="57">
        <f>IFERROR(INDEX('Reporter Outputs'!$A$2:$U$23,MATCH(PotentialSummary!$A36,'Reporter Outputs'!$A$2:$A$23,0),MATCH(PotentialSummary!D$31,'Reporter Outputs'!$B$2:$U$2,0)+1),0)</f>
        <v>47.755566884668227</v>
      </c>
      <c r="E90" s="57">
        <f>IFERROR(INDEX('Reporter Outputs'!$A$2:$U$23,MATCH(PotentialSummary!$A36,'Reporter Outputs'!$A$2:$A$23,0),MATCH(PotentialSummary!E$31,'Reporter Outputs'!$B$2:$U$2,0)+1),0)</f>
        <v>71.296414265389203</v>
      </c>
      <c r="F90" s="57">
        <f>IFERROR(INDEX('Reporter Outputs'!$A$2:$U$23,MATCH(PotentialSummary!$A36,'Reporter Outputs'!$A$2:$A$23,0),MATCH(PotentialSummary!F$31,'Reporter Outputs'!$B$2:$U$2,0)+1),0)</f>
        <v>95.036818350920214</v>
      </c>
      <c r="G90" s="57">
        <f>IFERROR(INDEX('Reporter Outputs'!$A$2:$U$23,MATCH(PotentialSummary!$A36,'Reporter Outputs'!$A$2:$A$23,0),MATCH(PotentialSummary!G$31,'Reporter Outputs'!$B$2:$U$2,0)+1),0)</f>
        <v>118.99589968714051</v>
      </c>
      <c r="H90" s="57">
        <f>IFERROR(INDEX('Reporter Outputs'!$A$2:$U$23,MATCH(PotentialSummary!$A36,'Reporter Outputs'!$A$2:$A$23,0),MATCH(PotentialSummary!H$31,'Reporter Outputs'!$B$2:$U$2,0)+1),0)</f>
        <v>120.4256061973648</v>
      </c>
      <c r="I90" s="57">
        <f>IFERROR(INDEX('Reporter Outputs'!$A$2:$U$23,MATCH(PotentialSummary!$A36,'Reporter Outputs'!$A$2:$A$23,0),MATCH(PotentialSummary!I$31,'Reporter Outputs'!$B$2:$U$2,0)+1),0)</f>
        <v>118.79604964942781</v>
      </c>
      <c r="J90" s="57">
        <f>IFERROR(INDEX('Reporter Outputs'!$A$2:$U$23,MATCH(PotentialSummary!$A36,'Reporter Outputs'!$A$2:$A$23,0),MATCH(PotentialSummary!J$31,'Reporter Outputs'!$B$2:$U$2,0)+1),0)</f>
        <v>118.9469801121635</v>
      </c>
      <c r="K90" s="57">
        <f>IFERROR(INDEX('Reporter Outputs'!$A$2:$U$23,MATCH(PotentialSummary!$A36,'Reporter Outputs'!$A$2:$A$23,0),MATCH(PotentialSummary!K$31,'Reporter Outputs'!$B$2:$U$2,0)+1),0)</f>
        <v>120.14788210179881</v>
      </c>
      <c r="L90" s="57">
        <f>IFERROR(INDEX('Reporter Outputs'!$A$2:$U$23,MATCH(PotentialSummary!$A36,'Reporter Outputs'!$A$2:$A$23,0),MATCH(PotentialSummary!L$31,'Reporter Outputs'!$B$2:$U$2,0)+1),0)</f>
        <v>121.17539714952693</v>
      </c>
      <c r="M90" s="57">
        <f>IFERROR(INDEX('Reporter Outputs'!$A$2:$U$23,MATCH(PotentialSummary!$A36,'Reporter Outputs'!$A$2:$A$23,0),MATCH(PotentialSummary!M$31,'Reporter Outputs'!$B$2:$U$2,0)+1),0)</f>
        <v>122.34596540886278</v>
      </c>
      <c r="N90" s="57">
        <f>IFERROR(INDEX('Reporter Outputs'!$A$2:$U$23,MATCH(PotentialSummary!$A36,'Reporter Outputs'!$A$2:$A$23,0),MATCH(PotentialSummary!N$31,'Reporter Outputs'!$B$2:$U$2,0)+1),0)</f>
        <v>122.02114778420392</v>
      </c>
      <c r="O90" s="57">
        <f>IFERROR(INDEX('Reporter Outputs'!$A$2:$U$23,MATCH(PotentialSummary!$A36,'Reporter Outputs'!$A$2:$A$23,0),MATCH(PotentialSummary!O$31,'Reporter Outputs'!$B$2:$U$2,0)+1),0)</f>
        <v>124.30631551087491</v>
      </c>
      <c r="P90" s="57">
        <f>IFERROR(INDEX('Reporter Outputs'!$A$2:$U$23,MATCH(PotentialSummary!$A36,'Reporter Outputs'!$A$2:$A$23,0),MATCH(PotentialSummary!P$31,'Reporter Outputs'!$B$2:$U$2,0)+1),0)</f>
        <v>125.16922903426108</v>
      </c>
      <c r="Q90" s="57">
        <f>IFERROR(INDEX('Reporter Outputs'!$A$2:$U$23,MATCH(PotentialSummary!$A36,'Reporter Outputs'!$A$2:$A$23,0),MATCH(PotentialSummary!Q$31,'Reporter Outputs'!$B$2:$U$2,0)+1),0)</f>
        <v>126.91234038236811</v>
      </c>
      <c r="R90" s="57">
        <f>IFERROR(INDEX('Reporter Outputs'!$A$2:$U$23,MATCH(PotentialSummary!$A36,'Reporter Outputs'!$A$2:$A$23,0),MATCH(PotentialSummary!R$31,'Reporter Outputs'!$B$2:$U$2,0)+1),0)</f>
        <v>126.69842347789073</v>
      </c>
      <c r="S90" s="57">
        <f>IFERROR(INDEX('Reporter Outputs'!$A$2:$U$23,MATCH(PotentialSummary!$A36,'Reporter Outputs'!$A$2:$A$23,0),MATCH(PotentialSummary!S$31,'Reporter Outputs'!$B$2:$U$2,0)+1),0)</f>
        <v>128.21479189178598</v>
      </c>
      <c r="T90" s="57">
        <f>IFERROR(INDEX('Reporter Outputs'!$A$2:$U$23,MATCH(PotentialSummary!$A36,'Reporter Outputs'!$A$2:$A$23,0),MATCH(PotentialSummary!T$31,'Reporter Outputs'!$B$2:$U$2,0)+1),0)</f>
        <v>129.72471086702652</v>
      </c>
      <c r="U90" s="57">
        <f>IFERROR(INDEX('Reporter Outputs'!$A$2:$U$23,MATCH(PotentialSummary!$A36,'Reporter Outputs'!$A$2:$A$23,0),MATCH(PotentialSummary!U$31,'Reporter Outputs'!$B$2:$U$2,0)+1),0)</f>
        <v>131.60998425807165</v>
      </c>
      <c r="V90" s="57">
        <f>IFERROR(INDEX('Reporter Outputs'!$A$2:$U$23,MATCH(PotentialSummary!$A36,'Reporter Outputs'!$A$2:$A$23,0),MATCH(PotentialSummary!V$31,'Reporter Outputs'!$B$2:$U$2,0)+1),0)</f>
        <v>134.05870693225467</v>
      </c>
    </row>
    <row r="91" spans="1:22" x14ac:dyDescent="0.35">
      <c r="A91" t="str">
        <f t="shared" si="13"/>
        <v>IndCPP</v>
      </c>
      <c r="B91" t="str">
        <f t="shared" si="12"/>
        <v>Bin 1</v>
      </c>
      <c r="C91" s="57">
        <f>IFERROR(INDEX('Reporter Outputs'!$A$2:$U$23,MATCH(PotentialSummary!$A37,'Reporter Outputs'!$A$2:$A$23,0),MATCH(PotentialSummary!C$31,'Reporter Outputs'!$B$2:$U$2,0)+1),0)</f>
        <v>20.451649681255532</v>
      </c>
      <c r="D91" s="57">
        <f>IFERROR(INDEX('Reporter Outputs'!$A$2:$U$23,MATCH(PotentialSummary!$A37,'Reporter Outputs'!$A$2:$A$23,0),MATCH(PotentialSummary!D$31,'Reporter Outputs'!$B$2:$U$2,0)+1),0)</f>
        <v>41.167428199487148</v>
      </c>
      <c r="E91" s="57">
        <f>IFERROR(INDEX('Reporter Outputs'!$A$2:$U$23,MATCH(PotentialSummary!$A37,'Reporter Outputs'!$A$2:$A$23,0),MATCH(PotentialSummary!E$31,'Reporter Outputs'!$B$2:$U$2,0)+1),0)</f>
        <v>62.326559445666689</v>
      </c>
      <c r="F91" s="57">
        <f>IFERROR(INDEX('Reporter Outputs'!$A$2:$U$23,MATCH(PotentialSummary!$A37,'Reporter Outputs'!$A$2:$A$23,0),MATCH(PotentialSummary!F$31,'Reporter Outputs'!$B$2:$U$2,0)+1),0)</f>
        <v>83.96248968070671</v>
      </c>
      <c r="G91" s="57">
        <f>IFERROR(INDEX('Reporter Outputs'!$A$2:$U$23,MATCH(PotentialSummary!$A37,'Reporter Outputs'!$A$2:$A$23,0),MATCH(PotentialSummary!G$31,'Reporter Outputs'!$B$2:$U$2,0)+1),0)</f>
        <v>105.65257224882644</v>
      </c>
      <c r="H91" s="57">
        <f>IFERROR(INDEX('Reporter Outputs'!$A$2:$U$23,MATCH(PotentialSummary!$A37,'Reporter Outputs'!$A$2:$A$23,0),MATCH(PotentialSummary!H$31,'Reporter Outputs'!$B$2:$U$2,0)+1),0)</f>
        <v>105.95029743291722</v>
      </c>
      <c r="I91" s="57">
        <f>IFERROR(INDEX('Reporter Outputs'!$A$2:$U$23,MATCH(PotentialSummary!$A37,'Reporter Outputs'!$A$2:$A$23,0),MATCH(PotentialSummary!I$31,'Reporter Outputs'!$B$2:$U$2,0)+1),0)</f>
        <v>106.05442951130254</v>
      </c>
      <c r="J91" s="57">
        <f>IFERROR(INDEX('Reporter Outputs'!$A$2:$U$23,MATCH(PotentialSummary!$A37,'Reporter Outputs'!$A$2:$A$23,0),MATCH(PotentialSummary!J$31,'Reporter Outputs'!$B$2:$U$2,0)+1),0)</f>
        <v>106.11792059225378</v>
      </c>
      <c r="K91" s="57">
        <f>IFERROR(INDEX('Reporter Outputs'!$A$2:$U$23,MATCH(PotentialSummary!$A37,'Reporter Outputs'!$A$2:$A$23,0),MATCH(PotentialSummary!K$31,'Reporter Outputs'!$B$2:$U$2,0)+1),0)</f>
        <v>106.29650237385256</v>
      </c>
      <c r="L91" s="57">
        <f>IFERROR(INDEX('Reporter Outputs'!$A$2:$U$23,MATCH(PotentialSummary!$A37,'Reporter Outputs'!$A$2:$A$23,0),MATCH(PotentialSummary!L$31,'Reporter Outputs'!$B$2:$U$2,0)+1),0)</f>
        <v>106.68973363152523</v>
      </c>
      <c r="M91" s="57">
        <f>IFERROR(INDEX('Reporter Outputs'!$A$2:$U$23,MATCH(PotentialSummary!$A37,'Reporter Outputs'!$A$2:$A$23,0),MATCH(PotentialSummary!M$31,'Reporter Outputs'!$B$2:$U$2,0)+1),0)</f>
        <v>106.92658425964314</v>
      </c>
      <c r="N91" s="57">
        <f>IFERROR(INDEX('Reporter Outputs'!$A$2:$U$23,MATCH(PotentialSummary!$A37,'Reporter Outputs'!$A$2:$A$23,0),MATCH(PotentialSummary!N$31,'Reporter Outputs'!$B$2:$U$2,0)+1),0)</f>
        <v>106.91307878933952</v>
      </c>
      <c r="O91" s="57">
        <f>IFERROR(INDEX('Reporter Outputs'!$A$2:$U$23,MATCH(PotentialSummary!$A37,'Reporter Outputs'!$A$2:$A$23,0),MATCH(PotentialSummary!O$31,'Reporter Outputs'!$B$2:$U$2,0)+1),0)</f>
        <v>106.83070317854651</v>
      </c>
      <c r="P91" s="57">
        <f>IFERROR(INDEX('Reporter Outputs'!$A$2:$U$23,MATCH(PotentialSummary!$A37,'Reporter Outputs'!$A$2:$A$23,0),MATCH(PotentialSummary!P$31,'Reporter Outputs'!$B$2:$U$2,0)+1),0)</f>
        <v>106.92841645110056</v>
      </c>
      <c r="Q91" s="57">
        <f>IFERROR(INDEX('Reporter Outputs'!$A$2:$U$23,MATCH(PotentialSummary!$A37,'Reporter Outputs'!$A$2:$A$23,0),MATCH(PotentialSummary!Q$31,'Reporter Outputs'!$B$2:$U$2,0)+1),0)</f>
        <v>107.22477159941772</v>
      </c>
      <c r="R91" s="57">
        <f>IFERROR(INDEX('Reporter Outputs'!$A$2:$U$23,MATCH(PotentialSummary!$A37,'Reporter Outputs'!$A$2:$A$23,0),MATCH(PotentialSummary!R$31,'Reporter Outputs'!$B$2:$U$2,0)+1),0)</f>
        <v>107.7428389693326</v>
      </c>
      <c r="S91" s="57">
        <f>IFERROR(INDEX('Reporter Outputs'!$A$2:$U$23,MATCH(PotentialSummary!$A37,'Reporter Outputs'!$A$2:$A$23,0),MATCH(PotentialSummary!S$31,'Reporter Outputs'!$B$2:$U$2,0)+1),0)</f>
        <v>108.11882778497773</v>
      </c>
      <c r="T91" s="57">
        <f>IFERROR(INDEX('Reporter Outputs'!$A$2:$U$23,MATCH(PotentialSummary!$A37,'Reporter Outputs'!$A$2:$A$23,0),MATCH(PotentialSummary!T$31,'Reporter Outputs'!$B$2:$U$2,0)+1),0)</f>
        <v>108.27159748526793</v>
      </c>
      <c r="U91" s="57">
        <f>IFERROR(INDEX('Reporter Outputs'!$A$2:$U$23,MATCH(PotentialSummary!$A37,'Reporter Outputs'!$A$2:$A$23,0),MATCH(PotentialSummary!U$31,'Reporter Outputs'!$B$2:$U$2,0)+1),0)</f>
        <v>108.50062786516156</v>
      </c>
      <c r="V91" s="57">
        <f>IFERROR(INDEX('Reporter Outputs'!$A$2:$U$23,MATCH(PotentialSummary!$A37,'Reporter Outputs'!$A$2:$A$23,0),MATCH(PotentialSummary!V$31,'Reporter Outputs'!$B$2:$U$2,0)+1),0)</f>
        <v>108.69013103865927</v>
      </c>
    </row>
    <row r="92" spans="1:22" x14ac:dyDescent="0.35">
      <c r="A92" t="str">
        <f t="shared" ref="A92:A108" si="14">A10</f>
        <v>DVR</v>
      </c>
      <c r="B92" t="str">
        <f t="shared" ref="B92:B108" si="15">VLOOKUP(A92,$A$4:$J$26,10,FALSE)</f>
        <v>Bin 1</v>
      </c>
      <c r="C92" s="57">
        <f>IFERROR(INDEX('Reporter Outputs'!$A$2:$U$23,MATCH(PotentialSummary!$A38,'Reporter Outputs'!$A$2:$A$23,0),MATCH(PotentialSummary!C$31,'Reporter Outputs'!$B$2:$U$2,0)+1),0)</f>
        <v>50.464614983768328</v>
      </c>
      <c r="D92" s="57">
        <f>IFERROR(INDEX('Reporter Outputs'!$A$2:$U$23,MATCH(PotentialSummary!$A38,'Reporter Outputs'!$A$2:$A$23,0),MATCH(PotentialSummary!D$31,'Reporter Outputs'!$B$2:$U$2,0)+1),0)</f>
        <v>100.30545152422536</v>
      </c>
      <c r="E92" s="57">
        <f>IFERROR(INDEX('Reporter Outputs'!$A$2:$U$23,MATCH(PotentialSummary!$A38,'Reporter Outputs'!$A$2:$A$23,0),MATCH(PotentialSummary!E$31,'Reporter Outputs'!$B$2:$U$2,0)+1),0)</f>
        <v>151.06635419993964</v>
      </c>
      <c r="F92" s="57">
        <f>IFERROR(INDEX('Reporter Outputs'!$A$2:$U$23,MATCH(PotentialSummary!$A38,'Reporter Outputs'!$A$2:$A$23,0),MATCH(PotentialSummary!F$31,'Reporter Outputs'!$B$2:$U$2,0)+1),0)</f>
        <v>203.20312805853473</v>
      </c>
      <c r="G92" s="57">
        <f>IFERROR(INDEX('Reporter Outputs'!$A$2:$U$23,MATCH(PotentialSummary!$A38,'Reporter Outputs'!$A$2:$A$23,0),MATCH(PotentialSummary!G$31,'Reporter Outputs'!$B$2:$U$2,0)+1),0)</f>
        <v>250.84700102726541</v>
      </c>
      <c r="H92" s="57">
        <f>IFERROR(INDEX('Reporter Outputs'!$A$2:$U$23,MATCH(PotentialSummary!$A38,'Reporter Outputs'!$A$2:$A$23,0),MATCH(PotentialSummary!H$31,'Reporter Outputs'!$B$2:$U$2,0)+1),0)</f>
        <v>311.18647404198396</v>
      </c>
      <c r="I92" s="57">
        <f>IFERROR(INDEX('Reporter Outputs'!$A$2:$U$23,MATCH(PotentialSummary!$A38,'Reporter Outputs'!$A$2:$A$23,0),MATCH(PotentialSummary!I$31,'Reporter Outputs'!$B$2:$U$2,0)+1),0)</f>
        <v>361.73714693660378</v>
      </c>
      <c r="J92" s="57">
        <f>IFERROR(INDEX('Reporter Outputs'!$A$2:$U$23,MATCH(PotentialSummary!$A38,'Reporter Outputs'!$A$2:$A$23,0),MATCH(PotentialSummary!J$31,'Reporter Outputs'!$B$2:$U$2,0)+1),0)</f>
        <v>407.51209603219883</v>
      </c>
      <c r="K92" s="57">
        <f>IFERROR(INDEX('Reporter Outputs'!$A$2:$U$23,MATCH(PotentialSummary!$A38,'Reporter Outputs'!$A$2:$A$23,0),MATCH(PotentialSummary!K$31,'Reporter Outputs'!$B$2:$U$2,0)+1),0)</f>
        <v>456.21048833617425</v>
      </c>
      <c r="L92" s="57">
        <f>IFERROR(INDEX('Reporter Outputs'!$A$2:$U$23,MATCH(PotentialSummary!$A38,'Reporter Outputs'!$A$2:$A$23,0),MATCH(PotentialSummary!L$31,'Reporter Outputs'!$B$2:$U$2,0)+1),0)</f>
        <v>516.77215882766325</v>
      </c>
      <c r="M92" s="57">
        <f>IFERROR(INDEX('Reporter Outputs'!$A$2:$U$23,MATCH(PotentialSummary!$A38,'Reporter Outputs'!$A$2:$A$23,0),MATCH(PotentialSummary!M$31,'Reporter Outputs'!$B$2:$U$2,0)+1),0)</f>
        <v>530.74761769643032</v>
      </c>
      <c r="N92" s="57">
        <f>IFERROR(INDEX('Reporter Outputs'!$A$2:$U$23,MATCH(PotentialSummary!$A38,'Reporter Outputs'!$A$2:$A$23,0),MATCH(PotentialSummary!N$31,'Reporter Outputs'!$B$2:$U$2,0)+1),0)</f>
        <v>520.10487287024444</v>
      </c>
      <c r="O92" s="57">
        <f>IFERROR(INDEX('Reporter Outputs'!$A$2:$U$23,MATCH(PotentialSummary!$A38,'Reporter Outputs'!$A$2:$A$23,0),MATCH(PotentialSummary!O$31,'Reporter Outputs'!$B$2:$U$2,0)+1),0)</f>
        <v>535.03967814604073</v>
      </c>
      <c r="P92" s="57">
        <f>IFERROR(INDEX('Reporter Outputs'!$A$2:$U$23,MATCH(PotentialSummary!$A38,'Reporter Outputs'!$A$2:$A$23,0),MATCH(PotentialSummary!P$31,'Reporter Outputs'!$B$2:$U$2,0)+1),0)</f>
        <v>546.05202269376525</v>
      </c>
      <c r="Q92" s="57">
        <f>IFERROR(INDEX('Reporter Outputs'!$A$2:$U$23,MATCH(PotentialSummary!$A38,'Reporter Outputs'!$A$2:$A$23,0),MATCH(PotentialSummary!Q$31,'Reporter Outputs'!$B$2:$U$2,0)+1),0)</f>
        <v>545.11148392028349</v>
      </c>
      <c r="R92" s="57">
        <f>IFERROR(INDEX('Reporter Outputs'!$A$2:$U$23,MATCH(PotentialSummary!$A38,'Reporter Outputs'!$A$2:$A$23,0),MATCH(PotentialSummary!R$31,'Reporter Outputs'!$B$2:$U$2,0)+1),0)</f>
        <v>535.03748785515484</v>
      </c>
      <c r="S92" s="57">
        <f>IFERROR(INDEX('Reporter Outputs'!$A$2:$U$23,MATCH(PotentialSummary!$A38,'Reporter Outputs'!$A$2:$A$23,0),MATCH(PotentialSummary!S$31,'Reporter Outputs'!$B$2:$U$2,0)+1),0)</f>
        <v>546.12846579395671</v>
      </c>
      <c r="T92" s="57">
        <f>IFERROR(INDEX('Reporter Outputs'!$A$2:$U$23,MATCH(PotentialSummary!$A38,'Reporter Outputs'!$A$2:$A$23,0),MATCH(PotentialSummary!T$31,'Reporter Outputs'!$B$2:$U$2,0)+1),0)</f>
        <v>541.97534858362133</v>
      </c>
      <c r="U92" s="57">
        <f>IFERROR(INDEX('Reporter Outputs'!$A$2:$U$23,MATCH(PotentialSummary!$A38,'Reporter Outputs'!$A$2:$A$23,0),MATCH(PotentialSummary!U$31,'Reporter Outputs'!$B$2:$U$2,0)+1),0)</f>
        <v>555.52410127938094</v>
      </c>
      <c r="V92" s="57">
        <f>IFERROR(INDEX('Reporter Outputs'!$A$2:$U$23,MATCH(PotentialSummary!$A38,'Reporter Outputs'!$A$2:$A$23,0),MATCH(PotentialSummary!V$31,'Reporter Outputs'!$B$2:$U$2,0)+1),0)</f>
        <v>560.87515039169557</v>
      </c>
    </row>
    <row r="93" spans="1:22" x14ac:dyDescent="0.35">
      <c r="A93" t="str">
        <f t="shared" si="14"/>
        <v>IndRTP</v>
      </c>
      <c r="B93" t="str">
        <f t="shared" si="15"/>
        <v>Bin 1</v>
      </c>
      <c r="C93" s="57">
        <f>IFERROR(INDEX('Reporter Outputs'!$A$2:$U$23,MATCH(PotentialSummary!$A39,'Reporter Outputs'!$A$2:$A$23,0),MATCH(PotentialSummary!C$31,'Reporter Outputs'!$B$2:$U$2,0)+1),0)</f>
        <v>4.544811040279007</v>
      </c>
      <c r="D93" s="57">
        <f>IFERROR(INDEX('Reporter Outputs'!$A$2:$U$23,MATCH(PotentialSummary!$A39,'Reporter Outputs'!$A$2:$A$23,0),MATCH(PotentialSummary!D$31,'Reporter Outputs'!$B$2:$U$2,0)+1),0)</f>
        <v>9.1483173776638118</v>
      </c>
      <c r="E93" s="57">
        <f>IFERROR(INDEX('Reporter Outputs'!$A$2:$U$23,MATCH(PotentialSummary!$A39,'Reporter Outputs'!$A$2:$A$23,0),MATCH(PotentialSummary!E$31,'Reporter Outputs'!$B$2:$U$2,0)+1),0)</f>
        <v>13.850346543481489</v>
      </c>
      <c r="F93" s="57">
        <f>IFERROR(INDEX('Reporter Outputs'!$A$2:$U$23,MATCH(PotentialSummary!$A39,'Reporter Outputs'!$A$2:$A$23,0),MATCH(PotentialSummary!F$31,'Reporter Outputs'!$B$2:$U$2,0)+1),0)</f>
        <v>18.658331040157048</v>
      </c>
      <c r="G93" s="57">
        <f>IFERROR(INDEX('Reporter Outputs'!$A$2:$U$23,MATCH(PotentialSummary!$A39,'Reporter Outputs'!$A$2:$A$23,0),MATCH(PotentialSummary!G$31,'Reporter Outputs'!$B$2:$U$2,0)+1),0)</f>
        <v>23.4783493886281</v>
      </c>
      <c r="H93" s="57">
        <f>IFERROR(INDEX('Reporter Outputs'!$A$2:$U$23,MATCH(PotentialSummary!$A39,'Reporter Outputs'!$A$2:$A$23,0),MATCH(PotentialSummary!H$31,'Reporter Outputs'!$B$2:$U$2,0)+1),0)</f>
        <v>23.544510540648275</v>
      </c>
      <c r="I93" s="57">
        <f>IFERROR(INDEX('Reporter Outputs'!$A$2:$U$23,MATCH(PotentialSummary!$A39,'Reporter Outputs'!$A$2:$A$23,0),MATCH(PotentialSummary!I$31,'Reporter Outputs'!$B$2:$U$2,0)+1),0)</f>
        <v>23.567651002511671</v>
      </c>
      <c r="J93" s="57">
        <f>IFERROR(INDEX('Reporter Outputs'!$A$2:$U$23,MATCH(PotentialSummary!$A39,'Reporter Outputs'!$A$2:$A$23,0),MATCH(PotentialSummary!J$31,'Reporter Outputs'!$B$2:$U$2,0)+1),0)</f>
        <v>23.581760131611954</v>
      </c>
      <c r="K93" s="57">
        <f>IFERROR(INDEX('Reporter Outputs'!$A$2:$U$23,MATCH(PotentialSummary!$A39,'Reporter Outputs'!$A$2:$A$23,0),MATCH(PotentialSummary!K$31,'Reporter Outputs'!$B$2:$U$2,0)+1),0)</f>
        <v>23.621444971967239</v>
      </c>
      <c r="L93" s="57">
        <f>IFERROR(INDEX('Reporter Outputs'!$A$2:$U$23,MATCH(PotentialSummary!$A39,'Reporter Outputs'!$A$2:$A$23,0),MATCH(PotentialSummary!L$31,'Reporter Outputs'!$B$2:$U$2,0)+1),0)</f>
        <v>23.708829695894501</v>
      </c>
      <c r="M93" s="57">
        <f>IFERROR(INDEX('Reporter Outputs'!$A$2:$U$23,MATCH(PotentialSummary!$A39,'Reporter Outputs'!$A$2:$A$23,0),MATCH(PotentialSummary!M$31,'Reporter Outputs'!$B$2:$U$2,0)+1),0)</f>
        <v>23.761463168809591</v>
      </c>
      <c r="N93" s="57">
        <f>IFERROR(INDEX('Reporter Outputs'!$A$2:$U$23,MATCH(PotentialSummary!$A39,'Reporter Outputs'!$A$2:$A$23,0),MATCH(PotentialSummary!N$31,'Reporter Outputs'!$B$2:$U$2,0)+1),0)</f>
        <v>23.758461953186568</v>
      </c>
      <c r="O93" s="57">
        <f>IFERROR(INDEX('Reporter Outputs'!$A$2:$U$23,MATCH(PotentialSummary!$A39,'Reporter Outputs'!$A$2:$A$23,0),MATCH(PotentialSummary!O$31,'Reporter Outputs'!$B$2:$U$2,0)+1),0)</f>
        <v>23.740156261899237</v>
      </c>
      <c r="P93" s="57">
        <f>IFERROR(INDEX('Reporter Outputs'!$A$2:$U$23,MATCH(PotentialSummary!$A39,'Reporter Outputs'!$A$2:$A$23,0),MATCH(PotentialSummary!P$31,'Reporter Outputs'!$B$2:$U$2,0)+1),0)</f>
        <v>23.761870322466798</v>
      </c>
      <c r="Q93" s="57">
        <f>IFERROR(INDEX('Reporter Outputs'!$A$2:$U$23,MATCH(PotentialSummary!$A39,'Reporter Outputs'!$A$2:$A$23,0),MATCH(PotentialSummary!Q$31,'Reporter Outputs'!$B$2:$U$2,0)+1),0)</f>
        <v>23.827727022092827</v>
      </c>
      <c r="R93" s="57">
        <f>IFERROR(INDEX('Reporter Outputs'!$A$2:$U$23,MATCH(PotentialSummary!$A39,'Reporter Outputs'!$A$2:$A$23,0),MATCH(PotentialSummary!R$31,'Reporter Outputs'!$B$2:$U$2,0)+1),0)</f>
        <v>23.942853104296137</v>
      </c>
      <c r="S93" s="57">
        <f>IFERROR(INDEX('Reporter Outputs'!$A$2:$U$23,MATCH(PotentialSummary!$A39,'Reporter Outputs'!$A$2:$A$23,0),MATCH(PotentialSummary!S$31,'Reporter Outputs'!$B$2:$U$2,0)+1),0)</f>
        <v>24.026406174439508</v>
      </c>
      <c r="T93" s="57">
        <f>IFERROR(INDEX('Reporter Outputs'!$A$2:$U$23,MATCH(PotentialSummary!$A39,'Reporter Outputs'!$A$2:$A$23,0),MATCH(PotentialSummary!T$31,'Reporter Outputs'!$B$2:$U$2,0)+1),0)</f>
        <v>24.060354996726208</v>
      </c>
      <c r="U93" s="57">
        <f>IFERROR(INDEX('Reporter Outputs'!$A$2:$U$23,MATCH(PotentialSummary!$A39,'Reporter Outputs'!$A$2:$A$23,0),MATCH(PotentialSummary!U$31,'Reporter Outputs'!$B$2:$U$2,0)+1),0)</f>
        <v>24.111250636702568</v>
      </c>
      <c r="V93" s="57">
        <f>IFERROR(INDEX('Reporter Outputs'!$A$2:$U$23,MATCH(PotentialSummary!$A39,'Reporter Outputs'!$A$2:$A$23,0),MATCH(PotentialSummary!V$31,'Reporter Outputs'!$B$2:$U$2,0)+1),0)</f>
        <v>24.153362453035399</v>
      </c>
    </row>
    <row r="94" spans="1:22" x14ac:dyDescent="0.35">
      <c r="A94" t="str">
        <f t="shared" si="14"/>
        <v>ResCPP</v>
      </c>
      <c r="B94" t="str">
        <f t="shared" si="15"/>
        <v>Bin 1</v>
      </c>
      <c r="C94" s="57">
        <f>IFERROR(INDEX('Reporter Outputs'!$A$2:$U$23,MATCH(PotentialSummary!$A40,'Reporter Outputs'!$A$2:$A$23,0),MATCH(PotentialSummary!C$31,'Reporter Outputs'!$B$2:$U$2,0)+1),0)</f>
        <v>45.363962704933385</v>
      </c>
      <c r="D94" s="57">
        <f>IFERROR(INDEX('Reporter Outputs'!$A$2:$U$23,MATCH(PotentialSummary!$A40,'Reporter Outputs'!$A$2:$A$23,0),MATCH(PotentialSummary!D$31,'Reporter Outputs'!$B$2:$U$2,0)+1),0)</f>
        <v>90.033298239942766</v>
      </c>
      <c r="E94" s="57">
        <f>IFERROR(INDEX('Reporter Outputs'!$A$2:$U$23,MATCH(PotentialSummary!$A40,'Reporter Outputs'!$A$2:$A$23,0),MATCH(PotentialSummary!E$31,'Reporter Outputs'!$B$2:$U$2,0)+1),0)</f>
        <v>136.23421799929068</v>
      </c>
      <c r="F94" s="57">
        <f>IFERROR(INDEX('Reporter Outputs'!$A$2:$U$23,MATCH(PotentialSummary!$A40,'Reporter Outputs'!$A$2:$A$23,0),MATCH(PotentialSummary!F$31,'Reporter Outputs'!$B$2:$U$2,0)+1),0)</f>
        <v>184.35727377407227</v>
      </c>
      <c r="G94" s="57">
        <f>IFERROR(INDEX('Reporter Outputs'!$A$2:$U$23,MATCH(PotentialSummary!$A40,'Reporter Outputs'!$A$2:$A$23,0),MATCH(PotentialSummary!G$31,'Reporter Outputs'!$B$2:$U$2,0)+1),0)</f>
        <v>224.57344043486717</v>
      </c>
      <c r="H94" s="57">
        <f>IFERROR(INDEX('Reporter Outputs'!$A$2:$U$23,MATCH(PotentialSummary!$A40,'Reporter Outputs'!$A$2:$A$23,0),MATCH(PotentialSummary!H$31,'Reporter Outputs'!$B$2:$U$2,0)+1),0)</f>
        <v>236.78007419089408</v>
      </c>
      <c r="I94" s="57">
        <f>IFERROR(INDEX('Reporter Outputs'!$A$2:$U$23,MATCH(PotentialSummary!$A40,'Reporter Outputs'!$A$2:$A$23,0),MATCH(PotentialSummary!I$31,'Reporter Outputs'!$B$2:$U$2,0)+1),0)</f>
        <v>237.3271368428619</v>
      </c>
      <c r="J94" s="57">
        <f>IFERROR(INDEX('Reporter Outputs'!$A$2:$U$23,MATCH(PotentialSummary!$A40,'Reporter Outputs'!$A$2:$A$23,0),MATCH(PotentialSummary!J$31,'Reporter Outputs'!$B$2:$U$2,0)+1),0)</f>
        <v>230.79908427903047</v>
      </c>
      <c r="K94" s="57">
        <f>IFERROR(INDEX('Reporter Outputs'!$A$2:$U$23,MATCH(PotentialSummary!$A40,'Reporter Outputs'!$A$2:$A$23,0),MATCH(PotentialSummary!K$31,'Reporter Outputs'!$B$2:$U$2,0)+1),0)</f>
        <v>226.885079309096</v>
      </c>
      <c r="L94" s="57">
        <f>IFERROR(INDEX('Reporter Outputs'!$A$2:$U$23,MATCH(PotentialSummary!$A40,'Reporter Outputs'!$A$2:$A$23,0),MATCH(PotentialSummary!L$31,'Reporter Outputs'!$B$2:$U$2,0)+1),0)</f>
        <v>233.61240895382502</v>
      </c>
      <c r="M94" s="57">
        <f>IFERROR(INDEX('Reporter Outputs'!$A$2:$U$23,MATCH(PotentialSummary!$A40,'Reporter Outputs'!$A$2:$A$23,0),MATCH(PotentialSummary!M$31,'Reporter Outputs'!$B$2:$U$2,0)+1),0)</f>
        <v>243.66190908980403</v>
      </c>
      <c r="N94" s="57">
        <f>IFERROR(INDEX('Reporter Outputs'!$A$2:$U$23,MATCH(PotentialSummary!$A40,'Reporter Outputs'!$A$2:$A$23,0),MATCH(PotentialSummary!N$31,'Reporter Outputs'!$B$2:$U$2,0)+1),0)</f>
        <v>235.03162973179084</v>
      </c>
      <c r="O94" s="57">
        <f>IFERROR(INDEX('Reporter Outputs'!$A$2:$U$23,MATCH(PotentialSummary!$A40,'Reporter Outputs'!$A$2:$A$23,0),MATCH(PotentialSummary!O$31,'Reporter Outputs'!$B$2:$U$2,0)+1),0)</f>
        <v>244.42955839376998</v>
      </c>
      <c r="P94" s="57">
        <f>IFERROR(INDEX('Reporter Outputs'!$A$2:$U$23,MATCH(PotentialSummary!$A40,'Reporter Outputs'!$A$2:$A$23,0),MATCH(PotentialSummary!P$31,'Reporter Outputs'!$B$2:$U$2,0)+1),0)</f>
        <v>252.38422573890426</v>
      </c>
      <c r="Q94" s="57">
        <f>IFERROR(INDEX('Reporter Outputs'!$A$2:$U$23,MATCH(PotentialSummary!$A40,'Reporter Outputs'!$A$2:$A$23,0),MATCH(PotentialSummary!Q$31,'Reporter Outputs'!$B$2:$U$2,0)+1),0)</f>
        <v>248.99336990381559</v>
      </c>
      <c r="R94" s="57">
        <f>IFERROR(INDEX('Reporter Outputs'!$A$2:$U$23,MATCH(PotentialSummary!$A40,'Reporter Outputs'!$A$2:$A$23,0),MATCH(PotentialSummary!R$31,'Reporter Outputs'!$B$2:$U$2,0)+1),0)</f>
        <v>240.52080142801231</v>
      </c>
      <c r="S94" s="57">
        <f>IFERROR(INDEX('Reporter Outputs'!$A$2:$U$23,MATCH(PotentialSummary!$A40,'Reporter Outputs'!$A$2:$A$23,0),MATCH(PotentialSummary!S$31,'Reporter Outputs'!$B$2:$U$2,0)+1),0)</f>
        <v>247.57630515304348</v>
      </c>
      <c r="T94" s="57">
        <f>IFERROR(INDEX('Reporter Outputs'!$A$2:$U$23,MATCH(PotentialSummary!$A40,'Reporter Outputs'!$A$2:$A$23,0),MATCH(PotentialSummary!T$31,'Reporter Outputs'!$B$2:$U$2,0)+1),0)</f>
        <v>241.82240005885942</v>
      </c>
      <c r="U94" s="57">
        <f>IFERROR(INDEX('Reporter Outputs'!$A$2:$U$23,MATCH(PotentialSummary!$A40,'Reporter Outputs'!$A$2:$A$23,0),MATCH(PotentialSummary!U$31,'Reporter Outputs'!$B$2:$U$2,0)+1),0)</f>
        <v>250.46535150848712</v>
      </c>
      <c r="V94" s="57">
        <f>IFERROR(INDEX('Reporter Outputs'!$A$2:$U$23,MATCH(PotentialSummary!$A40,'Reporter Outputs'!$A$2:$A$23,0),MATCH(PotentialSummary!V$31,'Reporter Outputs'!$B$2:$U$2,0)+1),0)</f>
        <v>251.4169149460914</v>
      </c>
    </row>
    <row r="95" spans="1:22" x14ac:dyDescent="0.35">
      <c r="A95" t="str">
        <f t="shared" si="14"/>
        <v>ResTOU</v>
      </c>
      <c r="B95" t="str">
        <f t="shared" si="15"/>
        <v>Bin 2</v>
      </c>
      <c r="C95" s="57">
        <f>IFERROR(INDEX('Reporter Outputs'!$A$2:$U$23,MATCH(PotentialSummary!$A41,'Reporter Outputs'!$A$2:$A$23,0),MATCH(PotentialSummary!C$31,'Reporter Outputs'!$B$2:$U$2,0)+1),0)</f>
        <v>38.613805054439297</v>
      </c>
      <c r="D95" s="57">
        <f>IFERROR(INDEX('Reporter Outputs'!$A$2:$U$23,MATCH(PotentialSummary!$A41,'Reporter Outputs'!$A$2:$A$23,0),MATCH(PotentialSummary!D$31,'Reporter Outputs'!$B$2:$U$2,0)+1),0)</f>
        <v>76.636343461839303</v>
      </c>
      <c r="E95" s="57">
        <f>IFERROR(INDEX('Reporter Outputs'!$A$2:$U$23,MATCH(PotentialSummary!$A41,'Reporter Outputs'!$A$2:$A$23,0),MATCH(PotentialSummary!E$31,'Reporter Outputs'!$B$2:$U$2,0)+1),0)</f>
        <v>115.96256636099625</v>
      </c>
      <c r="F95" s="57">
        <f>IFERROR(INDEX('Reporter Outputs'!$A$2:$U$23,MATCH(PotentialSummary!$A41,'Reporter Outputs'!$A$2:$A$23,0),MATCH(PotentialSummary!F$31,'Reporter Outputs'!$B$2:$U$2,0)+1),0)</f>
        <v>156.92491143649033</v>
      </c>
      <c r="G95" s="57">
        <f>IFERROR(INDEX('Reporter Outputs'!$A$2:$U$23,MATCH(PotentialSummary!$A41,'Reporter Outputs'!$A$2:$A$23,0),MATCH(PotentialSummary!G$31,'Reporter Outputs'!$B$2:$U$2,0)+1),0)</f>
        <v>191.15691249815896</v>
      </c>
      <c r="H95" s="57">
        <f>IFERROR(INDEX('Reporter Outputs'!$A$2:$U$23,MATCH(PotentialSummary!$A41,'Reporter Outputs'!$A$2:$A$23,0),MATCH(PotentialSummary!H$31,'Reporter Outputs'!$B$2:$U$2,0)+1),0)</f>
        <v>201.54719915128908</v>
      </c>
      <c r="I95" s="57">
        <f>IFERROR(INDEX('Reporter Outputs'!$A$2:$U$23,MATCH(PotentialSummary!$A41,'Reporter Outputs'!$A$2:$A$23,0),MATCH(PotentialSummary!I$31,'Reporter Outputs'!$B$2:$U$2,0)+1),0)</f>
        <v>202.01285888064407</v>
      </c>
      <c r="J95" s="57">
        <f>IFERROR(INDEX('Reporter Outputs'!$A$2:$U$23,MATCH(PotentialSummary!$A41,'Reporter Outputs'!$A$2:$A$23,0),MATCH(PotentialSummary!J$31,'Reporter Outputs'!$B$2:$U$2,0)+1),0)</f>
        <v>196.45618053831078</v>
      </c>
      <c r="K95" s="57">
        <f>IFERROR(INDEX('Reporter Outputs'!$A$2:$U$23,MATCH(PotentialSummary!$A41,'Reporter Outputs'!$A$2:$A$23,0),MATCH(PotentialSummary!K$31,'Reporter Outputs'!$B$2:$U$2,0)+1),0)</f>
        <v>193.12457950790252</v>
      </c>
      <c r="L95" s="57">
        <f>IFERROR(INDEX('Reporter Outputs'!$A$2:$U$23,MATCH(PotentialSummary!$A41,'Reporter Outputs'!$A$2:$A$23,0),MATCH(PotentialSummary!L$31,'Reporter Outputs'!$B$2:$U$2,0)+1),0)</f>
        <v>198.8508825014959</v>
      </c>
      <c r="M95" s="57">
        <f>IFERROR(INDEX('Reporter Outputs'!$A$2:$U$23,MATCH(PotentialSummary!$A41,'Reporter Outputs'!$A$2:$A$23,0),MATCH(PotentialSummary!M$31,'Reporter Outputs'!$B$2:$U$2,0)+1),0)</f>
        <v>207.40501701724125</v>
      </c>
      <c r="N95" s="57">
        <f>IFERROR(INDEX('Reporter Outputs'!$A$2:$U$23,MATCH(PotentialSummary!$A41,'Reporter Outputs'!$A$2:$A$23,0),MATCH(PotentialSummary!N$31,'Reporter Outputs'!$B$2:$U$2,0)+1),0)</f>
        <v>200.05892322770038</v>
      </c>
      <c r="O95" s="57">
        <f>IFERROR(INDEX('Reporter Outputs'!$A$2:$U$23,MATCH(PotentialSummary!$A41,'Reporter Outputs'!$A$2:$A$23,0),MATCH(PotentialSummary!O$31,'Reporter Outputs'!$B$2:$U$2,0)+1),0)</f>
        <v>208.05844010477702</v>
      </c>
      <c r="P95" s="57">
        <f>IFERROR(INDEX('Reporter Outputs'!$A$2:$U$23,MATCH(PotentialSummary!$A41,'Reporter Outputs'!$A$2:$A$23,0),MATCH(PotentialSummary!P$31,'Reporter Outputs'!$B$2:$U$2,0)+1),0)</f>
        <v>214.82945294895535</v>
      </c>
      <c r="Q95" s="57">
        <f>IFERROR(INDEX('Reporter Outputs'!$A$2:$U$23,MATCH(PotentialSummary!$A41,'Reporter Outputs'!$A$2:$A$23,0),MATCH(PotentialSummary!Q$31,'Reporter Outputs'!$B$2:$U$2,0)+1),0)</f>
        <v>211.94315646212786</v>
      </c>
      <c r="R95" s="57">
        <f>IFERROR(INDEX('Reporter Outputs'!$A$2:$U$23,MATCH(PotentialSummary!$A41,'Reporter Outputs'!$A$2:$A$23,0),MATCH(PotentialSummary!R$31,'Reporter Outputs'!$B$2:$U$2,0)+1),0)</f>
        <v>204.73130617552414</v>
      </c>
      <c r="S95" s="57">
        <f>IFERROR(INDEX('Reporter Outputs'!$A$2:$U$23,MATCH(PotentialSummary!$A41,'Reporter Outputs'!$A$2:$A$23,0),MATCH(PotentialSummary!S$31,'Reporter Outputs'!$B$2:$U$2,0)+1),0)</f>
        <v>210.73695094627067</v>
      </c>
      <c r="T95" s="57">
        <f>IFERROR(INDEX('Reporter Outputs'!$A$2:$U$23,MATCH(PotentialSummary!$A41,'Reporter Outputs'!$A$2:$A$23,0),MATCH(PotentialSummary!T$31,'Reporter Outputs'!$B$2:$U$2,0)+1),0)</f>
        <v>205.83922693010123</v>
      </c>
      <c r="U95" s="57">
        <f>IFERROR(INDEX('Reporter Outputs'!$A$2:$U$23,MATCH(PotentialSummary!$A41,'Reporter Outputs'!$A$2:$A$23,0),MATCH(PotentialSummary!U$31,'Reporter Outputs'!$B$2:$U$2,0)+1),0)</f>
        <v>213.19610720402423</v>
      </c>
      <c r="V95" s="57">
        <f>IFERROR(INDEX('Reporter Outputs'!$A$2:$U$23,MATCH(PotentialSummary!$A41,'Reporter Outputs'!$A$2:$A$23,0),MATCH(PotentialSummary!V$31,'Reporter Outputs'!$B$2:$U$2,0)+1),0)</f>
        <v>214.00607800211307</v>
      </c>
    </row>
    <row r="96" spans="1:22" x14ac:dyDescent="0.35">
      <c r="A96" t="str">
        <f t="shared" si="14"/>
        <v>NRCoolSwchMed</v>
      </c>
      <c r="B96" t="str">
        <f t="shared" si="15"/>
        <v>Bin 2</v>
      </c>
      <c r="C96" s="57">
        <f>IFERROR(INDEX('Reporter Outputs'!$A$2:$U$23,MATCH(PotentialSummary!$A42,'Reporter Outputs'!$A$2:$A$23,0),MATCH(PotentialSummary!C$31,'Reporter Outputs'!$B$2:$U$2,0)+1),0)</f>
        <v>7.2610399938238919</v>
      </c>
      <c r="D96" s="57">
        <f>IFERROR(INDEX('Reporter Outputs'!$A$2:$U$23,MATCH(PotentialSummary!$A42,'Reporter Outputs'!$A$2:$A$23,0),MATCH(PotentialSummary!D$31,'Reporter Outputs'!$B$2:$U$2,0)+1),0)</f>
        <v>14.724200850883797</v>
      </c>
      <c r="E96" s="57">
        <f>IFERROR(INDEX('Reporter Outputs'!$A$2:$U$23,MATCH(PotentialSummary!$A42,'Reporter Outputs'!$A$2:$A$23,0),MATCH(PotentialSummary!E$31,'Reporter Outputs'!$B$2:$U$2,0)+1),0)</f>
        <v>22.348922226145099</v>
      </c>
      <c r="F96" s="57">
        <f>IFERROR(INDEX('Reporter Outputs'!$A$2:$U$23,MATCH(PotentialSummary!$A42,'Reporter Outputs'!$A$2:$A$23,0),MATCH(PotentialSummary!F$31,'Reporter Outputs'!$B$2:$U$2,0)+1),0)</f>
        <v>30.111382807191259</v>
      </c>
      <c r="G96" s="57">
        <f>IFERROR(INDEX('Reporter Outputs'!$A$2:$U$23,MATCH(PotentialSummary!$A42,'Reporter Outputs'!$A$2:$A$23,0),MATCH(PotentialSummary!G$31,'Reporter Outputs'!$B$2:$U$2,0)+1),0)</f>
        <v>38.131662142833946</v>
      </c>
      <c r="H96" s="57">
        <f>IFERROR(INDEX('Reporter Outputs'!$A$2:$U$23,MATCH(PotentialSummary!$A42,'Reporter Outputs'!$A$2:$A$23,0),MATCH(PotentialSummary!H$31,'Reporter Outputs'!$B$2:$U$2,0)+1),0)</f>
        <v>38.758632002043512</v>
      </c>
      <c r="I96" s="57">
        <f>IFERROR(INDEX('Reporter Outputs'!$A$2:$U$23,MATCH(PotentialSummary!$A42,'Reporter Outputs'!$A$2:$A$23,0),MATCH(PotentialSummary!I$31,'Reporter Outputs'!$B$2:$U$2,0)+1),0)</f>
        <v>39.339704958957199</v>
      </c>
      <c r="J96" s="57">
        <f>IFERROR(INDEX('Reporter Outputs'!$A$2:$U$23,MATCH(PotentialSummary!$A42,'Reporter Outputs'!$A$2:$A$23,0),MATCH(PotentialSummary!J$31,'Reporter Outputs'!$B$2:$U$2,0)+1),0)</f>
        <v>39.937085068172422</v>
      </c>
      <c r="K96" s="57">
        <f>IFERROR(INDEX('Reporter Outputs'!$A$2:$U$23,MATCH(PotentialSummary!$A42,'Reporter Outputs'!$A$2:$A$23,0),MATCH(PotentialSummary!K$31,'Reporter Outputs'!$B$2:$U$2,0)+1),0)</f>
        <v>40.560298901681477</v>
      </c>
      <c r="L96" s="57">
        <f>IFERROR(INDEX('Reporter Outputs'!$A$2:$U$23,MATCH(PotentialSummary!$A42,'Reporter Outputs'!$A$2:$A$23,0),MATCH(PotentialSummary!L$31,'Reporter Outputs'!$B$2:$U$2,0)+1),0)</f>
        <v>41.117245252622212</v>
      </c>
      <c r="M96" s="57">
        <f>IFERROR(INDEX('Reporter Outputs'!$A$2:$U$23,MATCH(PotentialSummary!$A42,'Reporter Outputs'!$A$2:$A$23,0),MATCH(PotentialSummary!M$31,'Reporter Outputs'!$B$2:$U$2,0)+1),0)</f>
        <v>41.732767864978371</v>
      </c>
      <c r="N96" s="57">
        <f>IFERROR(INDEX('Reporter Outputs'!$A$2:$U$23,MATCH(PotentialSummary!$A42,'Reporter Outputs'!$A$2:$A$23,0),MATCH(PotentialSummary!N$31,'Reporter Outputs'!$B$2:$U$2,0)+1),0)</f>
        <v>42.405115542209309</v>
      </c>
      <c r="O96" s="57">
        <f>IFERROR(INDEX('Reporter Outputs'!$A$2:$U$23,MATCH(PotentialSummary!$A42,'Reporter Outputs'!$A$2:$A$23,0),MATCH(PotentialSummary!O$31,'Reporter Outputs'!$B$2:$U$2,0)+1),0)</f>
        <v>43.019501662929656</v>
      </c>
      <c r="P96" s="57">
        <f>IFERROR(INDEX('Reporter Outputs'!$A$2:$U$23,MATCH(PotentialSummary!$A42,'Reporter Outputs'!$A$2:$A$23,0),MATCH(PotentialSummary!P$31,'Reporter Outputs'!$B$2:$U$2,0)+1),0)</f>
        <v>43.758358771353656</v>
      </c>
      <c r="Q96" s="57">
        <f>IFERROR(INDEX('Reporter Outputs'!$A$2:$U$23,MATCH(PotentialSummary!$A42,'Reporter Outputs'!$A$2:$A$23,0),MATCH(PotentialSummary!Q$31,'Reporter Outputs'!$B$2:$U$2,0)+1),0)</f>
        <v>44.429192039617242</v>
      </c>
      <c r="R96" s="57">
        <f>IFERROR(INDEX('Reporter Outputs'!$A$2:$U$23,MATCH(PotentialSummary!$A42,'Reporter Outputs'!$A$2:$A$23,0),MATCH(PotentialSummary!R$31,'Reporter Outputs'!$B$2:$U$2,0)+1),0)</f>
        <v>45.141418127088684</v>
      </c>
      <c r="S96" s="57">
        <f>IFERROR(INDEX('Reporter Outputs'!$A$2:$U$23,MATCH(PotentialSummary!$A42,'Reporter Outputs'!$A$2:$A$23,0),MATCH(PotentialSummary!S$31,'Reporter Outputs'!$B$2:$U$2,0)+1),0)</f>
        <v>45.888319989203659</v>
      </c>
      <c r="T96" s="57">
        <f>IFERROR(INDEX('Reporter Outputs'!$A$2:$U$23,MATCH(PotentialSummary!$A42,'Reporter Outputs'!$A$2:$A$23,0),MATCH(PotentialSummary!T$31,'Reporter Outputs'!$B$2:$U$2,0)+1),0)</f>
        <v>46.715432947212705</v>
      </c>
      <c r="U96" s="57">
        <f>IFERROR(INDEX('Reporter Outputs'!$A$2:$U$23,MATCH(PotentialSummary!$A42,'Reporter Outputs'!$A$2:$A$23,0),MATCH(PotentialSummary!U$31,'Reporter Outputs'!$B$2:$U$2,0)+1),0)</f>
        <v>47.42805906100071</v>
      </c>
      <c r="V96" s="57">
        <f>IFERROR(INDEX('Reporter Outputs'!$A$2:$U$23,MATCH(PotentialSummary!$A42,'Reporter Outputs'!$A$2:$A$23,0),MATCH(PotentialSummary!V$31,'Reporter Outputs'!$B$2:$U$2,0)+1),0)</f>
        <v>48.146892778126997</v>
      </c>
    </row>
    <row r="97" spans="1:22" x14ac:dyDescent="0.35">
      <c r="A97" t="str">
        <f t="shared" si="14"/>
        <v>NRHeatSwchMed</v>
      </c>
      <c r="B97" t="str">
        <f t="shared" si="15"/>
        <v>Bin 2</v>
      </c>
      <c r="C97" s="57">
        <f>IFERROR(INDEX('Reporter Outputs'!$A$2:$U$23,MATCH(PotentialSummary!$A43,'Reporter Outputs'!$A$2:$A$23,0),MATCH(PotentialSummary!C$31,'Reporter Outputs'!$B$2:$U$2,0)+1),0)</f>
        <v>0</v>
      </c>
      <c r="D97" s="57">
        <f>IFERROR(INDEX('Reporter Outputs'!$A$2:$U$23,MATCH(PotentialSummary!$A43,'Reporter Outputs'!$A$2:$A$23,0),MATCH(PotentialSummary!D$31,'Reporter Outputs'!$B$2:$U$2,0)+1),0)</f>
        <v>0</v>
      </c>
      <c r="E97" s="57">
        <f>IFERROR(INDEX('Reporter Outputs'!$A$2:$U$23,MATCH(PotentialSummary!$A43,'Reporter Outputs'!$A$2:$A$23,0),MATCH(PotentialSummary!E$31,'Reporter Outputs'!$B$2:$U$2,0)+1),0)</f>
        <v>0</v>
      </c>
      <c r="F97" s="57">
        <f>IFERROR(INDEX('Reporter Outputs'!$A$2:$U$23,MATCH(PotentialSummary!$A43,'Reporter Outputs'!$A$2:$A$23,0),MATCH(PotentialSummary!F$31,'Reporter Outputs'!$B$2:$U$2,0)+1),0)</f>
        <v>0</v>
      </c>
      <c r="G97" s="57">
        <f>IFERROR(INDEX('Reporter Outputs'!$A$2:$U$23,MATCH(PotentialSummary!$A43,'Reporter Outputs'!$A$2:$A$23,0),MATCH(PotentialSummary!G$31,'Reporter Outputs'!$B$2:$U$2,0)+1),0)</f>
        <v>0</v>
      </c>
      <c r="H97" s="57">
        <f>IFERROR(INDEX('Reporter Outputs'!$A$2:$U$23,MATCH(PotentialSummary!$A43,'Reporter Outputs'!$A$2:$A$23,0),MATCH(PotentialSummary!H$31,'Reporter Outputs'!$B$2:$U$2,0)+1),0)</f>
        <v>0</v>
      </c>
      <c r="I97" s="57">
        <f>IFERROR(INDEX('Reporter Outputs'!$A$2:$U$23,MATCH(PotentialSummary!$A43,'Reporter Outputs'!$A$2:$A$23,0),MATCH(PotentialSummary!I$31,'Reporter Outputs'!$B$2:$U$2,0)+1),0)</f>
        <v>0</v>
      </c>
      <c r="J97" s="57">
        <f>IFERROR(INDEX('Reporter Outputs'!$A$2:$U$23,MATCH(PotentialSummary!$A43,'Reporter Outputs'!$A$2:$A$23,0),MATCH(PotentialSummary!J$31,'Reporter Outputs'!$B$2:$U$2,0)+1),0)</f>
        <v>0</v>
      </c>
      <c r="K97" s="57">
        <f>IFERROR(INDEX('Reporter Outputs'!$A$2:$U$23,MATCH(PotentialSummary!$A43,'Reporter Outputs'!$A$2:$A$23,0),MATCH(PotentialSummary!K$31,'Reporter Outputs'!$B$2:$U$2,0)+1),0)</f>
        <v>0</v>
      </c>
      <c r="L97" s="57">
        <f>IFERROR(INDEX('Reporter Outputs'!$A$2:$U$23,MATCH(PotentialSummary!$A43,'Reporter Outputs'!$A$2:$A$23,0),MATCH(PotentialSummary!L$31,'Reporter Outputs'!$B$2:$U$2,0)+1),0)</f>
        <v>0</v>
      </c>
      <c r="M97" s="57">
        <f>IFERROR(INDEX('Reporter Outputs'!$A$2:$U$23,MATCH(PotentialSummary!$A43,'Reporter Outputs'!$A$2:$A$23,0),MATCH(PotentialSummary!M$31,'Reporter Outputs'!$B$2:$U$2,0)+1),0)</f>
        <v>0</v>
      </c>
      <c r="N97" s="57">
        <f>IFERROR(INDEX('Reporter Outputs'!$A$2:$U$23,MATCH(PotentialSummary!$A43,'Reporter Outputs'!$A$2:$A$23,0),MATCH(PotentialSummary!N$31,'Reporter Outputs'!$B$2:$U$2,0)+1),0)</f>
        <v>0</v>
      </c>
      <c r="O97" s="57">
        <f>IFERROR(INDEX('Reporter Outputs'!$A$2:$U$23,MATCH(PotentialSummary!$A43,'Reporter Outputs'!$A$2:$A$23,0),MATCH(PotentialSummary!O$31,'Reporter Outputs'!$B$2:$U$2,0)+1),0)</f>
        <v>0</v>
      </c>
      <c r="P97" s="57">
        <f>IFERROR(INDEX('Reporter Outputs'!$A$2:$U$23,MATCH(PotentialSummary!$A43,'Reporter Outputs'!$A$2:$A$23,0),MATCH(PotentialSummary!P$31,'Reporter Outputs'!$B$2:$U$2,0)+1),0)</f>
        <v>0</v>
      </c>
      <c r="Q97" s="57">
        <f>IFERROR(INDEX('Reporter Outputs'!$A$2:$U$23,MATCH(PotentialSummary!$A43,'Reporter Outputs'!$A$2:$A$23,0),MATCH(PotentialSummary!Q$31,'Reporter Outputs'!$B$2:$U$2,0)+1),0)</f>
        <v>0</v>
      </c>
      <c r="R97" s="57">
        <f>IFERROR(INDEX('Reporter Outputs'!$A$2:$U$23,MATCH(PotentialSummary!$A43,'Reporter Outputs'!$A$2:$A$23,0),MATCH(PotentialSummary!R$31,'Reporter Outputs'!$B$2:$U$2,0)+1),0)</f>
        <v>0</v>
      </c>
      <c r="S97" s="57">
        <f>IFERROR(INDEX('Reporter Outputs'!$A$2:$U$23,MATCH(PotentialSummary!$A43,'Reporter Outputs'!$A$2:$A$23,0),MATCH(PotentialSummary!S$31,'Reporter Outputs'!$B$2:$U$2,0)+1),0)</f>
        <v>0</v>
      </c>
      <c r="T97" s="57">
        <f>IFERROR(INDEX('Reporter Outputs'!$A$2:$U$23,MATCH(PotentialSummary!$A43,'Reporter Outputs'!$A$2:$A$23,0),MATCH(PotentialSummary!T$31,'Reporter Outputs'!$B$2:$U$2,0)+1),0)</f>
        <v>0</v>
      </c>
      <c r="U97" s="57">
        <f>IFERROR(INDEX('Reporter Outputs'!$A$2:$U$23,MATCH(PotentialSummary!$A43,'Reporter Outputs'!$A$2:$A$23,0),MATCH(PotentialSummary!U$31,'Reporter Outputs'!$B$2:$U$2,0)+1),0)</f>
        <v>0</v>
      </c>
      <c r="V97" s="57">
        <f>IFERROR(INDEX('Reporter Outputs'!$A$2:$U$23,MATCH(PotentialSummary!$A43,'Reporter Outputs'!$A$2:$A$23,0),MATCH(PotentialSummary!V$31,'Reporter Outputs'!$B$2:$U$2,0)+1),0)</f>
        <v>0</v>
      </c>
    </row>
    <row r="98" spans="1:22" x14ac:dyDescent="0.35">
      <c r="A98" t="str">
        <f t="shared" si="14"/>
        <v>NRCoolSwchSm</v>
      </c>
      <c r="B98" t="str">
        <f t="shared" si="15"/>
        <v>Bin 4</v>
      </c>
      <c r="C98" s="57">
        <f>IFERROR(INDEX('Reporter Outputs'!$A$2:$U$23,MATCH(PotentialSummary!$A44,'Reporter Outputs'!$A$2:$A$23,0),MATCH(PotentialSummary!C$31,'Reporter Outputs'!$B$2:$U$2,0)+1),0)</f>
        <v>2.5740244050764507</v>
      </c>
      <c r="D98" s="57">
        <f>IFERROR(INDEX('Reporter Outputs'!$A$2:$U$23,MATCH(PotentialSummary!$A44,'Reporter Outputs'!$A$2:$A$23,0),MATCH(PotentialSummary!D$31,'Reporter Outputs'!$B$2:$U$2,0)+1),0)</f>
        <v>5.1854878530034156</v>
      </c>
      <c r="E98" s="57">
        <f>IFERROR(INDEX('Reporter Outputs'!$A$2:$U$23,MATCH(PotentialSummary!$A44,'Reporter Outputs'!$A$2:$A$23,0),MATCH(PotentialSummary!E$31,'Reporter Outputs'!$B$2:$U$2,0)+1),0)</f>
        <v>7.8247744685333442</v>
      </c>
      <c r="F98" s="57">
        <f>IFERROR(INDEX('Reporter Outputs'!$A$2:$U$23,MATCH(PotentialSummary!$A44,'Reporter Outputs'!$A$2:$A$23,0),MATCH(PotentialSummary!F$31,'Reporter Outputs'!$B$2:$U$2,0)+1),0)</f>
        <v>10.485345888048782</v>
      </c>
      <c r="G98" s="57">
        <f>IFERROR(INDEX('Reporter Outputs'!$A$2:$U$23,MATCH(PotentialSummary!$A44,'Reporter Outputs'!$A$2:$A$23,0),MATCH(PotentialSummary!G$31,'Reporter Outputs'!$B$2:$U$2,0)+1),0)</f>
        <v>13.215803029273287</v>
      </c>
      <c r="H98" s="57">
        <f>IFERROR(INDEX('Reporter Outputs'!$A$2:$U$23,MATCH(PotentialSummary!$A44,'Reporter Outputs'!$A$2:$A$23,0),MATCH(PotentialSummary!H$31,'Reporter Outputs'!$B$2:$U$2,0)+1),0)</f>
        <v>13.361004575352331</v>
      </c>
      <c r="I98" s="57">
        <f>IFERROR(INDEX('Reporter Outputs'!$A$2:$U$23,MATCH(PotentialSummary!$A44,'Reporter Outputs'!$A$2:$A$23,0),MATCH(PotentialSummary!I$31,'Reporter Outputs'!$B$2:$U$2,0)+1),0)</f>
        <v>13.477047948729961</v>
      </c>
      <c r="J98" s="57">
        <f>IFERROR(INDEX('Reporter Outputs'!$A$2:$U$23,MATCH(PotentialSummary!$A44,'Reporter Outputs'!$A$2:$A$23,0),MATCH(PotentialSummary!J$31,'Reporter Outputs'!$B$2:$U$2,0)+1),0)</f>
        <v>13.583782801116099</v>
      </c>
      <c r="K98" s="57">
        <f>IFERROR(INDEX('Reporter Outputs'!$A$2:$U$23,MATCH(PotentialSummary!$A44,'Reporter Outputs'!$A$2:$A$23,0),MATCH(PotentialSummary!K$31,'Reporter Outputs'!$B$2:$U$2,0)+1),0)</f>
        <v>13.697900686499953</v>
      </c>
      <c r="L98" s="57">
        <f>IFERROR(INDEX('Reporter Outputs'!$A$2:$U$23,MATCH(PotentialSummary!$A44,'Reporter Outputs'!$A$2:$A$23,0),MATCH(PotentialSummary!L$31,'Reporter Outputs'!$B$2:$U$2,0)+1),0)</f>
        <v>13.811280534452077</v>
      </c>
      <c r="M98" s="57">
        <f>IFERROR(INDEX('Reporter Outputs'!$A$2:$U$23,MATCH(PotentialSummary!$A44,'Reporter Outputs'!$A$2:$A$23,0),MATCH(PotentialSummary!M$31,'Reporter Outputs'!$B$2:$U$2,0)+1),0)</f>
        <v>13.93016682929164</v>
      </c>
      <c r="N98" s="57">
        <f>IFERROR(INDEX('Reporter Outputs'!$A$2:$U$23,MATCH(PotentialSummary!$A44,'Reporter Outputs'!$A$2:$A$23,0),MATCH(PotentialSummary!N$31,'Reporter Outputs'!$B$2:$U$2,0)+1),0)</f>
        <v>14.051533543016349</v>
      </c>
      <c r="O98" s="57">
        <f>IFERROR(INDEX('Reporter Outputs'!$A$2:$U$23,MATCH(PotentialSummary!$A44,'Reporter Outputs'!$A$2:$A$23,0),MATCH(PotentialSummary!O$31,'Reporter Outputs'!$B$2:$U$2,0)+1),0)</f>
        <v>14.17939388468827</v>
      </c>
      <c r="P98" s="57">
        <f>IFERROR(INDEX('Reporter Outputs'!$A$2:$U$23,MATCH(PotentialSummary!$A44,'Reporter Outputs'!$A$2:$A$23,0),MATCH(PotentialSummary!P$31,'Reporter Outputs'!$B$2:$U$2,0)+1),0)</f>
        <v>14.327902822509106</v>
      </c>
      <c r="Q98" s="57">
        <f>IFERROR(INDEX('Reporter Outputs'!$A$2:$U$23,MATCH(PotentialSummary!$A44,'Reporter Outputs'!$A$2:$A$23,0),MATCH(PotentialSummary!Q$31,'Reporter Outputs'!$B$2:$U$2,0)+1),0)</f>
        <v>14.461056718287999</v>
      </c>
      <c r="R98" s="57">
        <f>IFERROR(INDEX('Reporter Outputs'!$A$2:$U$23,MATCH(PotentialSummary!$A44,'Reporter Outputs'!$A$2:$A$23,0),MATCH(PotentialSummary!R$31,'Reporter Outputs'!$B$2:$U$2,0)+1),0)</f>
        <v>14.598983795532844</v>
      </c>
      <c r="S98" s="57">
        <f>IFERROR(INDEX('Reporter Outputs'!$A$2:$U$23,MATCH(PotentialSummary!$A44,'Reporter Outputs'!$A$2:$A$23,0),MATCH(PotentialSummary!S$31,'Reporter Outputs'!$B$2:$U$2,0)+1),0)</f>
        <v>14.739541720453287</v>
      </c>
      <c r="T98" s="57">
        <f>IFERROR(INDEX('Reporter Outputs'!$A$2:$U$23,MATCH(PotentialSummary!$A44,'Reporter Outputs'!$A$2:$A$23,0),MATCH(PotentialSummary!T$31,'Reporter Outputs'!$B$2:$U$2,0)+1),0)</f>
        <v>14.893520777091119</v>
      </c>
      <c r="U98" s="57">
        <f>IFERROR(INDEX('Reporter Outputs'!$A$2:$U$23,MATCH(PotentialSummary!$A44,'Reporter Outputs'!$A$2:$A$23,0),MATCH(PotentialSummary!U$31,'Reporter Outputs'!$B$2:$U$2,0)+1),0)</f>
        <v>15.040117889694153</v>
      </c>
      <c r="V98" s="57">
        <f>IFERROR(INDEX('Reporter Outputs'!$A$2:$U$23,MATCH(PotentialSummary!$A44,'Reporter Outputs'!$A$2:$A$23,0),MATCH(PotentialSummary!V$31,'Reporter Outputs'!$B$2:$U$2,0)+1),0)</f>
        <v>15.166346608118948</v>
      </c>
    </row>
    <row r="99" spans="1:22" x14ac:dyDescent="0.35">
      <c r="A99" t="str">
        <f t="shared" si="14"/>
        <v>NRHeatSwchSm</v>
      </c>
      <c r="B99" t="str">
        <f t="shared" si="15"/>
        <v>Bin 3</v>
      </c>
      <c r="C99" s="57">
        <f>IFERROR(INDEX('Reporter Outputs'!$A$2:$U$23,MATCH(PotentialSummary!$A45,'Reporter Outputs'!$A$2:$A$23,0),MATCH(PotentialSummary!C$31,'Reporter Outputs'!$B$2:$U$2,0)+1),0)</f>
        <v>0</v>
      </c>
      <c r="D99" s="57">
        <f>IFERROR(INDEX('Reporter Outputs'!$A$2:$U$23,MATCH(PotentialSummary!$A45,'Reporter Outputs'!$A$2:$A$23,0),MATCH(PotentialSummary!D$31,'Reporter Outputs'!$B$2:$U$2,0)+1),0)</f>
        <v>0</v>
      </c>
      <c r="E99" s="57">
        <f>IFERROR(INDEX('Reporter Outputs'!$A$2:$U$23,MATCH(PotentialSummary!$A45,'Reporter Outputs'!$A$2:$A$23,0),MATCH(PotentialSummary!E$31,'Reporter Outputs'!$B$2:$U$2,0)+1),0)</f>
        <v>0</v>
      </c>
      <c r="F99" s="57">
        <f>IFERROR(INDEX('Reporter Outputs'!$A$2:$U$23,MATCH(PotentialSummary!$A45,'Reporter Outputs'!$A$2:$A$23,0),MATCH(PotentialSummary!F$31,'Reporter Outputs'!$B$2:$U$2,0)+1),0)</f>
        <v>0</v>
      </c>
      <c r="G99" s="57">
        <f>IFERROR(INDEX('Reporter Outputs'!$A$2:$U$23,MATCH(PotentialSummary!$A45,'Reporter Outputs'!$A$2:$A$23,0),MATCH(PotentialSummary!G$31,'Reporter Outputs'!$B$2:$U$2,0)+1),0)</f>
        <v>0</v>
      </c>
      <c r="H99" s="57">
        <f>IFERROR(INDEX('Reporter Outputs'!$A$2:$U$23,MATCH(PotentialSummary!$A45,'Reporter Outputs'!$A$2:$A$23,0),MATCH(PotentialSummary!H$31,'Reporter Outputs'!$B$2:$U$2,0)+1),0)</f>
        <v>0</v>
      </c>
      <c r="I99" s="57">
        <f>IFERROR(INDEX('Reporter Outputs'!$A$2:$U$23,MATCH(PotentialSummary!$A45,'Reporter Outputs'!$A$2:$A$23,0),MATCH(PotentialSummary!I$31,'Reporter Outputs'!$B$2:$U$2,0)+1),0)</f>
        <v>0</v>
      </c>
      <c r="J99" s="57">
        <f>IFERROR(INDEX('Reporter Outputs'!$A$2:$U$23,MATCH(PotentialSummary!$A45,'Reporter Outputs'!$A$2:$A$23,0),MATCH(PotentialSummary!J$31,'Reporter Outputs'!$B$2:$U$2,0)+1),0)</f>
        <v>0</v>
      </c>
      <c r="K99" s="57">
        <f>IFERROR(INDEX('Reporter Outputs'!$A$2:$U$23,MATCH(PotentialSummary!$A45,'Reporter Outputs'!$A$2:$A$23,0),MATCH(PotentialSummary!K$31,'Reporter Outputs'!$B$2:$U$2,0)+1),0)</f>
        <v>0</v>
      </c>
      <c r="L99" s="57">
        <f>IFERROR(INDEX('Reporter Outputs'!$A$2:$U$23,MATCH(PotentialSummary!$A45,'Reporter Outputs'!$A$2:$A$23,0),MATCH(PotentialSummary!L$31,'Reporter Outputs'!$B$2:$U$2,0)+1),0)</f>
        <v>0</v>
      </c>
      <c r="M99" s="57">
        <f>IFERROR(INDEX('Reporter Outputs'!$A$2:$U$23,MATCH(PotentialSummary!$A45,'Reporter Outputs'!$A$2:$A$23,0),MATCH(PotentialSummary!M$31,'Reporter Outputs'!$B$2:$U$2,0)+1),0)</f>
        <v>0</v>
      </c>
      <c r="N99" s="57">
        <f>IFERROR(INDEX('Reporter Outputs'!$A$2:$U$23,MATCH(PotentialSummary!$A45,'Reporter Outputs'!$A$2:$A$23,0),MATCH(PotentialSummary!N$31,'Reporter Outputs'!$B$2:$U$2,0)+1),0)</f>
        <v>0</v>
      </c>
      <c r="O99" s="57">
        <f>IFERROR(INDEX('Reporter Outputs'!$A$2:$U$23,MATCH(PotentialSummary!$A45,'Reporter Outputs'!$A$2:$A$23,0),MATCH(PotentialSummary!O$31,'Reporter Outputs'!$B$2:$U$2,0)+1),0)</f>
        <v>0</v>
      </c>
      <c r="P99" s="57">
        <f>IFERROR(INDEX('Reporter Outputs'!$A$2:$U$23,MATCH(PotentialSummary!$A45,'Reporter Outputs'!$A$2:$A$23,0),MATCH(PotentialSummary!P$31,'Reporter Outputs'!$B$2:$U$2,0)+1),0)</f>
        <v>0</v>
      </c>
      <c r="Q99" s="57">
        <f>IFERROR(INDEX('Reporter Outputs'!$A$2:$U$23,MATCH(PotentialSummary!$A45,'Reporter Outputs'!$A$2:$A$23,0),MATCH(PotentialSummary!Q$31,'Reporter Outputs'!$B$2:$U$2,0)+1),0)</f>
        <v>0</v>
      </c>
      <c r="R99" s="57">
        <f>IFERROR(INDEX('Reporter Outputs'!$A$2:$U$23,MATCH(PotentialSummary!$A45,'Reporter Outputs'!$A$2:$A$23,0),MATCH(PotentialSummary!R$31,'Reporter Outputs'!$B$2:$U$2,0)+1),0)</f>
        <v>0</v>
      </c>
      <c r="S99" s="57">
        <f>IFERROR(INDEX('Reporter Outputs'!$A$2:$U$23,MATCH(PotentialSummary!$A45,'Reporter Outputs'!$A$2:$A$23,0),MATCH(PotentialSummary!S$31,'Reporter Outputs'!$B$2:$U$2,0)+1),0)</f>
        <v>0</v>
      </c>
      <c r="T99" s="57">
        <f>IFERROR(INDEX('Reporter Outputs'!$A$2:$U$23,MATCH(PotentialSummary!$A45,'Reporter Outputs'!$A$2:$A$23,0),MATCH(PotentialSummary!T$31,'Reporter Outputs'!$B$2:$U$2,0)+1),0)</f>
        <v>0</v>
      </c>
      <c r="U99" s="57">
        <f>IFERROR(INDEX('Reporter Outputs'!$A$2:$U$23,MATCH(PotentialSummary!$A45,'Reporter Outputs'!$A$2:$A$23,0),MATCH(PotentialSummary!U$31,'Reporter Outputs'!$B$2:$U$2,0)+1),0)</f>
        <v>0</v>
      </c>
      <c r="V99" s="57">
        <f>IFERROR(INDEX('Reporter Outputs'!$A$2:$U$23,MATCH(PotentialSummary!$A45,'Reporter Outputs'!$A$2:$A$23,0),MATCH(PotentialSummary!V$31,'Reporter Outputs'!$B$2:$U$2,0)+1),0)</f>
        <v>0</v>
      </c>
    </row>
    <row r="100" spans="1:22" x14ac:dyDescent="0.35">
      <c r="A100" t="str">
        <f t="shared" si="14"/>
        <v>NRTstatSm</v>
      </c>
      <c r="B100" t="str">
        <f t="shared" si="15"/>
        <v>Bin 3</v>
      </c>
      <c r="C100" s="57">
        <f>IFERROR(INDEX('Reporter Outputs'!$A$2:$U$23,MATCH(PotentialSummary!$A46,'Reporter Outputs'!$A$2:$A$23,0),MATCH(PotentialSummary!C$31,'Reporter Outputs'!$B$2:$U$2,0)+1),0)</f>
        <v>3.9039099038805056</v>
      </c>
      <c r="D100" s="57">
        <f>IFERROR(INDEX('Reporter Outputs'!$A$2:$U$23,MATCH(PotentialSummary!$A46,'Reporter Outputs'!$A$2:$A$23,0),MATCH(PotentialSummary!D$31,'Reporter Outputs'!$B$2:$U$2,0)+1),0)</f>
        <v>7.8646019617637766</v>
      </c>
      <c r="E100" s="57">
        <f>IFERROR(INDEX('Reporter Outputs'!$A$2:$U$23,MATCH(PotentialSummary!$A46,'Reporter Outputs'!$A$2:$A$23,0),MATCH(PotentialSummary!E$31,'Reporter Outputs'!$B$2:$U$2,0)+1),0)</f>
        <v>11.867492197468644</v>
      </c>
      <c r="F100" s="57">
        <f>IFERROR(INDEX('Reporter Outputs'!$A$2:$U$23,MATCH(PotentialSummary!$A46,'Reporter Outputs'!$A$2:$A$23,0),MATCH(PotentialSummary!F$31,'Reporter Outputs'!$B$2:$U$2,0)+1),0)</f>
        <v>15.902664161706197</v>
      </c>
      <c r="G100" s="57">
        <f>IFERROR(INDEX('Reporter Outputs'!$A$2:$U$23,MATCH(PotentialSummary!$A46,'Reporter Outputs'!$A$2:$A$23,0),MATCH(PotentialSummary!G$31,'Reporter Outputs'!$B$2:$U$2,0)+1),0)</f>
        <v>20.043828734476048</v>
      </c>
      <c r="H100" s="57">
        <f>IFERROR(INDEX('Reporter Outputs'!$A$2:$U$23,MATCH(PotentialSummary!$A46,'Reporter Outputs'!$A$2:$A$23,0),MATCH(PotentialSummary!H$31,'Reporter Outputs'!$B$2:$U$2,0)+1),0)</f>
        <v>20.264049550051375</v>
      </c>
      <c r="I100" s="57">
        <f>IFERROR(INDEX('Reporter Outputs'!$A$2:$U$23,MATCH(PotentialSummary!$A46,'Reporter Outputs'!$A$2:$A$23,0),MATCH(PotentialSummary!I$31,'Reporter Outputs'!$B$2:$U$2,0)+1),0)</f>
        <v>20.440047444133185</v>
      </c>
      <c r="J100" s="57">
        <f>IFERROR(INDEX('Reporter Outputs'!$A$2:$U$23,MATCH(PotentialSummary!$A46,'Reporter Outputs'!$A$2:$A$23,0),MATCH(PotentialSummary!J$31,'Reporter Outputs'!$B$2:$U$2,0)+1),0)</f>
        <v>20.601927512751679</v>
      </c>
      <c r="K100" s="57">
        <f>IFERROR(INDEX('Reporter Outputs'!$A$2:$U$23,MATCH(PotentialSummary!$A46,'Reporter Outputs'!$A$2:$A$23,0),MATCH(PotentialSummary!K$31,'Reporter Outputs'!$B$2:$U$2,0)+1),0)</f>
        <v>20.775005103656149</v>
      </c>
      <c r="L100" s="57">
        <f>IFERROR(INDEX('Reporter Outputs'!$A$2:$U$23,MATCH(PotentialSummary!$A46,'Reporter Outputs'!$A$2:$A$23,0),MATCH(PotentialSummary!L$31,'Reporter Outputs'!$B$2:$U$2,0)+1),0)</f>
        <v>20.946963345562409</v>
      </c>
      <c r="M100" s="57">
        <f>IFERROR(INDEX('Reporter Outputs'!$A$2:$U$23,MATCH(PotentialSummary!$A46,'Reporter Outputs'!$A$2:$A$23,0),MATCH(PotentialSummary!M$31,'Reporter Outputs'!$B$2:$U$2,0)+1),0)</f>
        <v>21.127272973918888</v>
      </c>
      <c r="N100" s="57">
        <f>IFERROR(INDEX('Reporter Outputs'!$A$2:$U$23,MATCH(PotentialSummary!$A46,'Reporter Outputs'!$A$2:$A$23,0),MATCH(PotentialSummary!N$31,'Reporter Outputs'!$B$2:$U$2,0)+1),0)</f>
        <v>21.311344544793236</v>
      </c>
      <c r="O100" s="57">
        <f>IFERROR(INDEX('Reporter Outputs'!$A$2:$U$23,MATCH(PotentialSummary!$A46,'Reporter Outputs'!$A$2:$A$23,0),MATCH(PotentialSummary!O$31,'Reporter Outputs'!$B$2:$U$2,0)+1),0)</f>
        <v>21.505264716327787</v>
      </c>
      <c r="P100" s="57">
        <f>IFERROR(INDEX('Reporter Outputs'!$A$2:$U$23,MATCH(PotentialSummary!$A46,'Reporter Outputs'!$A$2:$A$23,0),MATCH(PotentialSummary!P$31,'Reporter Outputs'!$B$2:$U$2,0)+1),0)</f>
        <v>21.730501707876954</v>
      </c>
      <c r="Q100" s="57">
        <f>IFERROR(INDEX('Reporter Outputs'!$A$2:$U$23,MATCH(PotentialSummary!$A46,'Reporter Outputs'!$A$2:$A$23,0),MATCH(PotentialSummary!Q$31,'Reporter Outputs'!$B$2:$U$2,0)+1),0)</f>
        <v>21.932450380720262</v>
      </c>
      <c r="R100" s="57">
        <f>IFERROR(INDEX('Reporter Outputs'!$A$2:$U$23,MATCH(PotentialSummary!$A46,'Reporter Outputs'!$A$2:$A$23,0),MATCH(PotentialSummary!R$31,'Reporter Outputs'!$B$2:$U$2,0)+1),0)</f>
        <v>22.141638328514194</v>
      </c>
      <c r="S100" s="57">
        <f>IFERROR(INDEX('Reporter Outputs'!$A$2:$U$23,MATCH(PotentialSummary!$A46,'Reporter Outputs'!$A$2:$A$23,0),MATCH(PotentialSummary!S$31,'Reporter Outputs'!$B$2:$U$2,0)+1),0)</f>
        <v>22.354816367573818</v>
      </c>
      <c r="T100" s="57">
        <f>IFERROR(INDEX('Reporter Outputs'!$A$2:$U$23,MATCH(PotentialSummary!$A46,'Reporter Outputs'!$A$2:$A$23,0),MATCH(PotentialSummary!T$31,'Reporter Outputs'!$B$2:$U$2,0)+1),0)</f>
        <v>22.588349648382302</v>
      </c>
      <c r="U100" s="57">
        <f>IFERROR(INDEX('Reporter Outputs'!$A$2:$U$23,MATCH(PotentialSummary!$A46,'Reporter Outputs'!$A$2:$A$23,0),MATCH(PotentialSummary!U$31,'Reporter Outputs'!$B$2:$U$2,0)+1),0)</f>
        <v>22.810687058487112</v>
      </c>
      <c r="V100" s="57">
        <f>IFERROR(INDEX('Reporter Outputs'!$A$2:$U$23,MATCH(PotentialSummary!$A46,'Reporter Outputs'!$A$2:$A$23,0),MATCH(PotentialSummary!V$31,'Reporter Outputs'!$B$2:$U$2,0)+1),0)</f>
        <v>23.002132618614997</v>
      </c>
    </row>
    <row r="101" spans="1:22" x14ac:dyDescent="0.35">
      <c r="A101" t="str">
        <f t="shared" si="14"/>
        <v>ResACSwch</v>
      </c>
      <c r="B101" t="str">
        <f t="shared" si="15"/>
        <v>Bin 4</v>
      </c>
      <c r="C101" s="57">
        <f>IFERROR(INDEX('Reporter Outputs'!$A$2:$U$23,MATCH(PotentialSummary!$A47,'Reporter Outputs'!$A$2:$A$23,0),MATCH(PotentialSummary!C$31,'Reporter Outputs'!$B$2:$U$2,0)+1),0)</f>
        <v>32.242704651348447</v>
      </c>
      <c r="D101" s="57">
        <f>IFERROR(INDEX('Reporter Outputs'!$A$2:$U$23,MATCH(PotentialSummary!$A47,'Reporter Outputs'!$A$2:$A$23,0),MATCH(PotentialSummary!D$31,'Reporter Outputs'!$B$2:$U$2,0)+1),0)</f>
        <v>65.210004992985191</v>
      </c>
      <c r="E101" s="57">
        <f>IFERROR(INDEX('Reporter Outputs'!$A$2:$U$23,MATCH(PotentialSummary!$A47,'Reporter Outputs'!$A$2:$A$23,0),MATCH(PotentialSummary!E$31,'Reporter Outputs'!$B$2:$U$2,0)+1),0)</f>
        <v>98.8885959396397</v>
      </c>
      <c r="F101" s="57">
        <f>IFERROR(INDEX('Reporter Outputs'!$A$2:$U$23,MATCH(PotentialSummary!$A47,'Reporter Outputs'!$A$2:$A$23,0),MATCH(PotentialSummary!F$31,'Reporter Outputs'!$B$2:$U$2,0)+1),0)</f>
        <v>133.2737043936784</v>
      </c>
      <c r="G101" s="57">
        <f>IFERROR(INDEX('Reporter Outputs'!$A$2:$U$23,MATCH(PotentialSummary!$A47,'Reporter Outputs'!$A$2:$A$23,0),MATCH(PotentialSummary!G$31,'Reporter Outputs'!$B$2:$U$2,0)+1),0)</f>
        <v>168.33312031120715</v>
      </c>
      <c r="H101" s="57">
        <f>IFERROR(INDEX('Reporter Outputs'!$A$2:$U$23,MATCH(PotentialSummary!$A47,'Reporter Outputs'!$A$2:$A$23,0),MATCH(PotentialSummary!H$31,'Reporter Outputs'!$B$2:$U$2,0)+1),0)</f>
        <v>170.0279389291303</v>
      </c>
      <c r="I101" s="57">
        <f>IFERROR(INDEX('Reporter Outputs'!$A$2:$U$23,MATCH(PotentialSummary!$A47,'Reporter Outputs'!$A$2:$A$23,0),MATCH(PotentialSummary!I$31,'Reporter Outputs'!$B$2:$U$2,0)+1),0)</f>
        <v>171.71057161513974</v>
      </c>
      <c r="J101" s="57">
        <f>IFERROR(INDEX('Reporter Outputs'!$A$2:$U$23,MATCH(PotentialSummary!$A47,'Reporter Outputs'!$A$2:$A$23,0),MATCH(PotentialSummary!J$31,'Reporter Outputs'!$B$2:$U$2,0)+1),0)</f>
        <v>173.40820748687287</v>
      </c>
      <c r="K101" s="57">
        <f>IFERROR(INDEX('Reporter Outputs'!$A$2:$U$23,MATCH(PotentialSummary!$A47,'Reporter Outputs'!$A$2:$A$23,0),MATCH(PotentialSummary!K$31,'Reporter Outputs'!$B$2:$U$2,0)+1),0)</f>
        <v>175.13709179009092</v>
      </c>
      <c r="L101" s="57">
        <f>IFERROR(INDEX('Reporter Outputs'!$A$2:$U$23,MATCH(PotentialSummary!$A47,'Reporter Outputs'!$A$2:$A$23,0),MATCH(PotentialSummary!L$31,'Reporter Outputs'!$B$2:$U$2,0)+1),0)</f>
        <v>176.87966451707115</v>
      </c>
      <c r="M101" s="57">
        <f>IFERROR(INDEX('Reporter Outputs'!$A$2:$U$23,MATCH(PotentialSummary!$A47,'Reporter Outputs'!$A$2:$A$23,0),MATCH(PotentialSummary!M$31,'Reporter Outputs'!$B$2:$U$2,0)+1),0)</f>
        <v>178.59325139507951</v>
      </c>
      <c r="N101" s="57">
        <f>IFERROR(INDEX('Reporter Outputs'!$A$2:$U$23,MATCH(PotentialSummary!$A47,'Reporter Outputs'!$A$2:$A$23,0),MATCH(PotentialSummary!N$31,'Reporter Outputs'!$B$2:$U$2,0)+1),0)</f>
        <v>180.32101718136428</v>
      </c>
      <c r="O101" s="57">
        <f>IFERROR(INDEX('Reporter Outputs'!$A$2:$U$23,MATCH(PotentialSummary!$A47,'Reporter Outputs'!$A$2:$A$23,0),MATCH(PotentialSummary!O$31,'Reporter Outputs'!$B$2:$U$2,0)+1),0)</f>
        <v>182.07519667100814</v>
      </c>
      <c r="P101" s="57">
        <f>IFERROR(INDEX('Reporter Outputs'!$A$2:$U$23,MATCH(PotentialSummary!$A47,'Reporter Outputs'!$A$2:$A$23,0),MATCH(PotentialSummary!P$31,'Reporter Outputs'!$B$2:$U$2,0)+1),0)</f>
        <v>183.84313487469205</v>
      </c>
      <c r="Q101" s="57">
        <f>IFERROR(INDEX('Reporter Outputs'!$A$2:$U$23,MATCH(PotentialSummary!$A47,'Reporter Outputs'!$A$2:$A$23,0),MATCH(PotentialSummary!Q$31,'Reporter Outputs'!$B$2:$U$2,0)+1),0)</f>
        <v>185.58090241267342</v>
      </c>
      <c r="R101" s="57">
        <f>IFERROR(INDEX('Reporter Outputs'!$A$2:$U$23,MATCH(PotentialSummary!$A47,'Reporter Outputs'!$A$2:$A$23,0),MATCH(PotentialSummary!R$31,'Reporter Outputs'!$B$2:$U$2,0)+1),0)</f>
        <v>187.31214399562893</v>
      </c>
      <c r="S101" s="57">
        <f>IFERROR(INDEX('Reporter Outputs'!$A$2:$U$23,MATCH(PotentialSummary!$A47,'Reporter Outputs'!$A$2:$A$23,0),MATCH(PotentialSummary!S$31,'Reporter Outputs'!$B$2:$U$2,0)+1),0)</f>
        <v>189.0365439715446</v>
      </c>
      <c r="T101" s="57">
        <f>IFERROR(INDEX('Reporter Outputs'!$A$2:$U$23,MATCH(PotentialSummary!$A47,'Reporter Outputs'!$A$2:$A$23,0),MATCH(PotentialSummary!T$31,'Reporter Outputs'!$B$2:$U$2,0)+1),0)</f>
        <v>190.73762979337974</v>
      </c>
      <c r="U101" s="57">
        <f>IFERROR(INDEX('Reporter Outputs'!$A$2:$U$23,MATCH(PotentialSummary!$A47,'Reporter Outputs'!$A$2:$A$23,0),MATCH(PotentialSummary!U$31,'Reporter Outputs'!$B$2:$U$2,0)+1),0)</f>
        <v>192.43657741016588</v>
      </c>
      <c r="V101" s="57">
        <f>IFERROR(INDEX('Reporter Outputs'!$A$2:$U$23,MATCH(PotentialSummary!$A47,'Reporter Outputs'!$A$2:$A$23,0),MATCH(PotentialSummary!V$31,'Reporter Outputs'!$B$2:$U$2,0)+1),0)</f>
        <v>194.1304643537791</v>
      </c>
    </row>
    <row r="102" spans="1:22" x14ac:dyDescent="0.35">
      <c r="A102" t="str">
        <f t="shared" si="14"/>
        <v>ResHeatSwitch</v>
      </c>
      <c r="B102" t="str">
        <f t="shared" si="15"/>
        <v>Bin 3</v>
      </c>
      <c r="C102" s="57">
        <f>IFERROR(INDEX('Reporter Outputs'!$A$2:$U$23,MATCH(PotentialSummary!$A48,'Reporter Outputs'!$A$2:$A$23,0),MATCH(PotentialSummary!C$31,'Reporter Outputs'!$B$2:$U$2,0)+1),0)</f>
        <v>0</v>
      </c>
      <c r="D102" s="57">
        <f>IFERROR(INDEX('Reporter Outputs'!$A$2:$U$23,MATCH(PotentialSummary!$A48,'Reporter Outputs'!$A$2:$A$23,0),MATCH(PotentialSummary!D$31,'Reporter Outputs'!$B$2:$U$2,0)+1),0)</f>
        <v>0</v>
      </c>
      <c r="E102" s="57">
        <f>IFERROR(INDEX('Reporter Outputs'!$A$2:$U$23,MATCH(PotentialSummary!$A48,'Reporter Outputs'!$A$2:$A$23,0),MATCH(PotentialSummary!E$31,'Reporter Outputs'!$B$2:$U$2,0)+1),0)</f>
        <v>0</v>
      </c>
      <c r="F102" s="57">
        <f>IFERROR(INDEX('Reporter Outputs'!$A$2:$U$23,MATCH(PotentialSummary!$A48,'Reporter Outputs'!$A$2:$A$23,0),MATCH(PotentialSummary!F$31,'Reporter Outputs'!$B$2:$U$2,0)+1),0)</f>
        <v>0</v>
      </c>
      <c r="G102" s="57">
        <f>IFERROR(INDEX('Reporter Outputs'!$A$2:$U$23,MATCH(PotentialSummary!$A48,'Reporter Outputs'!$A$2:$A$23,0),MATCH(PotentialSummary!G$31,'Reporter Outputs'!$B$2:$U$2,0)+1),0)</f>
        <v>0</v>
      </c>
      <c r="H102" s="57">
        <f>IFERROR(INDEX('Reporter Outputs'!$A$2:$U$23,MATCH(PotentialSummary!$A48,'Reporter Outputs'!$A$2:$A$23,0),MATCH(PotentialSummary!H$31,'Reporter Outputs'!$B$2:$U$2,0)+1),0)</f>
        <v>0</v>
      </c>
      <c r="I102" s="57">
        <f>IFERROR(INDEX('Reporter Outputs'!$A$2:$U$23,MATCH(PotentialSummary!$A48,'Reporter Outputs'!$A$2:$A$23,0),MATCH(PotentialSummary!I$31,'Reporter Outputs'!$B$2:$U$2,0)+1),0)</f>
        <v>0</v>
      </c>
      <c r="J102" s="57">
        <f>IFERROR(INDEX('Reporter Outputs'!$A$2:$U$23,MATCH(PotentialSummary!$A48,'Reporter Outputs'!$A$2:$A$23,0),MATCH(PotentialSummary!J$31,'Reporter Outputs'!$B$2:$U$2,0)+1),0)</f>
        <v>0</v>
      </c>
      <c r="K102" s="57">
        <f>IFERROR(INDEX('Reporter Outputs'!$A$2:$U$23,MATCH(PotentialSummary!$A48,'Reporter Outputs'!$A$2:$A$23,0),MATCH(PotentialSummary!K$31,'Reporter Outputs'!$B$2:$U$2,0)+1),0)</f>
        <v>0</v>
      </c>
      <c r="L102" s="57">
        <f>IFERROR(INDEX('Reporter Outputs'!$A$2:$U$23,MATCH(PotentialSummary!$A48,'Reporter Outputs'!$A$2:$A$23,0),MATCH(PotentialSummary!L$31,'Reporter Outputs'!$B$2:$U$2,0)+1),0)</f>
        <v>0</v>
      </c>
      <c r="M102" s="57">
        <f>IFERROR(INDEX('Reporter Outputs'!$A$2:$U$23,MATCH(PotentialSummary!$A48,'Reporter Outputs'!$A$2:$A$23,0),MATCH(PotentialSummary!M$31,'Reporter Outputs'!$B$2:$U$2,0)+1),0)</f>
        <v>0</v>
      </c>
      <c r="N102" s="57">
        <f>IFERROR(INDEX('Reporter Outputs'!$A$2:$U$23,MATCH(PotentialSummary!$A48,'Reporter Outputs'!$A$2:$A$23,0),MATCH(PotentialSummary!N$31,'Reporter Outputs'!$B$2:$U$2,0)+1),0)</f>
        <v>0</v>
      </c>
      <c r="O102" s="57">
        <f>IFERROR(INDEX('Reporter Outputs'!$A$2:$U$23,MATCH(PotentialSummary!$A48,'Reporter Outputs'!$A$2:$A$23,0),MATCH(PotentialSummary!O$31,'Reporter Outputs'!$B$2:$U$2,0)+1),0)</f>
        <v>0</v>
      </c>
      <c r="P102" s="57">
        <f>IFERROR(INDEX('Reporter Outputs'!$A$2:$U$23,MATCH(PotentialSummary!$A48,'Reporter Outputs'!$A$2:$A$23,0),MATCH(PotentialSummary!P$31,'Reporter Outputs'!$B$2:$U$2,0)+1),0)</f>
        <v>0</v>
      </c>
      <c r="Q102" s="57">
        <f>IFERROR(INDEX('Reporter Outputs'!$A$2:$U$23,MATCH(PotentialSummary!$A48,'Reporter Outputs'!$A$2:$A$23,0),MATCH(PotentialSummary!Q$31,'Reporter Outputs'!$B$2:$U$2,0)+1),0)</f>
        <v>0</v>
      </c>
      <c r="R102" s="57">
        <f>IFERROR(INDEX('Reporter Outputs'!$A$2:$U$23,MATCH(PotentialSummary!$A48,'Reporter Outputs'!$A$2:$A$23,0),MATCH(PotentialSummary!R$31,'Reporter Outputs'!$B$2:$U$2,0)+1),0)</f>
        <v>0</v>
      </c>
      <c r="S102" s="57">
        <f>IFERROR(INDEX('Reporter Outputs'!$A$2:$U$23,MATCH(PotentialSummary!$A48,'Reporter Outputs'!$A$2:$A$23,0),MATCH(PotentialSummary!S$31,'Reporter Outputs'!$B$2:$U$2,0)+1),0)</f>
        <v>0</v>
      </c>
      <c r="T102" s="57">
        <f>IFERROR(INDEX('Reporter Outputs'!$A$2:$U$23,MATCH(PotentialSummary!$A48,'Reporter Outputs'!$A$2:$A$23,0),MATCH(PotentialSummary!T$31,'Reporter Outputs'!$B$2:$U$2,0)+1),0)</f>
        <v>0</v>
      </c>
      <c r="U102" s="57">
        <f>IFERROR(INDEX('Reporter Outputs'!$A$2:$U$23,MATCH(PotentialSummary!$A48,'Reporter Outputs'!$A$2:$A$23,0),MATCH(PotentialSummary!U$31,'Reporter Outputs'!$B$2:$U$2,0)+1),0)</f>
        <v>0</v>
      </c>
      <c r="V102" s="57">
        <f>IFERROR(INDEX('Reporter Outputs'!$A$2:$U$23,MATCH(PotentialSummary!$A48,'Reporter Outputs'!$A$2:$A$23,0),MATCH(PotentialSummary!V$31,'Reporter Outputs'!$B$2:$U$2,0)+1),0)</f>
        <v>0</v>
      </c>
    </row>
    <row r="103" spans="1:22" x14ac:dyDescent="0.35">
      <c r="A103" t="str">
        <f t="shared" si="14"/>
        <v>ResBYOT</v>
      </c>
      <c r="B103" t="str">
        <f t="shared" si="15"/>
        <v>Bin 2</v>
      </c>
      <c r="C103" s="57">
        <f>IFERROR(INDEX('Reporter Outputs'!$A$2:$U$23,MATCH(PotentialSummary!$A49,'Reporter Outputs'!$A$2:$A$23,0),MATCH(PotentialSummary!C$31,'Reporter Outputs'!$B$2:$U$2,0)+1),0)</f>
        <v>10.847703876367053</v>
      </c>
      <c r="D103" s="57">
        <f>IFERROR(INDEX('Reporter Outputs'!$A$2:$U$23,MATCH(PotentialSummary!$A49,'Reporter Outputs'!$A$2:$A$23,0),MATCH(PotentialSummary!D$31,'Reporter Outputs'!$B$2:$U$2,0)+1),0)</f>
        <v>21.902470825787759</v>
      </c>
      <c r="E103" s="57">
        <f>IFERROR(INDEX('Reporter Outputs'!$A$2:$U$23,MATCH(PotentialSummary!$A49,'Reporter Outputs'!$A$2:$A$23,0),MATCH(PotentialSummary!E$31,'Reporter Outputs'!$B$2:$U$2,0)+1),0)</f>
        <v>33.184460479781819</v>
      </c>
      <c r="F103" s="57">
        <f>IFERROR(INDEX('Reporter Outputs'!$A$2:$U$23,MATCH(PotentialSummary!$A49,'Reporter Outputs'!$A$2:$A$23,0),MATCH(PotentialSummary!F$31,'Reporter Outputs'!$B$2:$U$2,0)+1),0)</f>
        <v>44.665872598412001</v>
      </c>
      <c r="G103" s="57">
        <f>IFERROR(INDEX('Reporter Outputs'!$A$2:$U$23,MATCH(PotentialSummary!$A49,'Reporter Outputs'!$A$2:$A$23,0),MATCH(PotentialSummary!G$31,'Reporter Outputs'!$B$2:$U$2,0)+1),0)</f>
        <v>56.340737957229905</v>
      </c>
      <c r="H103" s="57">
        <f>IFERROR(INDEX('Reporter Outputs'!$A$2:$U$23,MATCH(PotentialSummary!$A49,'Reporter Outputs'!$A$2:$A$23,0),MATCH(PotentialSummary!H$31,'Reporter Outputs'!$B$2:$U$2,0)+1),0)</f>
        <v>56.836114866450792</v>
      </c>
      <c r="I103" s="57">
        <f>IFERROR(INDEX('Reporter Outputs'!$A$2:$U$23,MATCH(PotentialSummary!$A49,'Reporter Outputs'!$A$2:$A$23,0),MATCH(PotentialSummary!I$31,'Reporter Outputs'!$B$2:$U$2,0)+1),0)</f>
        <v>57.330010476650848</v>
      </c>
      <c r="J103" s="57">
        <f>IFERROR(INDEX('Reporter Outputs'!$A$2:$U$23,MATCH(PotentialSummary!$A49,'Reporter Outputs'!$A$2:$A$23,0),MATCH(PotentialSummary!J$31,'Reporter Outputs'!$B$2:$U$2,0)+1),0)</f>
        <v>57.795660393766752</v>
      </c>
      <c r="K103" s="57">
        <f>IFERROR(INDEX('Reporter Outputs'!$A$2:$U$23,MATCH(PotentialSummary!$A49,'Reporter Outputs'!$A$2:$A$23,0),MATCH(PotentialSummary!K$31,'Reporter Outputs'!$B$2:$U$2,0)+1),0)</f>
        <v>58.270784715544004</v>
      </c>
      <c r="L103" s="57">
        <f>IFERROR(INDEX('Reporter Outputs'!$A$2:$U$23,MATCH(PotentialSummary!$A49,'Reporter Outputs'!$A$2:$A$23,0),MATCH(PotentialSummary!L$31,'Reporter Outputs'!$B$2:$U$2,0)+1),0)</f>
        <v>58.736449137282484</v>
      </c>
      <c r="M103" s="57">
        <f>IFERROR(INDEX('Reporter Outputs'!$A$2:$U$23,MATCH(PotentialSummary!$A49,'Reporter Outputs'!$A$2:$A$23,0),MATCH(PotentialSummary!M$31,'Reporter Outputs'!$B$2:$U$2,0)+1),0)</f>
        <v>59.199103593480068</v>
      </c>
      <c r="N103" s="57">
        <f>IFERROR(INDEX('Reporter Outputs'!$A$2:$U$23,MATCH(PotentialSummary!$A49,'Reporter Outputs'!$A$2:$A$23,0),MATCH(PotentialSummary!N$31,'Reporter Outputs'!$B$2:$U$2,0)+1),0)</f>
        <v>59.664552282189547</v>
      </c>
      <c r="O103" s="57">
        <f>IFERROR(INDEX('Reporter Outputs'!$A$2:$U$23,MATCH(PotentialSummary!$A49,'Reporter Outputs'!$A$2:$A$23,0),MATCH(PotentialSummary!O$31,'Reporter Outputs'!$B$2:$U$2,0)+1),0)</f>
        <v>60.110606227371214</v>
      </c>
      <c r="P103" s="57">
        <f>IFERROR(INDEX('Reporter Outputs'!$A$2:$U$23,MATCH(PotentialSummary!$A49,'Reporter Outputs'!$A$2:$A$23,0),MATCH(PotentialSummary!P$31,'Reporter Outputs'!$B$2:$U$2,0)+1),0)</f>
        <v>60.562218983348821</v>
      </c>
      <c r="Q103" s="57">
        <f>IFERROR(INDEX('Reporter Outputs'!$A$2:$U$23,MATCH(PotentialSummary!$A49,'Reporter Outputs'!$A$2:$A$23,0),MATCH(PotentialSummary!Q$31,'Reporter Outputs'!$B$2:$U$2,0)+1),0)</f>
        <v>60.99868383147146</v>
      </c>
      <c r="R103" s="57">
        <f>IFERROR(INDEX('Reporter Outputs'!$A$2:$U$23,MATCH(PotentialSummary!$A49,'Reporter Outputs'!$A$2:$A$23,0),MATCH(PotentialSummary!R$31,'Reporter Outputs'!$B$2:$U$2,0)+1),0)</f>
        <v>61.426037719848772</v>
      </c>
      <c r="S103" s="57">
        <f>IFERROR(INDEX('Reporter Outputs'!$A$2:$U$23,MATCH(PotentialSummary!$A49,'Reporter Outputs'!$A$2:$A$23,0),MATCH(PotentialSummary!S$31,'Reporter Outputs'!$B$2:$U$2,0)+1),0)</f>
        <v>61.858287769657501</v>
      </c>
      <c r="T103" s="57">
        <f>IFERROR(INDEX('Reporter Outputs'!$A$2:$U$23,MATCH(PotentialSummary!$A49,'Reporter Outputs'!$A$2:$A$23,0),MATCH(PotentialSummary!T$31,'Reporter Outputs'!$B$2:$U$2,0)+1),0)</f>
        <v>62.271963474310198</v>
      </c>
      <c r="U103" s="57">
        <f>IFERROR(INDEX('Reporter Outputs'!$A$2:$U$23,MATCH(PotentialSummary!$A49,'Reporter Outputs'!$A$2:$A$23,0),MATCH(PotentialSummary!U$31,'Reporter Outputs'!$B$2:$U$2,0)+1),0)</f>
        <v>62.67984440200722</v>
      </c>
      <c r="V103" s="57">
        <f>IFERROR(INDEX('Reporter Outputs'!$A$2:$U$23,MATCH(PotentialSummary!$A49,'Reporter Outputs'!$A$2:$A$23,0),MATCH(PotentialSummary!V$31,'Reporter Outputs'!$B$2:$U$2,0)+1),0)</f>
        <v>63.08639861763136</v>
      </c>
    </row>
    <row r="104" spans="1:22" x14ac:dyDescent="0.35">
      <c r="A104" t="str">
        <f t="shared" si="14"/>
        <v>ResERWHDLCSwch</v>
      </c>
      <c r="B104" t="str">
        <f t="shared" si="15"/>
        <v>Bin 3</v>
      </c>
      <c r="C104" s="57">
        <f>IFERROR(INDEX('Reporter Outputs'!$A$2:$U$23,MATCH(PotentialSummary!$A50,'Reporter Outputs'!$A$2:$A$23,0),MATCH(PotentialSummary!C$31,'Reporter Outputs'!$B$2:$U$2,0)+1),0)</f>
        <v>79.624934279060184</v>
      </c>
      <c r="D104" s="57">
        <f>IFERROR(INDEX('Reporter Outputs'!$A$2:$U$23,MATCH(PotentialSummary!$A50,'Reporter Outputs'!$A$2:$A$23,0),MATCH(PotentialSummary!D$31,'Reporter Outputs'!$B$2:$U$2,0)+1),0)</f>
        <v>151.05282990300611</v>
      </c>
      <c r="E104" s="57">
        <f>IFERROR(INDEX('Reporter Outputs'!$A$2:$U$23,MATCH(PotentialSummary!$A50,'Reporter Outputs'!$A$2:$A$23,0),MATCH(PotentialSummary!E$31,'Reporter Outputs'!$B$2:$U$2,0)+1),0)</f>
        <v>213.8749926302394</v>
      </c>
      <c r="F104" s="57">
        <f>IFERROR(INDEX('Reporter Outputs'!$A$2:$U$23,MATCH(PotentialSummary!$A50,'Reporter Outputs'!$A$2:$A$23,0),MATCH(PotentialSummary!F$31,'Reporter Outputs'!$B$2:$U$2,0)+1),0)</f>
        <v>267.71737224440773</v>
      </c>
      <c r="G104" s="57">
        <f>IFERROR(INDEX('Reporter Outputs'!$A$2:$U$23,MATCH(PotentialSummary!$A50,'Reporter Outputs'!$A$2:$A$23,0),MATCH(PotentialSummary!G$31,'Reporter Outputs'!$B$2:$U$2,0)+1),0)</f>
        <v>312.14632688730296</v>
      </c>
      <c r="H104" s="57">
        <f>IFERROR(INDEX('Reporter Outputs'!$A$2:$U$23,MATCH(PotentialSummary!$A50,'Reporter Outputs'!$A$2:$A$23,0),MATCH(PotentialSummary!H$31,'Reporter Outputs'!$B$2:$U$2,0)+1),0)</f>
        <v>288.94007780522418</v>
      </c>
      <c r="I104" s="57">
        <f>IFERROR(INDEX('Reporter Outputs'!$A$2:$U$23,MATCH(PotentialSummary!$A50,'Reporter Outputs'!$A$2:$A$23,0),MATCH(PotentialSummary!I$31,'Reporter Outputs'!$B$2:$U$2,0)+1),0)</f>
        <v>265.10945706834963</v>
      </c>
      <c r="J104" s="57">
        <f>IFERROR(INDEX('Reporter Outputs'!$A$2:$U$23,MATCH(PotentialSummary!$A50,'Reporter Outputs'!$A$2:$A$23,0),MATCH(PotentialSummary!J$31,'Reporter Outputs'!$B$2:$U$2,0)+1),0)</f>
        <v>240.6860628210633</v>
      </c>
      <c r="K104" s="57">
        <f>IFERROR(INDEX('Reporter Outputs'!$A$2:$U$23,MATCH(PotentialSummary!$A50,'Reporter Outputs'!$A$2:$A$23,0),MATCH(PotentialSummary!K$31,'Reporter Outputs'!$B$2:$U$2,0)+1),0)</f>
        <v>215.6968954293589</v>
      </c>
      <c r="L104" s="57">
        <f>IFERROR(INDEX('Reporter Outputs'!$A$2:$U$23,MATCH(PotentialSummary!$A50,'Reporter Outputs'!$A$2:$A$23,0),MATCH(PotentialSummary!L$31,'Reporter Outputs'!$B$2:$U$2,0)+1),0)</f>
        <v>190.14279085733071</v>
      </c>
      <c r="M104" s="57">
        <f>IFERROR(INDEX('Reporter Outputs'!$A$2:$U$23,MATCH(PotentialSummary!$A50,'Reporter Outputs'!$A$2:$A$23,0),MATCH(PotentialSummary!M$31,'Reporter Outputs'!$B$2:$U$2,0)+1),0)</f>
        <v>163.97103528475984</v>
      </c>
      <c r="N104" s="57">
        <f>IFERROR(INDEX('Reporter Outputs'!$A$2:$U$23,MATCH(PotentialSummary!$A50,'Reporter Outputs'!$A$2:$A$23,0),MATCH(PotentialSummary!N$31,'Reporter Outputs'!$B$2:$U$2,0)+1),0)</f>
        <v>137.22914467954408</v>
      </c>
      <c r="O104" s="57">
        <f>IFERROR(INDEX('Reporter Outputs'!$A$2:$U$23,MATCH(PotentialSummary!$A50,'Reporter Outputs'!$A$2:$A$23,0),MATCH(PotentialSummary!O$31,'Reporter Outputs'!$B$2:$U$2,0)+1),0)</f>
        <v>109.92621867523816</v>
      </c>
      <c r="P104" s="57">
        <f>IFERROR(INDEX('Reporter Outputs'!$A$2:$U$23,MATCH(PotentialSummary!$A50,'Reporter Outputs'!$A$2:$A$23,0),MATCH(PotentialSummary!P$31,'Reporter Outputs'!$B$2:$U$2,0)+1),0)</f>
        <v>82.057555548750983</v>
      </c>
      <c r="Q104" s="57">
        <f>IFERROR(INDEX('Reporter Outputs'!$A$2:$U$23,MATCH(PotentialSummary!$A50,'Reporter Outputs'!$A$2:$A$23,0),MATCH(PotentialSummary!Q$31,'Reporter Outputs'!$B$2:$U$2,0)+1),0)</f>
        <v>73.104492927713224</v>
      </c>
      <c r="R104" s="57">
        <f>IFERROR(INDEX('Reporter Outputs'!$A$2:$U$23,MATCH(PotentialSummary!$A50,'Reporter Outputs'!$A$2:$A$23,0),MATCH(PotentialSummary!R$31,'Reporter Outputs'!$B$2:$U$2,0)+1),0)</f>
        <v>73.801896597161814</v>
      </c>
      <c r="S104" s="57">
        <f>IFERROR(INDEX('Reporter Outputs'!$A$2:$U$23,MATCH(PotentialSummary!$A50,'Reporter Outputs'!$A$2:$A$23,0),MATCH(PotentialSummary!S$31,'Reporter Outputs'!$B$2:$U$2,0)+1),0)</f>
        <v>74.493502942729151</v>
      </c>
      <c r="T104" s="57">
        <f>IFERROR(INDEX('Reporter Outputs'!$A$2:$U$23,MATCH(PotentialSummary!$A50,'Reporter Outputs'!$A$2:$A$23,0),MATCH(PotentialSummary!T$31,'Reporter Outputs'!$B$2:$U$2,0)+1),0)</f>
        <v>75.174891542623314</v>
      </c>
      <c r="U104" s="57">
        <f>IFERROR(INDEX('Reporter Outputs'!$A$2:$U$23,MATCH(PotentialSummary!$A50,'Reporter Outputs'!$A$2:$A$23,0),MATCH(PotentialSummary!U$31,'Reporter Outputs'!$B$2:$U$2,0)+1),0)</f>
        <v>75.851849010209335</v>
      </c>
      <c r="V104" s="57">
        <f>IFERROR(INDEX('Reporter Outputs'!$A$2:$U$23,MATCH(PotentialSummary!$A50,'Reporter Outputs'!$A$2:$A$23,0),MATCH(PotentialSummary!V$31,'Reporter Outputs'!$B$2:$U$2,0)+1),0)</f>
        <v>76.522257722384495</v>
      </c>
    </row>
    <row r="105" spans="1:22" x14ac:dyDescent="0.35">
      <c r="A105" t="str">
        <f t="shared" si="14"/>
        <v>ResERWHDLCGrd</v>
      </c>
      <c r="B105" t="str">
        <f t="shared" si="15"/>
        <v>Bin 3</v>
      </c>
      <c r="C105" s="57">
        <f>IFERROR(INDEX('Reporter Outputs'!$A$2:$U$23,MATCH(PotentialSummary!$A51,'Reporter Outputs'!$A$2:$A$23,0),MATCH(PotentialSummary!C$31,'Reporter Outputs'!$B$2:$U$2,0)+1),0)</f>
        <v>4.1907860146873794</v>
      </c>
      <c r="D105" s="57">
        <f>IFERROR(INDEX('Reporter Outputs'!$A$2:$U$23,MATCH(PotentialSummary!$A51,'Reporter Outputs'!$A$2:$A$23,0),MATCH(PotentialSummary!D$31,'Reporter Outputs'!$B$2:$U$2,0)+1),0)</f>
        <v>18.669450886888391</v>
      </c>
      <c r="E105" s="57">
        <f>IFERROR(INDEX('Reporter Outputs'!$A$2:$U$23,MATCH(PotentialSummary!$A51,'Reporter Outputs'!$A$2:$A$23,0),MATCH(PotentialSummary!E$31,'Reporter Outputs'!$B$2:$U$2,0)+1),0)</f>
        <v>43.805721382097225</v>
      </c>
      <c r="F105" s="57">
        <f>IFERROR(INDEX('Reporter Outputs'!$A$2:$U$23,MATCH(PotentialSummary!$A51,'Reporter Outputs'!$A$2:$A$23,0),MATCH(PotentialSummary!F$31,'Reporter Outputs'!$B$2:$U$2,0)+1),0)</f>
        <v>79.967526774303579</v>
      </c>
      <c r="G105" s="57">
        <f>IFERROR(INDEX('Reporter Outputs'!$A$2:$U$23,MATCH(PotentialSummary!$A51,'Reporter Outputs'!$A$2:$A$23,0),MATCH(PotentialSummary!G$31,'Reporter Outputs'!$B$2:$U$2,0)+1),0)</f>
        <v>127.49638703847585</v>
      </c>
      <c r="H105" s="57">
        <f>IFERROR(INDEX('Reporter Outputs'!$A$2:$U$23,MATCH(PotentialSummary!$A51,'Reporter Outputs'!$A$2:$A$23,0),MATCH(PotentialSummary!H$31,'Reporter Outputs'!$B$2:$U$2,0)+1),0)</f>
        <v>186.69974258183717</v>
      </c>
      <c r="I105" s="57">
        <f>IFERROR(INDEX('Reporter Outputs'!$A$2:$U$23,MATCH(PotentialSummary!$A51,'Reporter Outputs'!$A$2:$A$23,0),MATCH(PotentialSummary!I$31,'Reporter Outputs'!$B$2:$U$2,0)+1),0)</f>
        <v>257.92004806310621</v>
      </c>
      <c r="J105" s="57">
        <f>IFERROR(INDEX('Reporter Outputs'!$A$2:$U$23,MATCH(PotentialSummary!$A51,'Reporter Outputs'!$A$2:$A$23,0),MATCH(PotentialSummary!J$31,'Reporter Outputs'!$B$2:$U$2,0)+1),0)</f>
        <v>341.50173441781055</v>
      </c>
      <c r="K105" s="57">
        <f>IFERROR(INDEX('Reporter Outputs'!$A$2:$U$23,MATCH(PotentialSummary!$A51,'Reporter Outputs'!$A$2:$A$23,0),MATCH(PotentialSummary!K$31,'Reporter Outputs'!$B$2:$U$2,0)+1),0)</f>
        <v>437.81880476512424</v>
      </c>
      <c r="L105" s="57">
        <f>IFERROR(INDEX('Reporter Outputs'!$A$2:$U$23,MATCH(PotentialSummary!$A51,'Reporter Outputs'!$A$2:$A$23,0),MATCH(PotentialSummary!L$31,'Reporter Outputs'!$B$2:$U$2,0)+1),0)</f>
        <v>547.24022734548862</v>
      </c>
      <c r="M105" s="57">
        <f>IFERROR(INDEX('Reporter Outputs'!$A$2:$U$23,MATCH(PotentialSummary!$A51,'Reporter Outputs'!$A$2:$A$23,0),MATCH(PotentialSummary!M$31,'Reporter Outputs'!$B$2:$U$2,0)+1),0)</f>
        <v>609.0352739148226</v>
      </c>
      <c r="N105" s="57">
        <f>IFERROR(INDEX('Reporter Outputs'!$A$2:$U$23,MATCH(PotentialSummary!$A51,'Reporter Outputs'!$A$2:$A$23,0),MATCH(PotentialSummary!N$31,'Reporter Outputs'!$B$2:$U$2,0)+1),0)</f>
        <v>671.9496049825957</v>
      </c>
      <c r="O105" s="57">
        <f>IFERROR(INDEX('Reporter Outputs'!$A$2:$U$23,MATCH(PotentialSummary!$A51,'Reporter Outputs'!$A$2:$A$23,0),MATCH(PotentialSummary!O$31,'Reporter Outputs'!$B$2:$U$2,0)+1),0)</f>
        <v>736.0277250429001</v>
      </c>
      <c r="P105" s="57">
        <f>IFERROR(INDEX('Reporter Outputs'!$A$2:$U$23,MATCH(PotentialSummary!$A51,'Reporter Outputs'!$A$2:$A$23,0),MATCH(PotentialSummary!P$31,'Reporter Outputs'!$B$2:$U$2,0)+1),0)</f>
        <v>801.26789535839362</v>
      </c>
      <c r="Q105" s="57">
        <f>IFERROR(INDEX('Reporter Outputs'!$A$2:$U$23,MATCH(PotentialSummary!$A51,'Reporter Outputs'!$A$2:$A$23,0),MATCH(PotentialSummary!Q$31,'Reporter Outputs'!$B$2:$U$2,0)+1),0)</f>
        <v>828.51758651408295</v>
      </c>
      <c r="R105" s="57">
        <f>IFERROR(INDEX('Reporter Outputs'!$A$2:$U$23,MATCH(PotentialSummary!$A51,'Reporter Outputs'!$A$2:$A$23,0),MATCH(PotentialSummary!R$31,'Reporter Outputs'!$B$2:$U$2,0)+1),0)</f>
        <v>836.42149476783356</v>
      </c>
      <c r="S105" s="57">
        <f>IFERROR(INDEX('Reporter Outputs'!$A$2:$U$23,MATCH(PotentialSummary!$A51,'Reporter Outputs'!$A$2:$A$23,0),MATCH(PotentialSummary!S$31,'Reporter Outputs'!$B$2:$U$2,0)+1),0)</f>
        <v>844.25970001759697</v>
      </c>
      <c r="T105" s="57">
        <f>IFERROR(INDEX('Reporter Outputs'!$A$2:$U$23,MATCH(PotentialSummary!$A51,'Reporter Outputs'!$A$2:$A$23,0),MATCH(PotentialSummary!T$31,'Reporter Outputs'!$B$2:$U$2,0)+1),0)</f>
        <v>851.98210414973073</v>
      </c>
      <c r="U105" s="57">
        <f>IFERROR(INDEX('Reporter Outputs'!$A$2:$U$23,MATCH(PotentialSummary!$A51,'Reporter Outputs'!$A$2:$A$23,0),MATCH(PotentialSummary!U$31,'Reporter Outputs'!$B$2:$U$2,0)+1),0)</f>
        <v>859.6542887823723</v>
      </c>
      <c r="V105" s="57">
        <f>IFERROR(INDEX('Reporter Outputs'!$A$2:$U$23,MATCH(PotentialSummary!$A51,'Reporter Outputs'!$A$2:$A$23,0),MATCH(PotentialSummary!V$31,'Reporter Outputs'!$B$2:$U$2,0)+1),0)</f>
        <v>867.25225418702416</v>
      </c>
    </row>
    <row r="106" spans="1:22" x14ac:dyDescent="0.35">
      <c r="A106" t="str">
        <f t="shared" si="14"/>
        <v>ResEVSEDLCSwch</v>
      </c>
      <c r="B106" t="str">
        <f t="shared" si="15"/>
        <v>Bin 4</v>
      </c>
      <c r="C106" s="57">
        <f>IFERROR(INDEX('Reporter Outputs'!$A$2:$U$23,MATCH(PotentialSummary!$A52,'Reporter Outputs'!$A$2:$A$23,0),MATCH(PotentialSummary!C$31,'Reporter Outputs'!$B$2:$U$2,0)+1),0)</f>
        <v>0.92330469359749501</v>
      </c>
      <c r="D106" s="57">
        <f>IFERROR(INDEX('Reporter Outputs'!$A$2:$U$23,MATCH(PotentialSummary!$A52,'Reporter Outputs'!$A$2:$A$23,0),MATCH(PotentialSummary!D$31,'Reporter Outputs'!$B$2:$U$2,0)+1),0)</f>
        <v>2.2962378421822351</v>
      </c>
      <c r="E106" s="57">
        <f>IFERROR(INDEX('Reporter Outputs'!$A$2:$U$23,MATCH(PotentialSummary!$A52,'Reporter Outputs'!$A$2:$A$23,0),MATCH(PotentialSummary!E$31,'Reporter Outputs'!$B$2:$U$2,0)+1),0)</f>
        <v>4.3023262710134595</v>
      </c>
      <c r="F106" s="57">
        <f>IFERROR(INDEX('Reporter Outputs'!$A$2:$U$23,MATCH(PotentialSummary!$A52,'Reporter Outputs'!$A$2:$A$23,0),MATCH(PotentialSummary!F$31,'Reporter Outputs'!$B$2:$U$2,0)+1),0)</f>
        <v>7.0059156478451916</v>
      </c>
      <c r="G106" s="57">
        <f>IFERROR(INDEX('Reporter Outputs'!$A$2:$U$23,MATCH(PotentialSummary!$A52,'Reporter Outputs'!$A$2:$A$23,0),MATCH(PotentialSummary!G$31,'Reporter Outputs'!$B$2:$U$2,0)+1),0)</f>
        <v>10.519340494184405</v>
      </c>
      <c r="H106" s="57">
        <f>IFERROR(INDEX('Reporter Outputs'!$A$2:$U$23,MATCH(PotentialSummary!$A52,'Reporter Outputs'!$A$2:$A$23,0),MATCH(PotentialSummary!H$31,'Reporter Outputs'!$B$2:$U$2,0)+1),0)</f>
        <v>12.480415303499118</v>
      </c>
      <c r="I106" s="57">
        <f>IFERROR(INDEX('Reporter Outputs'!$A$2:$U$23,MATCH(PotentialSummary!$A52,'Reporter Outputs'!$A$2:$A$23,0),MATCH(PotentialSummary!I$31,'Reporter Outputs'!$B$2:$U$2,0)+1),0)</f>
        <v>14.638984683559421</v>
      </c>
      <c r="J106" s="57">
        <f>IFERROR(INDEX('Reporter Outputs'!$A$2:$U$23,MATCH(PotentialSummary!$A52,'Reporter Outputs'!$A$2:$A$23,0),MATCH(PotentialSummary!J$31,'Reporter Outputs'!$B$2:$U$2,0)+1),0)</f>
        <v>17.038416672804455</v>
      </c>
      <c r="K106" s="57">
        <f>IFERROR(INDEX('Reporter Outputs'!$A$2:$U$23,MATCH(PotentialSummary!$A52,'Reporter Outputs'!$A$2:$A$23,0),MATCH(PotentialSummary!K$31,'Reporter Outputs'!$B$2:$U$2,0)+1),0)</f>
        <v>19.695009994455518</v>
      </c>
      <c r="L106" s="57">
        <f>IFERROR(INDEX('Reporter Outputs'!$A$2:$U$23,MATCH(PotentialSummary!$A52,'Reporter Outputs'!$A$2:$A$23,0),MATCH(PotentialSummary!L$31,'Reporter Outputs'!$B$2:$U$2,0)+1),0)</f>
        <v>22.630282373341846</v>
      </c>
      <c r="M106" s="57">
        <f>IFERROR(INDEX('Reporter Outputs'!$A$2:$U$23,MATCH(PotentialSummary!$A52,'Reporter Outputs'!$A$2:$A$23,0),MATCH(PotentialSummary!M$31,'Reporter Outputs'!$B$2:$U$2,0)+1),0)</f>
        <v>25.860782542665678</v>
      </c>
      <c r="N106" s="57">
        <f>IFERROR(INDEX('Reporter Outputs'!$A$2:$U$23,MATCH(PotentialSummary!$A52,'Reporter Outputs'!$A$2:$A$23,0),MATCH(PotentialSummary!N$31,'Reporter Outputs'!$B$2:$U$2,0)+1),0)</f>
        <v>29.432311011526814</v>
      </c>
      <c r="O106" s="57">
        <f>IFERROR(INDEX('Reporter Outputs'!$A$2:$U$23,MATCH(PotentialSummary!$A52,'Reporter Outputs'!$A$2:$A$23,0),MATCH(PotentialSummary!O$31,'Reporter Outputs'!$B$2:$U$2,0)+1),0)</f>
        <v>33.337807679828323</v>
      </c>
      <c r="P106" s="57">
        <f>IFERROR(INDEX('Reporter Outputs'!$A$2:$U$23,MATCH(PotentialSummary!$A52,'Reporter Outputs'!$A$2:$A$23,0),MATCH(PotentialSummary!P$31,'Reporter Outputs'!$B$2:$U$2,0)+1),0)</f>
        <v>37.620213247137045</v>
      </c>
      <c r="Q106" s="57">
        <f>IFERROR(INDEX('Reporter Outputs'!$A$2:$U$23,MATCH(PotentialSummary!$A52,'Reporter Outputs'!$A$2:$A$23,0),MATCH(PotentialSummary!Q$31,'Reporter Outputs'!$B$2:$U$2,0)+1),0)</f>
        <v>42.321883521991232</v>
      </c>
      <c r="R106" s="57">
        <f>IFERROR(INDEX('Reporter Outputs'!$A$2:$U$23,MATCH(PotentialSummary!$A52,'Reporter Outputs'!$A$2:$A$23,0),MATCH(PotentialSummary!R$31,'Reporter Outputs'!$B$2:$U$2,0)+1),0)</f>
        <v>47.408757633748706</v>
      </c>
      <c r="S106" s="57">
        <f>IFERROR(INDEX('Reporter Outputs'!$A$2:$U$23,MATCH(PotentialSummary!$A52,'Reporter Outputs'!$A$2:$A$23,0),MATCH(PotentialSummary!S$31,'Reporter Outputs'!$B$2:$U$2,0)+1),0)</f>
        <v>52.933416258023719</v>
      </c>
      <c r="T106" s="57">
        <f>IFERROR(INDEX('Reporter Outputs'!$A$2:$U$23,MATCH(PotentialSummary!$A52,'Reporter Outputs'!$A$2:$A$23,0),MATCH(PotentialSummary!T$31,'Reporter Outputs'!$B$2:$U$2,0)+1),0)</f>
        <v>58.915471730550379</v>
      </c>
      <c r="U106" s="57">
        <f>IFERROR(INDEX('Reporter Outputs'!$A$2:$U$23,MATCH(PotentialSummary!$A52,'Reporter Outputs'!$A$2:$A$23,0),MATCH(PotentialSummary!U$31,'Reporter Outputs'!$B$2:$U$2,0)+1),0)</f>
        <v>65.380937967356587</v>
      </c>
      <c r="V106" s="57">
        <f>IFERROR(INDEX('Reporter Outputs'!$A$2:$U$23,MATCH(PotentialSummary!$A52,'Reporter Outputs'!$A$2:$A$23,0),MATCH(PotentialSummary!V$31,'Reporter Outputs'!$B$2:$U$2,0)+1),0)</f>
        <v>72.325029016994236</v>
      </c>
    </row>
    <row r="107" spans="1:22" x14ac:dyDescent="0.35">
      <c r="A107" t="str">
        <f t="shared" si="14"/>
        <v>ResHPWHDLCSwch</v>
      </c>
      <c r="B107" t="str">
        <f t="shared" si="15"/>
        <v>Bin 4</v>
      </c>
      <c r="C107" s="57">
        <f>IFERROR(INDEX('Reporter Outputs'!$A$2:$U$23,MATCH(PotentialSummary!$A53,'Reporter Outputs'!$A$2:$A$23,0),MATCH(PotentialSummary!C$31,'Reporter Outputs'!$B$2:$U$2,0)+1),0)</f>
        <v>0.86382039363978891</v>
      </c>
      <c r="D107" s="57">
        <f>IFERROR(INDEX('Reporter Outputs'!$A$2:$U$23,MATCH(PotentialSummary!$A53,'Reporter Outputs'!$A$2:$A$23,0),MATCH(PotentialSummary!D$31,'Reporter Outputs'!$B$2:$U$2,0)+1),0)</f>
        <v>1.6387142566412538</v>
      </c>
      <c r="E107" s="57">
        <f>IFERROR(INDEX('Reporter Outputs'!$A$2:$U$23,MATCH(PotentialSummary!$A53,'Reporter Outputs'!$A$2:$A$23,0),MATCH(PotentialSummary!E$31,'Reporter Outputs'!$B$2:$U$2,0)+1),0)</f>
        <v>2.3202478218201295</v>
      </c>
      <c r="F107" s="57">
        <f>IFERROR(INDEX('Reporter Outputs'!$A$2:$U$23,MATCH(PotentialSummary!$A53,'Reporter Outputs'!$A$2:$A$23,0),MATCH(PotentialSummary!F$31,'Reporter Outputs'!$B$2:$U$2,0)+1),0)</f>
        <v>2.9043631617438073</v>
      </c>
      <c r="G107" s="57">
        <f>IFERROR(INDEX('Reporter Outputs'!$A$2:$U$23,MATCH(PotentialSummary!$A53,'Reporter Outputs'!$A$2:$A$23,0),MATCH(PotentialSummary!G$31,'Reporter Outputs'!$B$2:$U$2,0)+1),0)</f>
        <v>3.3863558620972554</v>
      </c>
      <c r="H107" s="57">
        <f>IFERROR(INDEX('Reporter Outputs'!$A$2:$U$23,MATCH(PotentialSummary!$A53,'Reporter Outputs'!$A$2:$A$23,0),MATCH(PotentialSummary!H$31,'Reporter Outputs'!$B$2:$U$2,0)+1),0)</f>
        <v>3.1346001602121003</v>
      </c>
      <c r="I107" s="57">
        <f>IFERROR(INDEX('Reporter Outputs'!$A$2:$U$23,MATCH(PotentialSummary!$A53,'Reporter Outputs'!$A$2:$A$23,0),MATCH(PotentialSummary!I$31,'Reporter Outputs'!$B$2:$U$2,0)+1),0)</f>
        <v>2.8760708895509488</v>
      </c>
      <c r="J107" s="57">
        <f>IFERROR(INDEX('Reporter Outputs'!$A$2:$U$23,MATCH(PotentialSummary!$A53,'Reporter Outputs'!$A$2:$A$23,0),MATCH(PotentialSummary!J$31,'Reporter Outputs'!$B$2:$U$2,0)+1),0)</f>
        <v>2.611110846271405</v>
      </c>
      <c r="K107" s="57">
        <f>IFERROR(INDEX('Reporter Outputs'!$A$2:$U$23,MATCH(PotentialSummary!$A53,'Reporter Outputs'!$A$2:$A$23,0),MATCH(PotentialSummary!K$31,'Reporter Outputs'!$B$2:$U$2,0)+1),0)</f>
        <v>2.3400129469955324</v>
      </c>
      <c r="L107" s="57">
        <f>IFERROR(INDEX('Reporter Outputs'!$A$2:$U$23,MATCH(PotentialSummary!$A53,'Reporter Outputs'!$A$2:$A$23,0),MATCH(PotentialSummary!L$31,'Reporter Outputs'!$B$2:$U$2,0)+1),0)</f>
        <v>2.0627862607773833</v>
      </c>
      <c r="M107" s="57">
        <f>IFERROR(INDEX('Reporter Outputs'!$A$2:$U$23,MATCH(PotentialSummary!$A53,'Reporter Outputs'!$A$2:$A$23,0),MATCH(PotentialSummary!M$31,'Reporter Outputs'!$B$2:$U$2,0)+1),0)</f>
        <v>1.7788589155853649</v>
      </c>
      <c r="N107" s="57">
        <f>IFERROR(INDEX('Reporter Outputs'!$A$2:$U$23,MATCH(PotentialSummary!$A53,'Reporter Outputs'!$A$2:$A$23,0),MATCH(PotentialSummary!N$31,'Reporter Outputs'!$B$2:$U$2,0)+1),0)</f>
        <v>1.4887463939434533</v>
      </c>
      <c r="O107" s="57">
        <f>IFERROR(INDEX('Reporter Outputs'!$A$2:$U$23,MATCH(PotentialSummary!$A53,'Reporter Outputs'!$A$2:$A$23,0),MATCH(PotentialSummary!O$31,'Reporter Outputs'!$B$2:$U$2,0)+1),0)</f>
        <v>1.1925474142884092</v>
      </c>
      <c r="P107" s="57">
        <f>IFERROR(INDEX('Reporter Outputs'!$A$2:$U$23,MATCH(PotentialSummary!$A53,'Reporter Outputs'!$A$2:$A$23,0),MATCH(PotentialSummary!P$31,'Reporter Outputs'!$B$2:$U$2,0)+1),0)</f>
        <v>0.89021096942847666</v>
      </c>
      <c r="Q107" s="57">
        <f>IFERROR(INDEX('Reporter Outputs'!$A$2:$U$23,MATCH(PotentialSummary!$A53,'Reporter Outputs'!$A$2:$A$23,0),MATCH(PotentialSummary!Q$31,'Reporter Outputs'!$B$2:$U$2,0)+1),0)</f>
        <v>0.7930826245499506</v>
      </c>
      <c r="R107" s="57">
        <f>IFERROR(INDEX('Reporter Outputs'!$A$2:$U$23,MATCH(PotentialSummary!$A53,'Reporter Outputs'!$A$2:$A$23,0),MATCH(PotentialSummary!R$31,'Reporter Outputs'!$B$2:$U$2,0)+1),0)</f>
        <v>0.8006484896614694</v>
      </c>
      <c r="S107" s="57">
        <f>IFERROR(INDEX('Reporter Outputs'!$A$2:$U$23,MATCH(PotentialSummary!$A53,'Reporter Outputs'!$A$2:$A$23,0),MATCH(PotentialSummary!S$31,'Reporter Outputs'!$B$2:$U$2,0)+1),0)</f>
        <v>0.80815146182817776</v>
      </c>
      <c r="T107" s="57">
        <f>IFERROR(INDEX('Reporter Outputs'!$A$2:$U$23,MATCH(PotentialSummary!$A53,'Reporter Outputs'!$A$2:$A$23,0),MATCH(PotentialSummary!T$31,'Reporter Outputs'!$B$2:$U$2,0)+1),0)</f>
        <v>0.81554358558829754</v>
      </c>
      <c r="U107" s="57">
        <f>IFERROR(INDEX('Reporter Outputs'!$A$2:$U$23,MATCH(PotentialSummary!$A53,'Reporter Outputs'!$A$2:$A$23,0),MATCH(PotentialSummary!U$31,'Reporter Outputs'!$B$2:$U$2,0)+1),0)</f>
        <v>0.82288763769235496</v>
      </c>
      <c r="V107" s="57">
        <f>IFERROR(INDEX('Reporter Outputs'!$A$2:$U$23,MATCH(PotentialSummary!$A53,'Reporter Outputs'!$A$2:$A$23,0),MATCH(PotentialSummary!V$31,'Reporter Outputs'!$B$2:$U$2,0)+1),0)</f>
        <v>0.83016064485894292</v>
      </c>
    </row>
    <row r="108" spans="1:22" x14ac:dyDescent="0.35">
      <c r="A108" t="str">
        <f t="shared" si="14"/>
        <v>ResHPWHDLCGrd</v>
      </c>
      <c r="B108" t="str">
        <f t="shared" si="15"/>
        <v>Bin 4</v>
      </c>
      <c r="C108" s="57">
        <f>IFERROR(INDEX('Reporter Outputs'!$A$2:$U$23,MATCH(PotentialSummary!$A54,'Reporter Outputs'!$A$2:$A$23,0),MATCH(PotentialSummary!C$31,'Reporter Outputs'!$B$2:$U$2,0)+1),0)</f>
        <v>3.0309487496132957E-2</v>
      </c>
      <c r="D108" s="57">
        <f>IFERROR(INDEX('Reporter Outputs'!$A$2:$U$23,MATCH(PotentialSummary!$A54,'Reporter Outputs'!$A$2:$A$23,0),MATCH(PotentialSummary!D$31,'Reporter Outputs'!$B$2:$U$2,0)+1),0)</f>
        <v>0.13502514474197597</v>
      </c>
      <c r="E108" s="57">
        <f>IFERROR(INDEX('Reporter Outputs'!$A$2:$U$23,MATCH(PotentialSummary!$A54,'Reporter Outputs'!$A$2:$A$23,0),MATCH(PotentialSummary!E$31,'Reporter Outputs'!$B$2:$U$2,0)+1),0)</f>
        <v>0.31682098771841127</v>
      </c>
      <c r="F108" s="57">
        <f>IFERROR(INDEX('Reporter Outputs'!$A$2:$U$23,MATCH(PotentialSummary!$A54,'Reporter Outputs'!$A$2:$A$23,0),MATCH(PotentialSummary!F$31,'Reporter Outputs'!$B$2:$U$2,0)+1),0)</f>
        <v>0.57835803220872339</v>
      </c>
      <c r="G108" s="57">
        <f>IFERROR(INDEX('Reporter Outputs'!$A$2:$U$23,MATCH(PotentialSummary!$A54,'Reporter Outputs'!$A$2:$A$23,0),MATCH(PotentialSummary!G$31,'Reporter Outputs'!$B$2:$U$2,0)+1),0)</f>
        <v>0.92210629108751563</v>
      </c>
      <c r="H108" s="57">
        <f>IFERROR(INDEX('Reporter Outputs'!$A$2:$U$23,MATCH(PotentialSummary!$A54,'Reporter Outputs'!$A$2:$A$23,0),MATCH(PotentialSummary!H$31,'Reporter Outputs'!$B$2:$U$2,0)+1),0)</f>
        <v>1.3502892997836742</v>
      </c>
      <c r="I108" s="57">
        <f>IFERROR(INDEX('Reporter Outputs'!$A$2:$U$23,MATCH(PotentialSummary!$A54,'Reporter Outputs'!$A$2:$A$23,0),MATCH(PotentialSummary!I$31,'Reporter Outputs'!$B$2:$U$2,0)+1),0)</f>
        <v>1.8653838311889765</v>
      </c>
      <c r="J108" s="57">
        <f>IFERROR(INDEX('Reporter Outputs'!$A$2:$U$23,MATCH(PotentialSummary!$A54,'Reporter Outputs'!$A$2:$A$23,0),MATCH(PotentialSummary!J$31,'Reporter Outputs'!$B$2:$U$2,0)+1),0)</f>
        <v>2.4698809514416316</v>
      </c>
      <c r="K108" s="57">
        <f>IFERROR(INDEX('Reporter Outputs'!$A$2:$U$23,MATCH(PotentialSummary!$A54,'Reporter Outputs'!$A$2:$A$23,0),MATCH(PotentialSummary!K$31,'Reporter Outputs'!$B$2:$U$2,0)+1),0)</f>
        <v>3.1664856048705503</v>
      </c>
      <c r="L108" s="57">
        <f>IFERROR(INDEX('Reporter Outputs'!$A$2:$U$23,MATCH(PotentialSummary!$A54,'Reporter Outputs'!$A$2:$A$23,0),MATCH(PotentialSummary!L$31,'Reporter Outputs'!$B$2:$U$2,0)+1),0)</f>
        <v>3.9578663214915659</v>
      </c>
      <c r="M108" s="57">
        <f>IFERROR(INDEX('Reporter Outputs'!$A$2:$U$23,MATCH(PotentialSummary!$A54,'Reporter Outputs'!$A$2:$A$23,0),MATCH(PotentialSummary!M$31,'Reporter Outputs'!$B$2:$U$2,0)+1),0)</f>
        <v>4.4047935052590024</v>
      </c>
      <c r="N108" s="57">
        <f>IFERROR(INDEX('Reporter Outputs'!$A$2:$U$23,MATCH(PotentialSummary!$A54,'Reporter Outputs'!$A$2:$A$23,0),MATCH(PotentialSummary!N$31,'Reporter Outputs'!$B$2:$U$2,0)+1),0)</f>
        <v>4.8598158147119666</v>
      </c>
      <c r="O108" s="57">
        <f>IFERROR(INDEX('Reporter Outputs'!$A$2:$U$23,MATCH(PotentialSummary!$A54,'Reporter Outputs'!$A$2:$A$23,0),MATCH(PotentialSummary!O$31,'Reporter Outputs'!$B$2:$U$2,0)+1),0)</f>
        <v>5.3232551246497186</v>
      </c>
      <c r="P108" s="57">
        <f>IFERROR(INDEX('Reporter Outputs'!$A$2:$U$23,MATCH(PotentialSummary!$A54,'Reporter Outputs'!$A$2:$A$23,0),MATCH(PotentialSummary!P$31,'Reporter Outputs'!$B$2:$U$2,0)+1),0)</f>
        <v>5.7950988598089204</v>
      </c>
      <c r="Q108" s="57">
        <f>IFERROR(INDEX('Reporter Outputs'!$A$2:$U$23,MATCH(PotentialSummary!$A54,'Reporter Outputs'!$A$2:$A$23,0),MATCH(PotentialSummary!Q$31,'Reporter Outputs'!$B$2:$U$2,0)+1),0)</f>
        <v>5.9921798299329607</v>
      </c>
      <c r="R108" s="57">
        <f>IFERROR(INDEX('Reporter Outputs'!$A$2:$U$23,MATCH(PotentialSummary!$A54,'Reporter Outputs'!$A$2:$A$23,0),MATCH(PotentialSummary!R$31,'Reporter Outputs'!$B$2:$U$2,0)+1),0)</f>
        <v>6.0493441441088791</v>
      </c>
      <c r="S108" s="57">
        <f>IFERROR(INDEX('Reporter Outputs'!$A$2:$U$23,MATCH(PotentialSummary!$A54,'Reporter Outputs'!$A$2:$A$23,0),MATCH(PotentialSummary!S$31,'Reporter Outputs'!$B$2:$U$2,0)+1),0)</f>
        <v>6.1060332671462314</v>
      </c>
      <c r="T108" s="57">
        <f>IFERROR(INDEX('Reporter Outputs'!$A$2:$U$23,MATCH(PotentialSummary!$A54,'Reporter Outputs'!$A$2:$A$23,0),MATCH(PotentialSummary!T$31,'Reporter Outputs'!$B$2:$U$2,0)+1),0)</f>
        <v>6.1618848688893584</v>
      </c>
      <c r="U108" s="57">
        <f>IFERROR(INDEX('Reporter Outputs'!$A$2:$U$23,MATCH(PotentialSummary!$A54,'Reporter Outputs'!$A$2:$A$23,0),MATCH(PotentialSummary!U$31,'Reporter Outputs'!$B$2:$U$2,0)+1),0)</f>
        <v>6.2173732625644602</v>
      </c>
      <c r="V108" s="57">
        <f>IFERROR(INDEX('Reporter Outputs'!$A$2:$U$23,MATCH(PotentialSummary!$A54,'Reporter Outputs'!$A$2:$A$23,0),MATCH(PotentialSummary!V$31,'Reporter Outputs'!$B$2:$U$2,0)+1),0)</f>
        <v>6.2723248722675686</v>
      </c>
    </row>
    <row r="115" spans="1:7" x14ac:dyDescent="0.35">
      <c r="B115" t="s">
        <v>51</v>
      </c>
    </row>
    <row r="116" spans="1:7" ht="52.5" x14ac:dyDescent="0.35">
      <c r="A116" s="35" t="s">
        <v>22</v>
      </c>
      <c r="B116" s="36" t="s">
        <v>61</v>
      </c>
      <c r="C116" s="36" t="s">
        <v>62</v>
      </c>
      <c r="D116" s="36" t="s">
        <v>63</v>
      </c>
      <c r="E116" s="36" t="s">
        <v>64</v>
      </c>
      <c r="F116" s="36" t="s">
        <v>65</v>
      </c>
      <c r="G116" s="36" t="s">
        <v>0</v>
      </c>
    </row>
    <row r="117" spans="1:7" x14ac:dyDescent="0.35">
      <c r="A117" s="37" t="str">
        <f>A4</f>
        <v>NRCurtailCom</v>
      </c>
      <c r="B117" s="38">
        <f t="shared" ref="B117:F117" si="16">B4*$I4</f>
        <v>7.1132915800884859</v>
      </c>
      <c r="C117" s="38">
        <f t="shared" si="16"/>
        <v>35.593232015736199</v>
      </c>
      <c r="D117" s="38">
        <f t="shared" si="16"/>
        <v>627.81625238800007</v>
      </c>
      <c r="E117" s="64">
        <f>E4*$I4</f>
        <v>5803.2443503917711</v>
      </c>
      <c r="F117" s="38">
        <f t="shared" si="16"/>
        <v>670.49369172716877</v>
      </c>
      <c r="G117" s="39" t="str">
        <f>J4</f>
        <v>Bin 2</v>
      </c>
    </row>
    <row r="118" spans="1:7" x14ac:dyDescent="0.35">
      <c r="A118" s="37" t="str">
        <f>A5</f>
        <v>NRCurtailInd</v>
      </c>
      <c r="B118" s="38">
        <f t="shared" ref="B118:F118" si="17">B5*$I5</f>
        <v>6.9622913636189132</v>
      </c>
      <c r="C118" s="38">
        <f t="shared" si="17"/>
        <v>158.39212852233027</v>
      </c>
      <c r="D118" s="38">
        <f t="shared" si="17"/>
        <v>1780.1795758995156</v>
      </c>
      <c r="E118" s="64">
        <f t="shared" si="17"/>
        <v>26108.592613570927</v>
      </c>
      <c r="F118" s="38">
        <f t="shared" si="17"/>
        <v>1945.9691918064145</v>
      </c>
      <c r="G118" s="39" t="str">
        <f t="shared" ref="G118:G139" si="18">J5</f>
        <v>Bin 2</v>
      </c>
    </row>
    <row r="119" spans="1:7" x14ac:dyDescent="0.35">
      <c r="A119" s="37" t="str">
        <f t="shared" ref="A119:A139" si="19">A6</f>
        <v>NRIrrLg</v>
      </c>
      <c r="B119" s="38">
        <f t="shared" ref="B119:F119" si="20">B6*$I6</f>
        <v>15.748382023732816</v>
      </c>
      <c r="C119" s="38">
        <f t="shared" si="20"/>
        <v>94.490292142396896</v>
      </c>
      <c r="D119" s="38">
        <f t="shared" si="20"/>
        <v>1467.5720353141317</v>
      </c>
      <c r="E119" s="64">
        <f t="shared" si="20"/>
        <v>59056.432588998061</v>
      </c>
      <c r="F119" s="38">
        <f t="shared" si="20"/>
        <v>1575.6425835477903</v>
      </c>
      <c r="G119" s="39" t="str">
        <f t="shared" si="18"/>
        <v>Bin 1</v>
      </c>
    </row>
    <row r="120" spans="1:7" x14ac:dyDescent="0.35">
      <c r="A120" s="37" t="str">
        <f t="shared" si="19"/>
        <v>NRIrrSmMed</v>
      </c>
      <c r="B120" s="38">
        <f t="shared" ref="B120:F120" si="21">B7*$I7</f>
        <v>13.92044482454954</v>
      </c>
      <c r="C120" s="38">
        <f t="shared" si="21"/>
        <v>459.37467921013479</v>
      </c>
      <c r="D120" s="38">
        <f t="shared" si="21"/>
        <v>2193.6532976766398</v>
      </c>
      <c r="E120" s="64">
        <f t="shared" si="21"/>
        <v>69602.224122747706</v>
      </c>
      <c r="F120" s="38">
        <f t="shared" si="21"/>
        <v>2667.5827364230727</v>
      </c>
      <c r="G120" s="39" t="str">
        <f t="shared" si="18"/>
        <v>Bin 1</v>
      </c>
    </row>
    <row r="121" spans="1:7" x14ac:dyDescent="0.35">
      <c r="A121" s="37" t="str">
        <f t="shared" si="19"/>
        <v>ComCPP</v>
      </c>
      <c r="B121" s="38">
        <f t="shared" ref="B121:F121" si="22">B8*$I8</f>
        <v>9.434147944629462</v>
      </c>
      <c r="C121" s="38">
        <f t="shared" si="22"/>
        <v>541.64816512676043</v>
      </c>
      <c r="D121" s="38">
        <f t="shared" si="22"/>
        <v>-1243.2626284911296</v>
      </c>
      <c r="E121" s="64">
        <f t="shared" si="22"/>
        <v>20108.8060398382</v>
      </c>
      <c r="F121" s="38">
        <f t="shared" si="22"/>
        <v>-692.36526389351343</v>
      </c>
      <c r="G121" s="39" t="str">
        <f t="shared" si="18"/>
        <v>Bin 1</v>
      </c>
    </row>
    <row r="122" spans="1:7" x14ac:dyDescent="0.35">
      <c r="A122" s="37" t="str">
        <f t="shared" si="19"/>
        <v>IndCPP</v>
      </c>
      <c r="B122" s="38">
        <f t="shared" ref="B122:F122" si="23">B9*$I9</f>
        <v>8.8720456213027514</v>
      </c>
      <c r="C122" s="38">
        <f t="shared" si="23"/>
        <v>1231.7657441754288</v>
      </c>
      <c r="D122" s="38">
        <f t="shared" si="23"/>
        <v>-1000.8156476358727</v>
      </c>
      <c r="E122" s="64">
        <f t="shared" si="23"/>
        <v>16303.519655798891</v>
      </c>
      <c r="F122" s="38">
        <f t="shared" si="23"/>
        <v>238.97765850003117</v>
      </c>
      <c r="G122" s="39" t="str">
        <f t="shared" si="18"/>
        <v>Bin 1</v>
      </c>
    </row>
    <row r="123" spans="1:7" x14ac:dyDescent="0.35">
      <c r="A123" s="37" t="str">
        <f t="shared" si="19"/>
        <v>DVR</v>
      </c>
      <c r="B123" s="38">
        <f t="shared" ref="B123:F123" si="24">B10*$I10</f>
        <v>5.6087515039169569</v>
      </c>
      <c r="C123" s="38">
        <f t="shared" si="24"/>
        <v>2703.4182248879729</v>
      </c>
      <c r="D123" s="38">
        <f t="shared" si="24"/>
        <v>-2676.7486114868466</v>
      </c>
      <c r="E123" s="64">
        <f t="shared" si="24"/>
        <v>84131.272558754339</v>
      </c>
      <c r="F123" s="38">
        <f t="shared" si="24"/>
        <v>34.398066496464466</v>
      </c>
      <c r="G123" s="39" t="str">
        <f t="shared" si="18"/>
        <v>Bin 1</v>
      </c>
    </row>
    <row r="124" spans="1:7" x14ac:dyDescent="0.35">
      <c r="A124" s="37" t="str">
        <f t="shared" si="19"/>
        <v>IndRTP</v>
      </c>
      <c r="B124" s="38">
        <f t="shared" ref="B124:F124" si="25">B11*$I11</f>
        <v>8.4262900827020957</v>
      </c>
      <c r="C124" s="38">
        <f t="shared" si="25"/>
        <v>273.72572092787306</v>
      </c>
      <c r="D124" s="38">
        <f t="shared" si="25"/>
        <v>-174.97198048716805</v>
      </c>
      <c r="E124" s="64">
        <f t="shared" si="25"/>
        <v>3623.00436795531</v>
      </c>
      <c r="F124" s="38">
        <f t="shared" si="25"/>
        <v>107.20926103981779</v>
      </c>
      <c r="G124" s="39" t="str">
        <f t="shared" si="18"/>
        <v>Bin 1</v>
      </c>
    </row>
    <row r="125" spans="1:7" x14ac:dyDescent="0.35">
      <c r="A125" s="37" t="str">
        <f t="shared" si="19"/>
        <v>ResCPP</v>
      </c>
      <c r="B125" s="38">
        <f t="shared" ref="B125:F125" si="26">B12*$I12</f>
        <v>9.2123527899292483</v>
      </c>
      <c r="C125" s="38">
        <f t="shared" si="26"/>
        <v>2589.6640974375023</v>
      </c>
      <c r="D125" s="38">
        <f t="shared" si="26"/>
        <v>-2395.8406550299424</v>
      </c>
      <c r="E125" s="64">
        <f t="shared" si="26"/>
        <v>37712.537241913713</v>
      </c>
      <c r="F125" s="38">
        <f t="shared" si="26"/>
        <v>202.35132211889191</v>
      </c>
      <c r="G125" s="39" t="str">
        <f t="shared" si="18"/>
        <v>Bin 1</v>
      </c>
    </row>
    <row r="126" spans="1:7" x14ac:dyDescent="0.35">
      <c r="A126" s="37" t="str">
        <f t="shared" si="19"/>
        <v>ResTOU</v>
      </c>
      <c r="B126" s="38">
        <f t="shared" ref="B126:F126" si="27">B13*$I13</f>
        <v>8.958882820738161</v>
      </c>
      <c r="C126" s="38">
        <f t="shared" si="27"/>
        <v>5091.2890578070983</v>
      </c>
      <c r="D126" s="38">
        <f t="shared" si="27"/>
        <v>-2027.382166986245</v>
      </c>
      <c r="E126" s="64">
        <f t="shared" si="27"/>
        <v>32100.911700316959</v>
      </c>
      <c r="F126" s="38">
        <f t="shared" si="27"/>
        <v>3073.0474200546205</v>
      </c>
      <c r="G126" s="39" t="str">
        <f t="shared" si="18"/>
        <v>Bin 2</v>
      </c>
    </row>
    <row r="127" spans="1:7" x14ac:dyDescent="0.35">
      <c r="A127" s="37" t="str">
        <f t="shared" si="19"/>
        <v>NRCoolSwchMed</v>
      </c>
      <c r="B127" s="38">
        <f t="shared" ref="B127:F127" si="28">B14*$I14</f>
        <v>6.7405649889377806</v>
      </c>
      <c r="C127" s="38">
        <f t="shared" si="28"/>
        <v>698.61141421062268</v>
      </c>
      <c r="D127" s="38">
        <f t="shared" si="28"/>
        <v>-140.70688679943723</v>
      </c>
      <c r="E127" s="64">
        <f t="shared" si="28"/>
        <v>7222.0339167190496</v>
      </c>
      <c r="F127" s="38">
        <f t="shared" si="28"/>
        <v>564.49612197008514</v>
      </c>
      <c r="G127" s="39" t="str">
        <f t="shared" si="18"/>
        <v>Bin 2</v>
      </c>
    </row>
    <row r="128" spans="1:7" x14ac:dyDescent="0.35">
      <c r="A128" s="37" t="str">
        <f t="shared" si="19"/>
        <v>NRHeatSwchMed</v>
      </c>
      <c r="B128" s="38">
        <f t="shared" ref="B128:F128" si="29">B15*$I15</f>
        <v>7.0032153592539288</v>
      </c>
      <c r="C128" s="38">
        <f t="shared" si="29"/>
        <v>206.35055488778437</v>
      </c>
      <c r="D128" s="38">
        <f t="shared" si="29"/>
        <v>-20.560951698349115</v>
      </c>
      <c r="E128" s="64">
        <f t="shared" si="29"/>
        <v>2442.9821020653239</v>
      </c>
      <c r="F128" s="38">
        <f t="shared" si="29"/>
        <v>192.93057341021833</v>
      </c>
      <c r="G128" s="39" t="str">
        <f t="shared" si="18"/>
        <v>Bin 2</v>
      </c>
    </row>
    <row r="129" spans="1:7" x14ac:dyDescent="0.35">
      <c r="A129" s="37" t="str">
        <f t="shared" si="19"/>
        <v>NRCoolSwchSm</v>
      </c>
      <c r="B129" s="38">
        <f t="shared" ref="B129:F129" si="30">B16*$I16</f>
        <v>6.5215290414911475</v>
      </c>
      <c r="C129" s="38">
        <f t="shared" si="30"/>
        <v>858.8702084177761</v>
      </c>
      <c r="D129" s="38">
        <f t="shared" si="30"/>
        <v>374.72326713742927</v>
      </c>
      <c r="E129" s="64">
        <f t="shared" si="30"/>
        <v>2274.9519912178421</v>
      </c>
      <c r="F129" s="38">
        <f t="shared" si="30"/>
        <v>1240.0422392932119</v>
      </c>
      <c r="G129" s="39" t="str">
        <f t="shared" si="18"/>
        <v>Bin 4</v>
      </c>
    </row>
    <row r="130" spans="1:7" x14ac:dyDescent="0.35">
      <c r="A130" s="37" t="str">
        <f t="shared" si="19"/>
        <v>NRHeatSwchSm</v>
      </c>
      <c r="B130" s="38">
        <f t="shared" ref="B130:F130" si="31">B17*$I17</f>
        <v>6.4825639051977735</v>
      </c>
      <c r="C130" s="38">
        <f t="shared" si="31"/>
        <v>393.04808519935972</v>
      </c>
      <c r="D130" s="38">
        <f t="shared" si="31"/>
        <v>212.17687552392783</v>
      </c>
      <c r="E130" s="64">
        <f t="shared" si="31"/>
        <v>2558.9068046833318</v>
      </c>
      <c r="F130" s="38">
        <f t="shared" si="31"/>
        <v>611.72055855249721</v>
      </c>
      <c r="G130" s="39" t="str">
        <f t="shared" si="18"/>
        <v>Bin 3</v>
      </c>
    </row>
    <row r="131" spans="1:7" x14ac:dyDescent="0.35">
      <c r="A131" s="37" t="str">
        <f t="shared" si="19"/>
        <v>NRTstatSm</v>
      </c>
      <c r="B131" s="38">
        <f t="shared" ref="B131:F131" si="32">B18*$I18</f>
        <v>8.0898243072486373</v>
      </c>
      <c r="C131" s="38">
        <f t="shared" si="32"/>
        <v>179.23843771394831</v>
      </c>
      <c r="D131" s="38">
        <f t="shared" si="32"/>
        <v>439.9744417691893</v>
      </c>
      <c r="E131" s="64">
        <f t="shared" si="32"/>
        <v>3450.3198927922494</v>
      </c>
      <c r="F131" s="38">
        <f t="shared" si="32"/>
        <v>627.41778369959491</v>
      </c>
      <c r="G131" s="39" t="str">
        <f t="shared" si="18"/>
        <v>Bin 3</v>
      </c>
    </row>
    <row r="132" spans="1:7" x14ac:dyDescent="0.35">
      <c r="A132" s="37" t="str">
        <f t="shared" si="19"/>
        <v>ResACSwch</v>
      </c>
      <c r="B132" s="38">
        <f t="shared" ref="B132:F132" si="33">B19*$I19</f>
        <v>9.7065232176889555</v>
      </c>
      <c r="C132" s="38">
        <f t="shared" si="33"/>
        <v>10139.434153197883</v>
      </c>
      <c r="D132" s="38">
        <f t="shared" si="33"/>
        <v>4744.0729291686948</v>
      </c>
      <c r="E132" s="64">
        <f t="shared" si="33"/>
        <v>29119.569653066865</v>
      </c>
      <c r="F132" s="38">
        <f t="shared" si="33"/>
        <v>14894.182759759191</v>
      </c>
      <c r="G132" s="39" t="str">
        <f t="shared" si="18"/>
        <v>Bin 4</v>
      </c>
    </row>
    <row r="133" spans="1:7" x14ac:dyDescent="0.35">
      <c r="A133" s="37" t="str">
        <f t="shared" si="19"/>
        <v>ResHeatSwitch</v>
      </c>
      <c r="B133" s="38">
        <f t="shared" ref="B133:F133" si="34">B20*$I20</f>
        <v>10.978936866729887</v>
      </c>
      <c r="C133" s="38">
        <f t="shared" si="34"/>
        <v>15227.785434154352</v>
      </c>
      <c r="D133" s="38">
        <f t="shared" si="34"/>
        <v>4236.5247107915611</v>
      </c>
      <c r="E133" s="64">
        <f t="shared" si="34"/>
        <v>82342.026500474152</v>
      </c>
      <c r="F133" s="38">
        <f t="shared" si="34"/>
        <v>19472.873614198408</v>
      </c>
      <c r="G133" s="39" t="str">
        <f t="shared" si="18"/>
        <v>Bin 3</v>
      </c>
    </row>
    <row r="134" spans="1:7" x14ac:dyDescent="0.35">
      <c r="A134" s="37" t="str">
        <f t="shared" si="19"/>
        <v>ResBYOT</v>
      </c>
      <c r="B134" s="38">
        <f t="shared" ref="B134:F134" si="35">B21*$I21</f>
        <v>8.3503890737509447</v>
      </c>
      <c r="C134" s="38">
        <f t="shared" si="35"/>
        <v>637.43581202309372</v>
      </c>
      <c r="D134" s="38">
        <f t="shared" si="35"/>
        <v>162.72975861263794</v>
      </c>
      <c r="E134" s="64">
        <f t="shared" si="35"/>
        <v>9462.9597926447041</v>
      </c>
      <c r="F134" s="38">
        <f t="shared" si="35"/>
        <v>807.70286758635837</v>
      </c>
      <c r="G134" s="39" t="str">
        <f t="shared" si="18"/>
        <v>Bin 2</v>
      </c>
    </row>
    <row r="135" spans="1:7" x14ac:dyDescent="0.35">
      <c r="A135" s="37" t="str">
        <f t="shared" si="19"/>
        <v>ResERWHDLCSwch</v>
      </c>
      <c r="B135" s="38">
        <f t="shared" ref="B135:F135" si="36">B22*$I22</f>
        <v>2.7548012780058415</v>
      </c>
      <c r="C135" s="38">
        <f t="shared" si="36"/>
        <v>5213.6909853992229</v>
      </c>
      <c r="D135" s="38">
        <f t="shared" si="36"/>
        <v>1933.8188446361385</v>
      </c>
      <c r="E135" s="64">
        <f t="shared" si="36"/>
        <v>17217.507987536512</v>
      </c>
      <c r="F135" s="38">
        <f t="shared" si="36"/>
        <v>7150.8168774085807</v>
      </c>
      <c r="G135" s="39" t="str">
        <f t="shared" si="18"/>
        <v>Bin 3</v>
      </c>
    </row>
    <row r="136" spans="1:7" x14ac:dyDescent="0.35">
      <c r="A136" s="37" t="str">
        <f t="shared" si="19"/>
        <v>ResERWHDLCGrd</v>
      </c>
      <c r="B136" s="38">
        <f t="shared" ref="B136:F136" si="37">B23*$I23</f>
        <v>8.6725225418702419</v>
      </c>
      <c r="C136" s="38">
        <f t="shared" si="37"/>
        <v>14474.440122381435</v>
      </c>
      <c r="D136" s="38">
        <f t="shared" si="37"/>
        <v>22537.761318297999</v>
      </c>
      <c r="E136" s="64">
        <f t="shared" si="37"/>
        <v>130087.83812805363</v>
      </c>
      <c r="F136" s="38">
        <f t="shared" si="37"/>
        <v>37025.945958052682</v>
      </c>
      <c r="G136" s="39" t="str">
        <f t="shared" si="18"/>
        <v>Bin 3</v>
      </c>
    </row>
    <row r="137" spans="1:7" x14ac:dyDescent="0.35">
      <c r="A137" s="37" t="str">
        <f t="shared" si="19"/>
        <v>ResEVSEDLCSwch</v>
      </c>
      <c r="B137" s="38">
        <f t="shared" ref="B137:F137" si="38">B24*$I24</f>
        <v>15.188256093568789</v>
      </c>
      <c r="C137" s="38">
        <f t="shared" si="38"/>
        <v>7847.9888986340447</v>
      </c>
      <c r="D137" s="38">
        <f t="shared" si="38"/>
        <v>1948.2590853967331</v>
      </c>
      <c r="E137" s="64">
        <f t="shared" si="38"/>
        <v>10848.754352549135</v>
      </c>
      <c r="F137" s="38">
        <f t="shared" si="38"/>
        <v>9811.4613018601722</v>
      </c>
      <c r="G137" s="39" t="str">
        <f t="shared" si="18"/>
        <v>Bin 4</v>
      </c>
    </row>
    <row r="138" spans="1:7" x14ac:dyDescent="0.35">
      <c r="A138" s="37" t="str">
        <f t="shared" si="19"/>
        <v>ResHPWHDLCSwch</v>
      </c>
      <c r="B138" s="38">
        <f t="shared" ref="B138:F138" si="39">B25*$I25</f>
        <v>2.6833954558583364</v>
      </c>
      <c r="C138" s="38">
        <f t="shared" si="39"/>
        <v>179.57560692077311</v>
      </c>
      <c r="D138" s="38">
        <f t="shared" si="39"/>
        <v>94.418969258964069</v>
      </c>
      <c r="E138" s="64">
        <f t="shared" si="39"/>
        <v>166.03212897178864</v>
      </c>
      <c r="F138" s="38">
        <f t="shared" si="39"/>
        <v>276.67989173864231</v>
      </c>
      <c r="G138" s="39" t="str">
        <f t="shared" si="18"/>
        <v>Bin 4</v>
      </c>
    </row>
    <row r="139" spans="1:7" x14ac:dyDescent="0.35">
      <c r="A139" s="37" t="str">
        <f t="shared" si="19"/>
        <v>ResHPWHDLCGrd</v>
      </c>
      <c r="B139" s="38">
        <f t="shared" ref="B139:F139" si="40">B26*$I26</f>
        <v>14.008192214730901</v>
      </c>
      <c r="C139" s="38">
        <f t="shared" si="40"/>
        <v>698.10975828338042</v>
      </c>
      <c r="D139" s="38">
        <f t="shared" si="40"/>
        <v>1372.6884716534576</v>
      </c>
      <c r="E139" s="64">
        <f t="shared" si="40"/>
        <v>1881.6974616802706</v>
      </c>
      <c r="F139" s="38">
        <f t="shared" si="40"/>
        <v>2084.7682827259341</v>
      </c>
      <c r="G139" s="39" t="str">
        <f t="shared" si="18"/>
        <v>Bin 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="115" zoomScaleNormal="115" workbookViewId="0">
      <selection activeCell="E2" sqref="E2:E24"/>
    </sheetView>
  </sheetViews>
  <sheetFormatPr defaultRowHeight="12.75" x14ac:dyDescent="0.35"/>
  <cols>
    <col min="1" max="1" width="18.3984375" bestFit="1" customWidth="1"/>
    <col min="2" max="2" width="14.1328125" bestFit="1" customWidth="1"/>
    <col min="3" max="3" width="12.59765625" customWidth="1"/>
    <col min="4" max="4" width="26.59765625" bestFit="1" customWidth="1"/>
    <col min="5" max="7" width="12.59765625" bestFit="1" customWidth="1"/>
    <col min="10" max="11" width="9.59765625" bestFit="1" customWidth="1"/>
    <col min="12" max="12" width="9.59765625" customWidth="1"/>
  </cols>
  <sheetData>
    <row r="1" spans="1:13" x14ac:dyDescent="0.35">
      <c r="A1" t="s">
        <v>22</v>
      </c>
      <c r="B1" t="s">
        <v>5</v>
      </c>
      <c r="C1" t="s">
        <v>91</v>
      </c>
      <c r="D1" t="s">
        <v>49</v>
      </c>
      <c r="E1" t="s">
        <v>50</v>
      </c>
      <c r="F1" t="s">
        <v>66</v>
      </c>
      <c r="G1" t="s">
        <v>67</v>
      </c>
      <c r="J1" t="s">
        <v>89</v>
      </c>
      <c r="K1" t="s">
        <v>90</v>
      </c>
      <c r="L1" t="s">
        <v>92</v>
      </c>
      <c r="M1" t="s">
        <v>95</v>
      </c>
    </row>
    <row r="2" spans="1:13" x14ac:dyDescent="0.35">
      <c r="A2" t="s">
        <v>93</v>
      </c>
      <c r="B2" t="str">
        <f>VLOOKUP($A2,PotentialSummary!$A$4:$J$26,10,FALSE)</f>
        <v>Bin 1</v>
      </c>
      <c r="C2" s="63">
        <f>SUM($E$2:E2)</f>
        <v>134.05870693225467</v>
      </c>
      <c r="D2" s="63">
        <f>VLOOKUP($A2,PotentialSummary!$A$4:$L$26,6,FALSE)</f>
        <v>-5.1646422655963242</v>
      </c>
      <c r="E2" s="63">
        <f>VLOOKUP($A2,PotentialSummary!$A$4:$L$26,9,FALSE)</f>
        <v>134.05870693225467</v>
      </c>
      <c r="F2" s="63">
        <f>VLOOKUP($A2,PotentialSummary!$A$4:$L$26,11,FALSE)</f>
        <v>55.035097560191247</v>
      </c>
      <c r="G2" s="63">
        <f>VLOOKUP($A2,PotentialSummary!$A$4:$L$26,12,FALSE)</f>
        <v>134.05870693225467</v>
      </c>
      <c r="I2" t="s">
        <v>1</v>
      </c>
      <c r="J2" s="63">
        <f>STDEV(D2:D8)</f>
        <v>3.6525553814598704</v>
      </c>
      <c r="K2" s="63">
        <f>SUMPRODUCT(--($B$2:$B$24=I2),$D$2:$D$24,$E$2:$E$24)/SUMIF($B$2:$B$24,I2,$E$2:$E$24)</f>
        <v>2.1342126977708729</v>
      </c>
      <c r="L2" s="14">
        <f>SUMIF($B$2:$B$24,I2,$E$2:$E$24)</f>
        <v>1936.9186438400411</v>
      </c>
      <c r="M2">
        <f>J2/K2</f>
        <v>1.7114298801027963</v>
      </c>
    </row>
    <row r="3" spans="1:13" x14ac:dyDescent="0.35">
      <c r="A3" t="s">
        <v>100</v>
      </c>
      <c r="B3" t="str">
        <f>VLOOKUP($A3,PotentialSummary!$A$4:$J$26,10,FALSE)</f>
        <v>Bin 1</v>
      </c>
      <c r="C3" s="63">
        <f>SUM($E$2:E3)</f>
        <v>694.93385732395018</v>
      </c>
      <c r="D3" s="63">
        <f>VLOOKUP($A3,PotentialSummary!$A$4:$L$26,6,FALSE)</f>
        <v>6.1329275280678885E-2</v>
      </c>
      <c r="E3" s="63">
        <f>VLOOKUP($A3,PotentialSummary!$A$4:$L$26,9,FALSE)</f>
        <v>560.87515039169557</v>
      </c>
      <c r="F3" s="63">
        <f>VLOOKUP($A3,PotentialSummary!$A$4:$L$26,11,FALSE)</f>
        <v>538.10020452264666</v>
      </c>
      <c r="G3" s="63">
        <f>VLOOKUP($A3,PotentialSummary!$A$4:$L$26,12,FALSE)</f>
        <v>560.87515039169557</v>
      </c>
      <c r="I3" t="s">
        <v>2</v>
      </c>
      <c r="J3" s="63">
        <f>STDEV(D9:D14)</f>
        <v>2.3088956856352554</v>
      </c>
      <c r="K3" s="63">
        <f>SUMPRODUCT(--($B$2:$B$24=I3),$D$2:$D$24,$E$2:$E$24)/SUMIF($B$2:$B$24,I3,$E$2:$E$24)</f>
        <v>13.088603531487975</v>
      </c>
      <c r="L3" s="14">
        <f>SUMIF($B$2:$B$24,I3,$E$2:$E$24)</f>
        <v>554.27149650472484</v>
      </c>
      <c r="M3">
        <f>J3/K3</f>
        <v>0.17640504428762149</v>
      </c>
    </row>
    <row r="4" spans="1:13" x14ac:dyDescent="0.35">
      <c r="A4" t="s">
        <v>72</v>
      </c>
      <c r="B4" t="str">
        <f>VLOOKUP($A4,PotentialSummary!$A$4:$J$26,10,FALSE)</f>
        <v>Bin 1</v>
      </c>
      <c r="C4" s="63">
        <f>SUM($E$2:E4)</f>
        <v>946.3507722700416</v>
      </c>
      <c r="D4" s="63">
        <f>VLOOKUP($A4,PotentialSummary!$A$4:$L$26,6,FALSE)</f>
        <v>0.8048437081581401</v>
      </c>
      <c r="E4" s="63">
        <f>VLOOKUP($A4,PotentialSummary!$A$4:$L$26,9,FALSE)</f>
        <v>251.4169149460914</v>
      </c>
      <c r="F4" s="63">
        <f>VLOOKUP($A4,PotentialSummary!$A$4:$L$26,11,FALSE)</f>
        <v>125.00468797672352</v>
      </c>
      <c r="G4" s="63">
        <f>VLOOKUP($A4,PotentialSummary!$A$4:$L$26,12,FALSE)</f>
        <v>251.4169149460914</v>
      </c>
      <c r="I4" t="s">
        <v>3</v>
      </c>
      <c r="J4" s="63">
        <f>STDEV(D15:D19)</f>
        <v>13.242101044585326</v>
      </c>
      <c r="K4" s="63">
        <f>SUMPRODUCT(--($B$2:$B$24=I4),$D$2:$D$24,$E$2:$E$24)/SUMIF($B$2:$B$24,I4,$E$2:$E$24)</f>
        <v>41.302964767970018</v>
      </c>
      <c r="L4" s="14">
        <f>SUMIF($B$2:$B$24,I4,$E$2:$E$24)</f>
        <v>1571.043995423599</v>
      </c>
      <c r="M4">
        <f>J4/K4</f>
        <v>0.32060897126819393</v>
      </c>
    </row>
    <row r="5" spans="1:13" x14ac:dyDescent="0.35">
      <c r="A5" t="s">
        <v>94</v>
      </c>
      <c r="B5" t="str">
        <f>VLOOKUP($A5,PotentialSummary!$A$4:$J$26,10,FALSE)</f>
        <v>Bin 1</v>
      </c>
      <c r="C5" s="63">
        <f>SUM($E$2:E5)</f>
        <v>1055.0409033087008</v>
      </c>
      <c r="D5" s="63">
        <f>VLOOKUP($A5,PotentialSummary!$A$4:$L$26,6,FALSE)</f>
        <v>2.1987061402569363</v>
      </c>
      <c r="E5" s="63">
        <f>VLOOKUP($A5,PotentialSummary!$A$4:$L$26,9,FALSE)</f>
        <v>108.69013103865927</v>
      </c>
      <c r="F5" s="63">
        <f>VLOOKUP($A5,PotentialSummary!$A$4:$L$26,11,FALSE)</f>
        <v>48.593969828820221</v>
      </c>
      <c r="G5" s="63">
        <f>VLOOKUP($A5,PotentialSummary!$A$4:$L$26,12,FALSE)</f>
        <v>108.69013103865927</v>
      </c>
      <c r="I5" t="s">
        <v>4</v>
      </c>
      <c r="J5" s="63">
        <f>STDEV(D20:D24)</f>
        <v>71.012431509027394</v>
      </c>
      <c r="K5" s="63">
        <f>SUMPRODUCT(--($B$2:$B$24=I5),$D$2:$D$24,$E$2:$E$24)/SUMIF($B$2:$B$24,I5,$E$2:$E$24)</f>
        <v>95.867549516786497</v>
      </c>
      <c r="L5" s="14">
        <f>SUMIF($B$2:$B$24,I5,$E$2:$E$24)</f>
        <v>295.2733705832394</v>
      </c>
      <c r="M5">
        <f t="shared" ref="M5" si="0">J5/K5</f>
        <v>0.74073481451190171</v>
      </c>
    </row>
    <row r="6" spans="1:13" x14ac:dyDescent="0.35">
      <c r="A6" t="s">
        <v>105</v>
      </c>
      <c r="B6" t="str">
        <f>VLOOKUP($A6,PotentialSummary!$A$4:$J$26,10,FALSE)</f>
        <v>Bin 1</v>
      </c>
      <c r="C6" s="63">
        <f>SUM($E$2:E6)</f>
        <v>1448.750453902021</v>
      </c>
      <c r="D6" s="63">
        <f>VLOOKUP($A6,PotentialSummary!$A$4:$L$26,6,FALSE)</f>
        <v>4.0020430827072815</v>
      </c>
      <c r="E6" s="63">
        <f>VLOOKUP($A6,PotentialSummary!$A$4:$L$26,9,FALSE)</f>
        <v>393.70955059332039</v>
      </c>
      <c r="F6" s="63">
        <f>VLOOKUP($A6,PotentialSummary!$A$4:$L$26,11,FALSE)</f>
        <v>0</v>
      </c>
      <c r="G6" s="63">
        <f>VLOOKUP($A6,PotentialSummary!$A$4:$L$26,12,FALSE)</f>
        <v>393.70955059332039</v>
      </c>
    </row>
    <row r="7" spans="1:13" x14ac:dyDescent="0.35">
      <c r="A7" t="s">
        <v>71</v>
      </c>
      <c r="B7" t="str">
        <f>VLOOKUP($A7,PotentialSummary!$A$4:$J$26,10,FALSE)</f>
        <v>Bin 1</v>
      </c>
      <c r="C7" s="63">
        <f>SUM($E$2:E7)</f>
        <v>1472.9038163550565</v>
      </c>
      <c r="D7" s="63">
        <f>VLOOKUP($A7,PotentialSummary!$A$4:$L$26,6,FALSE)</f>
        <v>4.4386888677830694</v>
      </c>
      <c r="E7" s="63">
        <f>VLOOKUP($A7,PotentialSummary!$A$4:$L$26,9,FALSE)</f>
        <v>24.153362453035399</v>
      </c>
      <c r="F7" s="63">
        <f>VLOOKUP($A7,PotentialSummary!$A$4:$L$26,11,FALSE)</f>
        <v>10.798659961960054</v>
      </c>
      <c r="G7" s="63">
        <f>VLOOKUP($A7,PotentialSummary!$A$4:$L$26,12,FALSE)</f>
        <v>24.153362453035399</v>
      </c>
    </row>
    <row r="8" spans="1:13" x14ac:dyDescent="0.35">
      <c r="A8" t="s">
        <v>106</v>
      </c>
      <c r="B8" t="str">
        <f>VLOOKUP($A8,PotentialSummary!$A$4:$J$26,10,FALSE)</f>
        <v>Bin 1</v>
      </c>
      <c r="C8" s="63">
        <f>SUM($E$2:E8)</f>
        <v>1936.9186438400411</v>
      </c>
      <c r="D8" s="63">
        <f>VLOOKUP($A8,PotentialSummary!$A$4:$L$26,6,FALSE)</f>
        <v>5.7489170138844212</v>
      </c>
      <c r="E8" s="63">
        <f>VLOOKUP($A8,PotentialSummary!$A$4:$L$26,9,FALSE)</f>
        <v>464.01482748498466</v>
      </c>
      <c r="F8" s="63">
        <f>VLOOKUP($A8,PotentialSummary!$A$4:$L$26,11,FALSE)</f>
        <v>0</v>
      </c>
      <c r="G8" s="63">
        <f>VLOOKUP($A8,PotentialSummary!$A$4:$L$26,12,FALSE)</f>
        <v>464.01482748498466</v>
      </c>
    </row>
    <row r="9" spans="1:13" x14ac:dyDescent="0.35">
      <c r="A9" t="s">
        <v>70</v>
      </c>
      <c r="B9" t="str">
        <f>VLOOKUP($A9,PotentialSummary!$A$4:$J$26,10,FALSE)</f>
        <v>Bin 2</v>
      </c>
      <c r="C9" s="63">
        <f>SUM($E$2:E9)</f>
        <v>2110.975927930514</v>
      </c>
      <c r="D9" s="63">
        <f>VLOOKUP($A9,PotentialSummary!$A$4:$L$26,6,FALSE)</f>
        <v>11.180050303410017</v>
      </c>
      <c r="E9" s="63">
        <f>VLOOKUP($A9,PotentialSummary!$A$4:$L$26,9,FALSE)</f>
        <v>174.05728409047285</v>
      </c>
      <c r="F9" s="63">
        <f>VLOOKUP($A9,PotentialSummary!$A$4:$L$26,11,FALSE)</f>
        <v>151.11123441143775</v>
      </c>
      <c r="G9" s="63">
        <f>VLOOKUP($A9,PotentialSummary!$A$4:$L$26,12,FALSE)</f>
        <v>174.05728409047285</v>
      </c>
    </row>
    <row r="10" spans="1:13" x14ac:dyDescent="0.35">
      <c r="A10" t="s">
        <v>81</v>
      </c>
      <c r="B10" t="str">
        <f>VLOOKUP($A10,PotentialSummary!$A$4:$J$26,10,FALSE)</f>
        <v>Bin 2</v>
      </c>
      <c r="C10" s="63">
        <f>SUM($E$2:E10)</f>
        <v>2159.122820708641</v>
      </c>
      <c r="D10" s="63">
        <f>VLOOKUP($A10,PotentialSummary!$A$4:$L$26,6,FALSE)</f>
        <v>11.724455918088534</v>
      </c>
      <c r="E10" s="63">
        <f>VLOOKUP($A10,PotentialSummary!$A$4:$L$26,9,FALSE)</f>
        <v>48.146892778126997</v>
      </c>
      <c r="F10" s="63">
        <f>VLOOKUP($A10,PotentialSummary!$A$4:$L$26,11,FALSE)</f>
        <v>0</v>
      </c>
      <c r="G10" s="63">
        <f>VLOOKUP($A10,PotentialSummary!$A$4:$L$26,12,FALSE)</f>
        <v>48.146892778126997</v>
      </c>
    </row>
    <row r="11" spans="1:13" x14ac:dyDescent="0.35">
      <c r="A11" t="s">
        <v>82</v>
      </c>
      <c r="B11" t="str">
        <f>VLOOKUP($A11,PotentialSummary!$A$4:$J$26,10,FALSE)</f>
        <v>Bin 2</v>
      </c>
      <c r="C11" s="63">
        <f>SUM($E$2:E11)</f>
        <v>2175.409368055743</v>
      </c>
      <c r="D11" s="63">
        <f>VLOOKUP($A11,PotentialSummary!$A$4:$L$26,6,FALSE)</f>
        <v>11.846008199186929</v>
      </c>
      <c r="E11" s="63">
        <f>VLOOKUP($A11,PotentialSummary!$A$4:$L$26,9,FALSE)</f>
        <v>16.286547347102161</v>
      </c>
      <c r="F11" s="63">
        <f>VLOOKUP($A11,PotentialSummary!$A$4:$L$26,11,FALSE)</f>
        <v>16.286547347102161</v>
      </c>
      <c r="G11" s="63">
        <f>VLOOKUP($A11,PotentialSummary!$A$4:$L$26,12,FALSE)</f>
        <v>0</v>
      </c>
    </row>
    <row r="12" spans="1:13" x14ac:dyDescent="0.35">
      <c r="A12" t="s">
        <v>75</v>
      </c>
      <c r="B12" t="str">
        <f>VLOOKUP($A12,PotentialSummary!$A$4:$J$26,10,FALSE)</f>
        <v>Bin 2</v>
      </c>
      <c r="C12" s="63">
        <f>SUM($E$2:E12)</f>
        <v>2238.4957666733744</v>
      </c>
      <c r="D12" s="63">
        <f>VLOOKUP($A12,PotentialSummary!$A$4:$L$26,6,FALSE)</f>
        <v>12.803122151287646</v>
      </c>
      <c r="E12" s="63">
        <f>VLOOKUP($A12,PotentialSummary!$A$4:$L$26,9,FALSE)</f>
        <v>63.08639861763136</v>
      </c>
      <c r="F12" s="63">
        <f>VLOOKUP($A12,PotentialSummary!$A$4:$L$26,11,FALSE)</f>
        <v>44.229755482665261</v>
      </c>
      <c r="G12" s="63">
        <f>VLOOKUP($A12,PotentialSummary!$A$4:$L$26,12,FALSE)</f>
        <v>63.08639861763136</v>
      </c>
    </row>
    <row r="13" spans="1:13" x14ac:dyDescent="0.35">
      <c r="A13" t="s">
        <v>73</v>
      </c>
      <c r="B13" t="str">
        <f>VLOOKUP($A13,PotentialSummary!$A$4:$J$26,10,FALSE)</f>
        <v>Bin 2</v>
      </c>
      <c r="C13" s="63">
        <f>SUM($E$2:E13)</f>
        <v>2452.5018446754875</v>
      </c>
      <c r="D13" s="63">
        <f>VLOOKUP($A13,PotentialSummary!$A$4:$L$26,6,FALSE)</f>
        <v>14.359626832768168</v>
      </c>
      <c r="E13" s="63">
        <f>VLOOKUP($A13,PotentialSummary!$A$4:$L$26,9,FALSE)</f>
        <v>214.00607800211307</v>
      </c>
      <c r="F13" s="63">
        <f>VLOOKUP($A13,PotentialSummary!$A$4:$L$26,11,FALSE)</f>
        <v>90.225605899643995</v>
      </c>
      <c r="G13" s="63">
        <f>VLOOKUP($A13,PotentialSummary!$A$4:$L$26,12,FALSE)</f>
        <v>214.00607800211307</v>
      </c>
    </row>
    <row r="14" spans="1:13" x14ac:dyDescent="0.35">
      <c r="A14" t="s">
        <v>69</v>
      </c>
      <c r="B14" t="str">
        <f>VLOOKUP($A14,PotentialSummary!$A$4:$J$26,10,FALSE)</f>
        <v>Bin 2</v>
      </c>
      <c r="C14" s="63">
        <f>SUM($E$2:E14)</f>
        <v>2491.190140344766</v>
      </c>
      <c r="D14" s="63">
        <f>VLOOKUP($A14,PotentialSummary!$A$4:$L$26,6,FALSE)</f>
        <v>17.330659832079217</v>
      </c>
      <c r="E14" s="63">
        <f>VLOOKUP($A14,PotentialSummary!$A$4:$L$26,9,FALSE)</f>
        <v>38.688295669278475</v>
      </c>
      <c r="F14" s="63">
        <f>VLOOKUP($A14,PotentialSummary!$A$4:$L$26,11,FALSE)</f>
        <v>33.23012222875856</v>
      </c>
      <c r="G14" s="63">
        <f>VLOOKUP($A14,PotentialSummary!$A$4:$L$26,12,FALSE)</f>
        <v>38.688295669278475</v>
      </c>
    </row>
    <row r="15" spans="1:13" x14ac:dyDescent="0.35">
      <c r="A15" t="s">
        <v>74</v>
      </c>
      <c r="B15" t="str">
        <f>VLOOKUP($A15,PotentialSummary!$A$4:$J$26,10,FALSE)</f>
        <v>Bin 3</v>
      </c>
      <c r="C15" s="63">
        <f>SUM($E$2:E15)</f>
        <v>2514.1922729633811</v>
      </c>
      <c r="D15" s="63">
        <f>VLOOKUP($A15,PotentialSummary!$A$4:$L$26,6,FALSE)</f>
        <v>27.276504926845035</v>
      </c>
      <c r="E15" s="63">
        <f>VLOOKUP($A15,PotentialSummary!$A$4:$L$26,9,FALSE)</f>
        <v>23.002132618614997</v>
      </c>
      <c r="F15" s="63">
        <f>VLOOKUP($A15,PotentialSummary!$A$4:$L$26,11,FALSE)</f>
        <v>13.940926263475687</v>
      </c>
      <c r="G15" s="63">
        <f>VLOOKUP($A15,PotentialSummary!$A$4:$L$26,12,FALSE)</f>
        <v>23.002132618614997</v>
      </c>
    </row>
    <row r="16" spans="1:13" x14ac:dyDescent="0.35">
      <c r="A16" t="s">
        <v>88</v>
      </c>
      <c r="B16" t="str">
        <f>VLOOKUP($A16,PotentialSummary!$A$4:$J$26,10,FALSE)</f>
        <v>Bin 3</v>
      </c>
      <c r="C16" s="63">
        <f>SUM($E$2:E16)</f>
        <v>3063.1391162998752</v>
      </c>
      <c r="D16" s="63">
        <f>VLOOKUP($A16,PotentialSummary!$A$4:$L$26,6,FALSE)</f>
        <v>35.473149815094018</v>
      </c>
      <c r="E16" s="63">
        <f>VLOOKUP($A16,PotentialSummary!$A$4:$L$26,9,FALSE)</f>
        <v>548.94684333649434</v>
      </c>
      <c r="F16" s="63">
        <f>VLOOKUP($A16,PotentialSummary!$A$4:$L$26,11,FALSE)</f>
        <v>548.94684333649434</v>
      </c>
      <c r="G16" s="63">
        <f>VLOOKUP($A16,PotentialSummary!$A$4:$L$26,12,FALSE)</f>
        <v>0</v>
      </c>
    </row>
    <row r="17" spans="1:7" x14ac:dyDescent="0.35">
      <c r="A17" t="s">
        <v>84</v>
      </c>
      <c r="B17" t="str">
        <f>VLOOKUP($A17,PotentialSummary!$A$4:$J$26,10,FALSE)</f>
        <v>Bin 3</v>
      </c>
      <c r="C17" s="63">
        <f>SUM($E$2:E17)</f>
        <v>3080.1984949977641</v>
      </c>
      <c r="D17" s="63">
        <f>VLOOKUP($A17,PotentialSummary!$A$4:$L$26,6,FALSE)</f>
        <v>35.858314032749533</v>
      </c>
      <c r="E17" s="63">
        <f>VLOOKUP($A17,PotentialSummary!$A$4:$L$26,9,FALSE)</f>
        <v>17.059378697888878</v>
      </c>
      <c r="F17" s="63">
        <f>VLOOKUP($A17,PotentialSummary!$A$4:$L$26,11,FALSE)</f>
        <v>17.059378697888878</v>
      </c>
      <c r="G17" s="63">
        <f>VLOOKUP($A17,PotentialSummary!$A$4:$L$26,12,FALSE)</f>
        <v>0</v>
      </c>
    </row>
    <row r="18" spans="1:7" x14ac:dyDescent="0.35">
      <c r="A18" t="s">
        <v>77</v>
      </c>
      <c r="B18" t="str">
        <f>VLOOKUP($A18,PotentialSummary!$A$4:$J$26,10,FALSE)</f>
        <v>Bin 3</v>
      </c>
      <c r="C18" s="63">
        <f>SUM($E$2:E18)</f>
        <v>3947.450749184788</v>
      </c>
      <c r="D18" s="63">
        <f>VLOOKUP($A18,PotentialSummary!$A$4:$L$26,6,FALSE)</f>
        <v>42.693398350127531</v>
      </c>
      <c r="E18" s="63">
        <f>VLOOKUP($A18,PotentialSummary!$A$4:$L$26,9,FALSE)</f>
        <v>867.25225418702416</v>
      </c>
      <c r="F18" s="63">
        <f>VLOOKUP($A18,PotentialSummary!$A$4:$L$26,11,FALSE)</f>
        <v>867.25225418702416</v>
      </c>
      <c r="G18" s="63">
        <f>VLOOKUP($A18,PotentialSummary!$A$4:$L$26,12,FALSE)</f>
        <v>867.25225418702416</v>
      </c>
    </row>
    <row r="19" spans="1:7" x14ac:dyDescent="0.35">
      <c r="A19" t="s">
        <v>76</v>
      </c>
      <c r="B19" t="str">
        <f>VLOOKUP($A19,PotentialSummary!$A$4:$J$26,10,FALSE)</f>
        <v>Bin 3</v>
      </c>
      <c r="C19" s="63">
        <f>SUM($E$2:E19)</f>
        <v>4062.2341357683649</v>
      </c>
      <c r="D19" s="63">
        <f>VLOOKUP($A19,PotentialSummary!$A$4:$L$26,6,FALSE)</f>
        <v>62.298361202314645</v>
      </c>
      <c r="E19" s="63">
        <f>VLOOKUP($A19,PotentialSummary!$A$4:$L$26,9,FALSE)</f>
        <v>114.78338658357674</v>
      </c>
      <c r="F19" s="63">
        <f>VLOOKUP($A19,PotentialSummary!$A$4:$L$26,11,FALSE)</f>
        <v>114.78338658357674</v>
      </c>
      <c r="G19" s="63">
        <f>VLOOKUP($A19,PotentialSummary!$A$4:$L$26,12,FALSE)</f>
        <v>76.522257722384495</v>
      </c>
    </row>
    <row r="20" spans="1:7" x14ac:dyDescent="0.35">
      <c r="A20" t="s">
        <v>85</v>
      </c>
      <c r="B20" t="str">
        <f>VLOOKUP($A20,PotentialSummary!$A$4:$J$26,10,FALSE)</f>
        <v>Bin 4</v>
      </c>
      <c r="C20" s="63">
        <f>SUM($E$2:E20)</f>
        <v>4256.3646001221441</v>
      </c>
      <c r="D20" s="63">
        <f>VLOOKUP($A20,PotentialSummary!$A$4:$L$26,6,FALSE)</f>
        <v>76.722542282783394</v>
      </c>
      <c r="E20" s="63">
        <f>VLOOKUP($A20,PotentialSummary!$A$4:$L$26,9,FALSE)</f>
        <v>194.1304643537791</v>
      </c>
      <c r="F20" s="63">
        <f>VLOOKUP($A20,PotentialSummary!$A$4:$L$26,11,FALSE)</f>
        <v>0</v>
      </c>
      <c r="G20" s="63">
        <f>VLOOKUP($A20,PotentialSummary!$A$4:$L$26,12,FALSE)</f>
        <v>194.1304643537791</v>
      </c>
    </row>
    <row r="21" spans="1:7" x14ac:dyDescent="0.35">
      <c r="A21" t="s">
        <v>83</v>
      </c>
      <c r="B21" t="str">
        <f>VLOOKUP($A21,PotentialSummary!$A$4:$J$26,10,FALSE)</f>
        <v>Bin 4</v>
      </c>
      <c r="C21" s="63">
        <f>SUM($E$2:E21)</f>
        <v>4271.5309467302632</v>
      </c>
      <c r="D21" s="63">
        <f>VLOOKUP($A21,PotentialSummary!$A$4:$L$26,6,FALSE)</f>
        <v>81.762752186435222</v>
      </c>
      <c r="E21" s="63">
        <f>VLOOKUP($A21,PotentialSummary!$A$4:$L$26,9,FALSE)</f>
        <v>15.166346608118948</v>
      </c>
      <c r="F21" s="63">
        <f>VLOOKUP($A21,PotentialSummary!$A$4:$L$26,11,FALSE)</f>
        <v>0</v>
      </c>
      <c r="G21" s="63">
        <f>VLOOKUP($A21,PotentialSummary!$A$4:$L$26,12,FALSE)</f>
        <v>15.166346608118948</v>
      </c>
    </row>
    <row r="22" spans="1:7" x14ac:dyDescent="0.35">
      <c r="A22" t="s">
        <v>78</v>
      </c>
      <c r="B22" t="str">
        <f>VLOOKUP($A22,PotentialSummary!$A$4:$J$26,10,FALSE)</f>
        <v>Bin 4</v>
      </c>
      <c r="C22" s="63">
        <f>SUM($E$2:E22)</f>
        <v>4343.8559757472576</v>
      </c>
      <c r="D22" s="63">
        <f>VLOOKUP($A22,PotentialSummary!$A$4:$L$26,6,FALSE)</f>
        <v>135.65789651539262</v>
      </c>
      <c r="E22" s="63">
        <f>VLOOKUP($A22,PotentialSummary!$A$4:$L$26,9,FALSE)</f>
        <v>72.325029016994236</v>
      </c>
      <c r="F22" s="63">
        <f>VLOOKUP($A22,PotentialSummary!$A$4:$L$26,11,FALSE)</f>
        <v>72.325029016994236</v>
      </c>
      <c r="G22" s="63">
        <f>VLOOKUP($A22,PotentialSummary!$A$4:$L$26,12,FALSE)</f>
        <v>72.325029016994236</v>
      </c>
    </row>
    <row r="23" spans="1:7" x14ac:dyDescent="0.35">
      <c r="A23" t="s">
        <v>80</v>
      </c>
      <c r="B23" t="str">
        <f>VLOOKUP($A23,PotentialSummary!$A$4:$J$26,10,FALSE)</f>
        <v>Bin 4</v>
      </c>
      <c r="C23" s="63">
        <f>SUM($E$2:E23)</f>
        <v>4356.4006254917931</v>
      </c>
      <c r="D23" s="63">
        <f>VLOOKUP($A23,PotentialSummary!$A$4:$L$26,6,FALSE)</f>
        <v>166.18784303915123</v>
      </c>
      <c r="E23" s="63">
        <f>VLOOKUP($A23,PotentialSummary!$A$4:$L$26,9,FALSE)</f>
        <v>12.544649744535137</v>
      </c>
      <c r="F23" s="63">
        <f>VLOOKUP($A23,PotentialSummary!$A$4:$L$26,11,FALSE)</f>
        <v>12.544649744535137</v>
      </c>
      <c r="G23" s="63">
        <f>VLOOKUP($A23,PotentialSummary!$A$4:$L$26,12,FALSE)</f>
        <v>6.2723248722675686</v>
      </c>
    </row>
    <row r="24" spans="1:7" x14ac:dyDescent="0.35">
      <c r="A24" t="s">
        <v>79</v>
      </c>
      <c r="B24" t="str">
        <f>VLOOKUP($A24,PotentialSummary!$A$4:$J$26,10,FALSE)</f>
        <v>Bin 4</v>
      </c>
      <c r="C24" s="63">
        <f>SUM($E$2:E24)</f>
        <v>4357.5075063516051</v>
      </c>
      <c r="D24" s="63">
        <f>VLOOKUP($A24,PotentialSummary!$A$4:$L$26,6,FALSE)</f>
        <v>249.96357041141215</v>
      </c>
      <c r="E24" s="63">
        <f>VLOOKUP($A24,PotentialSummary!$A$4:$L$26,9,FALSE)</f>
        <v>1.1068808598119242</v>
      </c>
      <c r="F24" s="63">
        <f>VLOOKUP($A24,PotentialSummary!$A$4:$L$26,11,FALSE)</f>
        <v>1.1068808598119242</v>
      </c>
      <c r="G24" s="63">
        <f>VLOOKUP($A24,PotentialSummary!$A$4:$L$26,12,FALSE)</f>
        <v>0.83016064485894292</v>
      </c>
    </row>
  </sheetData>
  <autoFilter ref="A1:G24">
    <sortState ref="A2:G24">
      <sortCondition ref="D1:D24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8"/>
  <sheetViews>
    <sheetView workbookViewId="0">
      <pane ySplit="2" topLeftCell="A24" activePane="bottomLeft" state="frozen"/>
      <selection pane="bottomLeft" activeCell="B28" sqref="B28"/>
    </sheetView>
  </sheetViews>
  <sheetFormatPr defaultRowHeight="12.75" outlineLevelCol="1" x14ac:dyDescent="0.35"/>
  <cols>
    <col min="1" max="1" width="23.265625" customWidth="1"/>
    <col min="3" max="20" width="9.1328125" hidden="1" customWidth="1" outlineLevel="1"/>
    <col min="21" max="21" width="8.86328125" collapsed="1"/>
  </cols>
  <sheetData>
    <row r="1" spans="1:48" ht="13.15" thickBot="1" x14ac:dyDescent="0.4">
      <c r="A1" t="s">
        <v>68</v>
      </c>
    </row>
    <row r="2" spans="1:48" ht="52.9" thickBot="1" x14ac:dyDescent="0.4">
      <c r="A2" s="54" t="s">
        <v>22</v>
      </c>
      <c r="B2" s="54">
        <v>2022</v>
      </c>
      <c r="C2" s="54">
        <v>2023</v>
      </c>
      <c r="D2" s="54">
        <v>2024</v>
      </c>
      <c r="E2" s="54">
        <v>2025</v>
      </c>
      <c r="F2" s="54">
        <v>2026</v>
      </c>
      <c r="G2" s="54">
        <v>2027</v>
      </c>
      <c r="H2" s="54">
        <v>2028</v>
      </c>
      <c r="I2" s="54">
        <v>2029</v>
      </c>
      <c r="J2" s="54">
        <v>2030</v>
      </c>
      <c r="K2" s="54">
        <v>2031</v>
      </c>
      <c r="L2" s="54">
        <v>2032</v>
      </c>
      <c r="M2" s="54">
        <v>2033</v>
      </c>
      <c r="N2" s="54">
        <v>2034</v>
      </c>
      <c r="O2" s="54">
        <v>2035</v>
      </c>
      <c r="P2" s="54">
        <v>2036</v>
      </c>
      <c r="Q2" s="54">
        <v>2037</v>
      </c>
      <c r="R2" s="54">
        <v>2038</v>
      </c>
      <c r="S2" s="54">
        <v>2039</v>
      </c>
      <c r="T2" s="54">
        <v>2040</v>
      </c>
      <c r="U2" s="54">
        <v>2041</v>
      </c>
      <c r="V2" s="54" t="s">
        <v>87</v>
      </c>
      <c r="W2" s="54" t="s">
        <v>97</v>
      </c>
      <c r="X2" s="54" t="s">
        <v>96</v>
      </c>
      <c r="Y2" s="54"/>
      <c r="Z2" s="54" t="s">
        <v>99</v>
      </c>
      <c r="AA2" s="54"/>
      <c r="AB2" s="54" t="s">
        <v>101</v>
      </c>
      <c r="AC2" s="54" t="s">
        <v>102</v>
      </c>
      <c r="AD2" s="54" t="s">
        <v>103</v>
      </c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</row>
    <row r="3" spans="1:48" ht="13.5" thickBot="1" x14ac:dyDescent="0.4">
      <c r="A3" s="55" t="str">
        <f>'[1]Portfolio Summary'!AM9</f>
        <v>NRCurtailCom</v>
      </c>
      <c r="B3" s="56">
        <f>'[1]Portfolio Summary'!AN9</f>
        <v>6.9391214513059385</v>
      </c>
      <c r="C3" s="56">
        <f>'[1]Portfolio Summary'!AO9</f>
        <v>13.781883577481516</v>
      </c>
      <c r="D3" s="56">
        <f>'[1]Portfolio Summary'!AP9</f>
        <v>20.575588250695571</v>
      </c>
      <c r="E3" s="56">
        <f>'[1]Portfolio Summary'!AQ9</f>
        <v>27.42688343015238</v>
      </c>
      <c r="F3" s="56">
        <f>'[1]Portfolio Summary'!AR9</f>
        <v>34.341287156039435</v>
      </c>
      <c r="G3" s="56">
        <f>'[1]Portfolio Summary'!AS9</f>
        <v>34.753889287252015</v>
      </c>
      <c r="H3" s="56">
        <f>'[1]Portfolio Summary'!AT9</f>
        <v>34.283611996212237</v>
      </c>
      <c r="I3" s="56">
        <f>'[1]Portfolio Summary'!AU9</f>
        <v>34.327169348818742</v>
      </c>
      <c r="J3" s="56">
        <f>'[1]Portfolio Summary'!AV9</f>
        <v>34.673740282613537</v>
      </c>
      <c r="K3" s="56">
        <f>'[1]Portfolio Summary'!AW9</f>
        <v>34.97027309932367</v>
      </c>
      <c r="L3" s="56">
        <f>'[1]Portfolio Summary'!AX9</f>
        <v>35.308089955495078</v>
      </c>
      <c r="M3" s="56">
        <f>'[1]Portfolio Summary'!AY9</f>
        <v>35.214350126214562</v>
      </c>
      <c r="N3" s="56">
        <f>'[1]Portfolio Summary'!AZ9</f>
        <v>35.873831682366053</v>
      </c>
      <c r="O3" s="56">
        <f>'[1]Portfolio Summary'!BA9</f>
        <v>36.122861784876697</v>
      </c>
      <c r="P3" s="56">
        <f>'[1]Portfolio Summary'!BB9</f>
        <v>36.625910104253073</v>
      </c>
      <c r="Q3" s="56">
        <f>'[1]Portfolio Summary'!BC9</f>
        <v>36.564175356555843</v>
      </c>
      <c r="R3" s="56">
        <f>'[1]Portfolio Summary'!BD9</f>
        <v>37.001787436239567</v>
      </c>
      <c r="S3" s="56">
        <f>'[1]Portfolio Summary'!BE9</f>
        <v>37.437538258304997</v>
      </c>
      <c r="T3" s="56">
        <f>'[1]Portfolio Summary'!BF9</f>
        <v>37.981613432825647</v>
      </c>
      <c r="U3" s="56">
        <f>'[1]Portfolio Summary'!BG9</f>
        <v>38.688295669278475</v>
      </c>
      <c r="V3" s="58">
        <f>VLOOKUP($A3,'[1]Portfolio Summary'!I$9:L$29,4,FALSE)</f>
        <v>27.090262395013415</v>
      </c>
      <c r="W3" s="34">
        <f>IFERROR(VLOOKUP($A3,$A$28:$V$45,21,FALSE),0)</f>
        <v>33.23012222875856</v>
      </c>
      <c r="X3" s="58">
        <f>IFERROR(VLOOKUP($A3,$A$28:$V$45,22,FALSE),0)</f>
        <v>27.118067509344815</v>
      </c>
      <c r="Z3" s="34">
        <f>(U3*V3+W3*X3)/SUM(U3,W3)/V3</f>
        <v>1.0004742455749771</v>
      </c>
      <c r="AB3" s="23">
        <v>0.17</v>
      </c>
      <c r="AC3" s="23">
        <v>0.92</v>
      </c>
      <c r="AD3" s="23">
        <v>26</v>
      </c>
      <c r="AE3" t="b">
        <f>IF(ABS(SUM(AB3:AD3)-V3)&lt;0.1,TRUE, FALSE)</f>
        <v>1</v>
      </c>
    </row>
    <row r="4" spans="1:48" ht="13.5" thickBot="1" x14ac:dyDescent="0.4">
      <c r="A4" s="55" t="str">
        <f>'[1]Portfolio Summary'!AM10</f>
        <v>NRCurtailInd</v>
      </c>
      <c r="B4" s="56">
        <f>'[1]Portfolio Summary'!AN10</f>
        <v>32.751442699272985</v>
      </c>
      <c r="C4" s="56">
        <f>'[1]Portfolio Summary'!AO10</f>
        <v>65.925863525213984</v>
      </c>
      <c r="D4" s="56">
        <f>'[1]Portfolio Summary'!AP10</f>
        <v>99.810273114470334</v>
      </c>
      <c r="E4" s="56">
        <f>'[1]Portfolio Summary'!AQ10</f>
        <v>134.45823258875367</v>
      </c>
      <c r="F4" s="56">
        <f>'[1]Portfolio Summary'!AR10</f>
        <v>169.19291206174296</v>
      </c>
      <c r="G4" s="56">
        <f>'[1]Portfolio Summary'!AS10</f>
        <v>169.66969165942089</v>
      </c>
      <c r="H4" s="56">
        <f>'[1]Portfolio Summary'!AT10</f>
        <v>169.83644963990389</v>
      </c>
      <c r="I4" s="56">
        <f>'[1]Portfolio Summary'!AU10</f>
        <v>169.93812478748848</v>
      </c>
      <c r="J4" s="56">
        <f>'[1]Portfolio Summary'!AV10</f>
        <v>170.22410714482015</v>
      </c>
      <c r="K4" s="56">
        <f>'[1]Portfolio Summary'!AW10</f>
        <v>170.85383096680758</v>
      </c>
      <c r="L4" s="56">
        <f>'[1]Portfolio Summary'!AX10</f>
        <v>171.23312554186577</v>
      </c>
      <c r="M4" s="56">
        <f>'[1]Portfolio Summary'!AY10</f>
        <v>171.21149776886608</v>
      </c>
      <c r="N4" s="56">
        <f>'[1]Portfolio Summary'!AZ10</f>
        <v>171.07958077738857</v>
      </c>
      <c r="O4" s="56">
        <f>'[1]Portfolio Summary'!BA10</f>
        <v>171.23605962857602</v>
      </c>
      <c r="P4" s="56">
        <f>'[1]Portfolio Summary'!BB10</f>
        <v>171.7106452395177</v>
      </c>
      <c r="Q4" s="56">
        <f>'[1]Portfolio Summary'!BC10</f>
        <v>172.54028265481537</v>
      </c>
      <c r="R4" s="56">
        <f>'[1]Portfolio Summary'!BD10</f>
        <v>173.14239428605731</v>
      </c>
      <c r="S4" s="56">
        <f>'[1]Portfolio Summary'!BE10</f>
        <v>173.38704096068841</v>
      </c>
      <c r="T4" s="56">
        <f>'[1]Portfolio Summary'!BF10</f>
        <v>173.75381212489205</v>
      </c>
      <c r="U4" s="56">
        <f>'[1]Portfolio Summary'!BG10</f>
        <v>174.05728409047285</v>
      </c>
      <c r="V4" s="58">
        <f>VLOOKUP($A4,'[1]Portfolio Summary'!I$9:L$29,4,FALSE)</f>
        <v>20.950014500824853</v>
      </c>
      <c r="W4" s="34">
        <f t="shared" ref="W4:W22" si="0">IFERROR(VLOOKUP($A4,$A$28:$V$45,21,FALSE),0)</f>
        <v>151.11123441143775</v>
      </c>
      <c r="X4" s="58">
        <f t="shared" ref="X4:X22" si="1">IFERROR(VLOOKUP($A4,$A$28:$V$45,22,FALSE),0)</f>
        <v>20.955363571971375</v>
      </c>
      <c r="Z4" s="34">
        <f t="shared" ref="Z4:Z22" si="2">(U4*V4+W4*X4)/SUM(U4,W4)/V4</f>
        <v>1.0001186539792164</v>
      </c>
      <c r="AB4" s="23">
        <v>0.04</v>
      </c>
      <c r="AC4" s="23">
        <v>0.91</v>
      </c>
      <c r="AD4" s="23">
        <v>20</v>
      </c>
      <c r="AE4" t="b">
        <f t="shared" ref="AE4:AE22" si="3">IF(ABS(SUM(AB4:AD4)-V4)&lt;0.1,TRUE, FALSE)</f>
        <v>1</v>
      </c>
    </row>
    <row r="5" spans="1:48" ht="13.5" thickBot="1" x14ac:dyDescent="0.4">
      <c r="A5" s="55" t="str">
        <f>'[1]Portfolio Summary'!AM11</f>
        <v>NRIrrLg</v>
      </c>
      <c r="B5" s="56">
        <f>'[1]Portfolio Summary'!AN11</f>
        <v>55.898246333801197</v>
      </c>
      <c r="C5" s="56">
        <f>'[1]Portfolio Summary'!AO11</f>
        <v>113.22946820173996</v>
      </c>
      <c r="D5" s="56">
        <f>'[1]Portfolio Summary'!AP11</f>
        <v>177.92895807285188</v>
      </c>
      <c r="E5" s="56">
        <f>'[1]Portfolio Summary'!AQ11</f>
        <v>242.20251779473176</v>
      </c>
      <c r="F5" s="56">
        <f>'[1]Portfolio Summary'!AR11</f>
        <v>306.47042152281847</v>
      </c>
      <c r="G5" s="56">
        <f>'[1]Portfolio Summary'!AS11</f>
        <v>309.79525735832311</v>
      </c>
      <c r="H5" s="56">
        <f>'[1]Portfolio Summary'!AT11</f>
        <v>314.36149431686226</v>
      </c>
      <c r="I5" s="56">
        <f>'[1]Portfolio Summary'!AU11</f>
        <v>318.32297756625508</v>
      </c>
      <c r="J5" s="56">
        <f>'[1]Portfolio Summary'!AV11</f>
        <v>324.34763871564689</v>
      </c>
      <c r="K5" s="56">
        <f>'[1]Portfolio Summary'!AW11</f>
        <v>329.15718949861582</v>
      </c>
      <c r="L5" s="56">
        <f>'[1]Portfolio Summary'!AX11</f>
        <v>333.51200633746708</v>
      </c>
      <c r="M5" s="56">
        <f>'[1]Portfolio Summary'!AY11</f>
        <v>338.62461362256352</v>
      </c>
      <c r="N5" s="56">
        <f>'[1]Portfolio Summary'!AZ11</f>
        <v>344.00046000916853</v>
      </c>
      <c r="O5" s="56">
        <f>'[1]Portfolio Summary'!BA11</f>
        <v>351.43315196977909</v>
      </c>
      <c r="P5" s="56">
        <f>'[1]Portfolio Summary'!BB11</f>
        <v>357.77144560031354</v>
      </c>
      <c r="Q5" s="56">
        <f>'[1]Portfolio Summary'!BC11</f>
        <v>363.96916822450072</v>
      </c>
      <c r="R5" s="56">
        <f>'[1]Portfolio Summary'!BD11</f>
        <v>370.678781494443</v>
      </c>
      <c r="S5" s="56">
        <f>'[1]Portfolio Summary'!BE11</f>
        <v>377.63572016706223</v>
      </c>
      <c r="T5" s="56">
        <f>'[1]Portfolio Summary'!BF11</f>
        <v>385.61378784805294</v>
      </c>
      <c r="U5" s="56">
        <f>'[1]Portfolio Summary'!BG11</f>
        <v>393.70955059332039</v>
      </c>
      <c r="V5" s="58">
        <f>VLOOKUP($A5,'[1]Portfolio Summary'!I$9:L$29,4,FALSE)</f>
        <v>13.774493082707281</v>
      </c>
      <c r="W5" s="34">
        <f t="shared" si="0"/>
        <v>0</v>
      </c>
      <c r="X5" s="58">
        <f t="shared" si="1"/>
        <v>0</v>
      </c>
      <c r="Z5" s="34"/>
      <c r="AB5" s="23">
        <v>0.04</v>
      </c>
      <c r="AC5" s="23">
        <v>0.24</v>
      </c>
      <c r="AD5" s="23">
        <v>13.5</v>
      </c>
      <c r="AE5" t="b">
        <f t="shared" si="3"/>
        <v>1</v>
      </c>
    </row>
    <row r="6" spans="1:48" ht="13.5" thickBot="1" x14ac:dyDescent="0.4">
      <c r="A6" s="55" t="str">
        <f>'[1]Portfolio Summary'!AM12</f>
        <v>NRIrrSmMed</v>
      </c>
      <c r="B6" s="56">
        <f>'[1]Portfolio Summary'!AN12</f>
        <v>65.880076036265706</v>
      </c>
      <c r="C6" s="56">
        <f>'[1]Portfolio Summary'!AO12</f>
        <v>133.44901609490779</v>
      </c>
      <c r="D6" s="56">
        <f>'[1]Portfolio Summary'!AP12</f>
        <v>209.7019863001469</v>
      </c>
      <c r="E6" s="56">
        <f>'[1]Portfolio Summary'!AQ12</f>
        <v>285.45296740093386</v>
      </c>
      <c r="F6" s="56">
        <f>'[1]Portfolio Summary'!AR12</f>
        <v>361.19728250903603</v>
      </c>
      <c r="G6" s="56">
        <f>'[1]Portfolio Summary'!AS12</f>
        <v>365.11583902945222</v>
      </c>
      <c r="H6" s="56">
        <f>'[1]Portfolio Summary'!AT12</f>
        <v>370.49747544487332</v>
      </c>
      <c r="I6" s="56">
        <f>'[1]Portfolio Summary'!AU12</f>
        <v>375.16636641737205</v>
      </c>
      <c r="J6" s="56">
        <f>'[1]Portfolio Summary'!AV12</f>
        <v>382.2668599148696</v>
      </c>
      <c r="K6" s="56">
        <f>'[1]Portfolio Summary'!AW12</f>
        <v>387.93525905194002</v>
      </c>
      <c r="L6" s="56">
        <f>'[1]Portfolio Summary'!AX12</f>
        <v>393.06772175487203</v>
      </c>
      <c r="M6" s="56">
        <f>'[1]Portfolio Summary'!AY12</f>
        <v>399.09329462659269</v>
      </c>
      <c r="N6" s="56">
        <f>'[1]Portfolio Summary'!AZ12</f>
        <v>405.42911358223438</v>
      </c>
      <c r="O6" s="56">
        <f>'[1]Portfolio Summary'!BA12</f>
        <v>414.18907196438244</v>
      </c>
      <c r="P6" s="56">
        <f>'[1]Portfolio Summary'!BB12</f>
        <v>421.65920374322667</v>
      </c>
      <c r="Q6" s="56">
        <f>'[1]Portfolio Summary'!BC12</f>
        <v>428.96366255030443</v>
      </c>
      <c r="R6" s="56">
        <f>'[1]Portfolio Summary'!BD12</f>
        <v>436.87142104702212</v>
      </c>
      <c r="S6" s="56">
        <f>'[1]Portfolio Summary'!BE12</f>
        <v>445.07067019689475</v>
      </c>
      <c r="T6" s="56">
        <f>'[1]Portfolio Summary'!BF12</f>
        <v>454.47339282091957</v>
      </c>
      <c r="U6" s="56">
        <f>'[1]Portfolio Summary'!BG12</f>
        <v>464.01482748498466</v>
      </c>
      <c r="V6" s="58">
        <f>VLOOKUP($A6,'[1]Portfolio Summary'!I$9:L$29,4,FALSE)</f>
        <v>15.52136701388442</v>
      </c>
      <c r="W6" s="34">
        <f t="shared" si="0"/>
        <v>0</v>
      </c>
      <c r="X6" s="58">
        <f t="shared" si="1"/>
        <v>0</v>
      </c>
      <c r="Z6" s="34"/>
      <c r="AB6" s="23">
        <v>0.03</v>
      </c>
      <c r="AC6" s="23">
        <v>0.99</v>
      </c>
      <c r="AD6" s="23">
        <v>14.5</v>
      </c>
      <c r="AE6" t="b">
        <f t="shared" si="3"/>
        <v>1</v>
      </c>
    </row>
    <row r="7" spans="1:48" ht="13.5" thickBot="1" x14ac:dyDescent="0.4">
      <c r="A7" s="55" t="str">
        <f>'[1]Portfolio Summary'!AM13</f>
        <v>DVR</v>
      </c>
      <c r="B7" s="56">
        <f>'[1]Portfolio Summary'!AN13</f>
        <v>50.464614983768328</v>
      </c>
      <c r="C7" s="56">
        <f>'[1]Portfolio Summary'!AO13</f>
        <v>100.30545152422536</v>
      </c>
      <c r="D7" s="56">
        <f>'[1]Portfolio Summary'!AP13</f>
        <v>151.06635419993964</v>
      </c>
      <c r="E7" s="56">
        <f>'[1]Portfolio Summary'!AQ13</f>
        <v>203.20312805853473</v>
      </c>
      <c r="F7" s="56">
        <f>'[1]Portfolio Summary'!AR13</f>
        <v>250.84700102726541</v>
      </c>
      <c r="G7" s="56">
        <f>'[1]Portfolio Summary'!AS13</f>
        <v>311.18647404198396</v>
      </c>
      <c r="H7" s="56">
        <f>'[1]Portfolio Summary'!AT13</f>
        <v>361.73714693660378</v>
      </c>
      <c r="I7" s="56">
        <f>'[1]Portfolio Summary'!AU13</f>
        <v>407.51209603219883</v>
      </c>
      <c r="J7" s="56">
        <f>'[1]Portfolio Summary'!AV13</f>
        <v>456.21048833617425</v>
      </c>
      <c r="K7" s="56">
        <f>'[1]Portfolio Summary'!AW13</f>
        <v>516.77215882766325</v>
      </c>
      <c r="L7" s="56">
        <f>'[1]Portfolio Summary'!AX13</f>
        <v>530.74761769643032</v>
      </c>
      <c r="M7" s="56">
        <f>'[1]Portfolio Summary'!AY13</f>
        <v>520.10487287024444</v>
      </c>
      <c r="N7" s="56">
        <f>'[1]Portfolio Summary'!AZ13</f>
        <v>535.03967814604073</v>
      </c>
      <c r="O7" s="56">
        <f>'[1]Portfolio Summary'!BA13</f>
        <v>546.05202269376525</v>
      </c>
      <c r="P7" s="56">
        <f>'[1]Portfolio Summary'!BB13</f>
        <v>545.11148392028349</v>
      </c>
      <c r="Q7" s="56">
        <f>'[1]Portfolio Summary'!BC13</f>
        <v>535.03748785515484</v>
      </c>
      <c r="R7" s="56">
        <f>'[1]Portfolio Summary'!BD13</f>
        <v>546.12846579395671</v>
      </c>
      <c r="S7" s="56">
        <f>'[1]Portfolio Summary'!BE13</f>
        <v>541.97534858362133</v>
      </c>
      <c r="T7" s="56">
        <f>'[1]Portfolio Summary'!BF13</f>
        <v>555.52410127938094</v>
      </c>
      <c r="U7" s="56">
        <f>'[1]Portfolio Summary'!BG13</f>
        <v>560.87515039169557</v>
      </c>
      <c r="V7" s="58">
        <f>VLOOKUP($A7,'[1]Portfolio Summary'!I$9:L$29,4,FALSE)</f>
        <v>9.8334940173178111</v>
      </c>
      <c r="W7" s="34">
        <f t="shared" si="0"/>
        <v>538.10020452264666</v>
      </c>
      <c r="X7" s="58">
        <f t="shared" si="1"/>
        <v>9.834076606709802</v>
      </c>
      <c r="Z7" s="34">
        <f t="shared" si="2"/>
        <v>1.0000290088103339</v>
      </c>
      <c r="AB7" s="23">
        <v>0.01</v>
      </c>
      <c r="AC7" s="23">
        <v>4.82</v>
      </c>
      <c r="AD7" s="23">
        <v>5</v>
      </c>
      <c r="AE7" t="b">
        <f t="shared" si="3"/>
        <v>1</v>
      </c>
    </row>
    <row r="8" spans="1:48" ht="13.5" thickBot="1" x14ac:dyDescent="0.4">
      <c r="A8" s="55" t="str">
        <f>'[1]Portfolio Summary'!AM14</f>
        <v>IndRTP</v>
      </c>
      <c r="B8" s="56">
        <f>'[1]Portfolio Summary'!AN14</f>
        <v>4.544811040279007</v>
      </c>
      <c r="C8" s="56">
        <f>'[1]Portfolio Summary'!AO14</f>
        <v>9.1483173776638118</v>
      </c>
      <c r="D8" s="56">
        <f>'[1]Portfolio Summary'!AP14</f>
        <v>13.850346543481489</v>
      </c>
      <c r="E8" s="56">
        <f>'[1]Portfolio Summary'!AQ14</f>
        <v>18.658331040157048</v>
      </c>
      <c r="F8" s="56">
        <f>'[1]Portfolio Summary'!AR14</f>
        <v>23.4783493886281</v>
      </c>
      <c r="G8" s="56">
        <f>'[1]Portfolio Summary'!AS14</f>
        <v>23.544510540648275</v>
      </c>
      <c r="H8" s="56">
        <f>'[1]Portfolio Summary'!AT14</f>
        <v>23.567651002511671</v>
      </c>
      <c r="I8" s="56">
        <f>'[1]Portfolio Summary'!AU14</f>
        <v>23.581760131611954</v>
      </c>
      <c r="J8" s="56">
        <f>'[1]Portfolio Summary'!AV14</f>
        <v>23.621444971967239</v>
      </c>
      <c r="K8" s="56">
        <f>'[1]Portfolio Summary'!AW14</f>
        <v>23.708829695894501</v>
      </c>
      <c r="L8" s="56">
        <f>'[1]Portfolio Summary'!AX14</f>
        <v>23.761463168809591</v>
      </c>
      <c r="M8" s="56">
        <f>'[1]Portfolio Summary'!AY14</f>
        <v>23.758461953186568</v>
      </c>
      <c r="N8" s="56">
        <f>'[1]Portfolio Summary'!AZ14</f>
        <v>23.740156261899237</v>
      </c>
      <c r="O8" s="56">
        <f>'[1]Portfolio Summary'!BA14</f>
        <v>23.761870322466798</v>
      </c>
      <c r="P8" s="56">
        <f>'[1]Portfolio Summary'!BB14</f>
        <v>23.827727022092827</v>
      </c>
      <c r="Q8" s="56">
        <f>'[1]Portfolio Summary'!BC14</f>
        <v>23.942853104296137</v>
      </c>
      <c r="R8" s="56">
        <f>'[1]Portfolio Summary'!BD14</f>
        <v>24.026406174439508</v>
      </c>
      <c r="S8" s="56">
        <f>'[1]Portfolio Summary'!BE14</f>
        <v>24.060354996726208</v>
      </c>
      <c r="T8" s="56">
        <f>'[1]Portfolio Summary'!BF14</f>
        <v>24.111250636702568</v>
      </c>
      <c r="U8" s="56">
        <f>'[1]Portfolio Summary'!BG14</f>
        <v>24.153362453035399</v>
      </c>
      <c r="V8" s="58">
        <f>VLOOKUP($A8,'[1]Portfolio Summary'!I$9:L$29,4,FALSE)</f>
        <v>10.282378803679666</v>
      </c>
      <c r="W8" s="34">
        <f t="shared" si="0"/>
        <v>10.798659961960054</v>
      </c>
      <c r="X8" s="58">
        <f t="shared" si="1"/>
        <v>22.998596399881912</v>
      </c>
      <c r="Z8" s="34">
        <f t="shared" si="2"/>
        <v>1.382086688218241</v>
      </c>
      <c r="AB8" s="23">
        <v>0.25</v>
      </c>
      <c r="AC8" s="23">
        <v>8.1999999999999993</v>
      </c>
      <c r="AD8" s="23">
        <v>1.83</v>
      </c>
      <c r="AE8" t="b">
        <f t="shared" si="3"/>
        <v>1</v>
      </c>
    </row>
    <row r="9" spans="1:48" ht="13.5" thickBot="1" x14ac:dyDescent="0.4">
      <c r="A9" s="55" t="str">
        <f>'[1]Portfolio Summary'!AM15</f>
        <v>ResCPP</v>
      </c>
      <c r="B9" s="56">
        <f>'[1]Portfolio Summary'!AN15</f>
        <v>45.363962704933385</v>
      </c>
      <c r="C9" s="56">
        <f>'[1]Portfolio Summary'!AO15</f>
        <v>90.033298239942766</v>
      </c>
      <c r="D9" s="56">
        <f>'[1]Portfolio Summary'!AP15</f>
        <v>136.23421799929068</v>
      </c>
      <c r="E9" s="56">
        <f>'[1]Portfolio Summary'!AQ15</f>
        <v>184.35727377407227</v>
      </c>
      <c r="F9" s="56">
        <f>'[1]Portfolio Summary'!AR15</f>
        <v>224.57344043486717</v>
      </c>
      <c r="G9" s="56">
        <f>'[1]Portfolio Summary'!AS15</f>
        <v>236.78007419089408</v>
      </c>
      <c r="H9" s="56">
        <f>'[1]Portfolio Summary'!AT15</f>
        <v>237.3271368428619</v>
      </c>
      <c r="I9" s="56">
        <f>'[1]Portfolio Summary'!AU15</f>
        <v>230.79908427903047</v>
      </c>
      <c r="J9" s="56">
        <f>'[1]Portfolio Summary'!AV15</f>
        <v>226.885079309096</v>
      </c>
      <c r="K9" s="56">
        <f>'[1]Portfolio Summary'!AW15</f>
        <v>233.61240895382502</v>
      </c>
      <c r="L9" s="56">
        <f>'[1]Portfolio Summary'!AX15</f>
        <v>243.66190908980403</v>
      </c>
      <c r="M9" s="56">
        <f>'[1]Portfolio Summary'!AY15</f>
        <v>235.03162973179084</v>
      </c>
      <c r="N9" s="56">
        <f>'[1]Portfolio Summary'!AZ15</f>
        <v>244.42955839376998</v>
      </c>
      <c r="O9" s="56">
        <f>'[1]Portfolio Summary'!BA15</f>
        <v>252.38422573890426</v>
      </c>
      <c r="P9" s="56">
        <f>'[1]Portfolio Summary'!BB15</f>
        <v>248.99336990381559</v>
      </c>
      <c r="Q9" s="56">
        <f>'[1]Portfolio Summary'!BC15</f>
        <v>240.52080142801231</v>
      </c>
      <c r="R9" s="56">
        <f>'[1]Portfolio Summary'!BD15</f>
        <v>247.57630515304348</v>
      </c>
      <c r="S9" s="56">
        <f>'[1]Portfolio Summary'!BE15</f>
        <v>241.82240005885942</v>
      </c>
      <c r="T9" s="56">
        <f>'[1]Portfolio Summary'!BF15</f>
        <v>250.46535150848712</v>
      </c>
      <c r="U9" s="56">
        <f>'[1]Portfolio Summary'!BG15</f>
        <v>251.4169149460914</v>
      </c>
      <c r="V9" s="58">
        <f>VLOOKUP($A9,'[1]Portfolio Summary'!I$9:L$29,4,FALSE)</f>
        <v>7.9181662321009831</v>
      </c>
      <c r="W9" s="34">
        <f t="shared" si="0"/>
        <v>125.00468797672352</v>
      </c>
      <c r="X9" s="58">
        <f t="shared" si="1"/>
        <v>15.92549014222439</v>
      </c>
      <c r="Z9" s="34">
        <f t="shared" si="2"/>
        <v>1.3358261746610987</v>
      </c>
      <c r="AB9" s="23">
        <v>0.03</v>
      </c>
      <c r="AC9" s="23">
        <v>7.71</v>
      </c>
      <c r="AD9" s="23">
        <v>0.18</v>
      </c>
      <c r="AE9" t="b">
        <f t="shared" si="3"/>
        <v>1</v>
      </c>
    </row>
    <row r="10" spans="1:48" ht="13.5" thickBot="1" x14ac:dyDescent="0.4">
      <c r="A10" s="55" t="str">
        <f>'[1]Portfolio Summary'!AM16</f>
        <v>ResTOU</v>
      </c>
      <c r="B10" s="56">
        <f>'[1]Portfolio Summary'!AN16</f>
        <v>38.613805054439297</v>
      </c>
      <c r="C10" s="56">
        <f>'[1]Portfolio Summary'!AO16</f>
        <v>76.636343461839303</v>
      </c>
      <c r="D10" s="56">
        <f>'[1]Portfolio Summary'!AP16</f>
        <v>115.96256636099625</v>
      </c>
      <c r="E10" s="56">
        <f>'[1]Portfolio Summary'!AQ16</f>
        <v>156.92491143649033</v>
      </c>
      <c r="F10" s="56">
        <f>'[1]Portfolio Summary'!AR16</f>
        <v>191.15691249815896</v>
      </c>
      <c r="G10" s="56">
        <f>'[1]Portfolio Summary'!AS16</f>
        <v>201.54719915128908</v>
      </c>
      <c r="H10" s="56">
        <f>'[1]Portfolio Summary'!AT16</f>
        <v>202.01285888064407</v>
      </c>
      <c r="I10" s="56">
        <f>'[1]Portfolio Summary'!AU16</f>
        <v>196.45618053831078</v>
      </c>
      <c r="J10" s="56">
        <f>'[1]Portfolio Summary'!AV16</f>
        <v>193.12457950790252</v>
      </c>
      <c r="K10" s="56">
        <f>'[1]Portfolio Summary'!AW16</f>
        <v>198.8508825014959</v>
      </c>
      <c r="L10" s="56">
        <f>'[1]Portfolio Summary'!AX16</f>
        <v>207.40501701724125</v>
      </c>
      <c r="M10" s="56">
        <f>'[1]Portfolio Summary'!AY16</f>
        <v>200.05892322770038</v>
      </c>
      <c r="N10" s="56">
        <f>'[1]Portfolio Summary'!AZ16</f>
        <v>208.05844010477702</v>
      </c>
      <c r="O10" s="56">
        <f>'[1]Portfolio Summary'!BA16</f>
        <v>214.82945294895535</v>
      </c>
      <c r="P10" s="56">
        <f>'[1]Portfolio Summary'!BB16</f>
        <v>211.94315646212786</v>
      </c>
      <c r="Q10" s="56">
        <f>'[1]Portfolio Summary'!BC16</f>
        <v>204.73130617552414</v>
      </c>
      <c r="R10" s="56">
        <f>'[1]Portfolio Summary'!BD16</f>
        <v>210.73695094627067</v>
      </c>
      <c r="S10" s="56">
        <f>'[1]Portfolio Summary'!BE16</f>
        <v>205.83922693010123</v>
      </c>
      <c r="T10" s="56">
        <f>'[1]Portfolio Summary'!BF16</f>
        <v>213.19610720402423</v>
      </c>
      <c r="U10" s="56">
        <f>'[1]Portfolio Summary'!BG16</f>
        <v>214.00607800211307</v>
      </c>
      <c r="V10" s="58">
        <f>VLOOKUP($A10,'[1]Portfolio Summary'!I$9:L$29,4,FALSE)</f>
        <v>17.153116489539958</v>
      </c>
      <c r="W10" s="34">
        <f t="shared" si="0"/>
        <v>90.225605899643995</v>
      </c>
      <c r="X10" s="58">
        <f t="shared" si="1"/>
        <v>40.685470037439828</v>
      </c>
      <c r="Z10" s="34">
        <f t="shared" si="2"/>
        <v>1.4068625283040552</v>
      </c>
      <c r="AB10" s="23">
        <v>0.03</v>
      </c>
      <c r="AC10" s="23">
        <v>16.91</v>
      </c>
      <c r="AD10" s="23">
        <v>0.21</v>
      </c>
      <c r="AE10" t="b">
        <f t="shared" si="3"/>
        <v>1</v>
      </c>
    </row>
    <row r="11" spans="1:48" ht="13.5" thickBot="1" x14ac:dyDescent="0.4">
      <c r="A11" s="55" t="str">
        <f>'[1]Portfolio Summary'!AM17</f>
        <v>NRCoolSwchMed</v>
      </c>
      <c r="B11" s="56">
        <f>'[1]Portfolio Summary'!AN17</f>
        <v>7.2610399938238919</v>
      </c>
      <c r="C11" s="56">
        <f>'[1]Portfolio Summary'!AO17</f>
        <v>14.724200850883797</v>
      </c>
      <c r="D11" s="56">
        <f>'[1]Portfolio Summary'!AP17</f>
        <v>22.348922226145099</v>
      </c>
      <c r="E11" s="56">
        <f>'[1]Portfolio Summary'!AQ17</f>
        <v>30.111382807191259</v>
      </c>
      <c r="F11" s="56">
        <f>'[1]Portfolio Summary'!AR17</f>
        <v>38.131662142833946</v>
      </c>
      <c r="G11" s="56">
        <f>'[1]Portfolio Summary'!AS17</f>
        <v>38.758632002043512</v>
      </c>
      <c r="H11" s="56">
        <f>'[1]Portfolio Summary'!AT17</f>
        <v>39.339704958957199</v>
      </c>
      <c r="I11" s="56">
        <f>'[1]Portfolio Summary'!AU17</f>
        <v>39.937085068172422</v>
      </c>
      <c r="J11" s="56">
        <f>'[1]Portfolio Summary'!AV17</f>
        <v>40.560298901681477</v>
      </c>
      <c r="K11" s="56">
        <f>'[1]Portfolio Summary'!AW17</f>
        <v>41.117245252622212</v>
      </c>
      <c r="L11" s="56">
        <f>'[1]Portfolio Summary'!AX17</f>
        <v>41.732767864978371</v>
      </c>
      <c r="M11" s="56">
        <f>'[1]Portfolio Summary'!AY17</f>
        <v>42.405115542209309</v>
      </c>
      <c r="N11" s="56">
        <f>'[1]Portfolio Summary'!AZ17</f>
        <v>43.019501662929656</v>
      </c>
      <c r="O11" s="56">
        <f>'[1]Portfolio Summary'!BA17</f>
        <v>43.758358771353656</v>
      </c>
      <c r="P11" s="56">
        <f>'[1]Portfolio Summary'!BB17</f>
        <v>44.429192039617242</v>
      </c>
      <c r="Q11" s="56">
        <f>'[1]Portfolio Summary'!BC17</f>
        <v>45.141418127088684</v>
      </c>
      <c r="R11" s="56">
        <f>'[1]Portfolio Summary'!BD17</f>
        <v>45.888319989203659</v>
      </c>
      <c r="S11" s="56">
        <f>'[1]Portfolio Summary'!BE17</f>
        <v>46.715432947212705</v>
      </c>
      <c r="T11" s="56">
        <f>'[1]Portfolio Summary'!BF17</f>
        <v>47.42805906100071</v>
      </c>
      <c r="U11" s="56">
        <f>'[1]Portfolio Summary'!BG17</f>
        <v>48.146892778126997</v>
      </c>
      <c r="V11" s="58">
        <f>VLOOKUP($A11,'[1]Portfolio Summary'!I$9:L$29,4,FALSE)</f>
        <v>21.496905918088533</v>
      </c>
      <c r="W11" s="34">
        <f t="shared" si="0"/>
        <v>0</v>
      </c>
      <c r="X11" s="58">
        <f t="shared" si="1"/>
        <v>0</v>
      </c>
      <c r="Z11" s="34"/>
      <c r="AB11" s="23">
        <v>0.14000000000000001</v>
      </c>
      <c r="AC11" s="23">
        <v>14.51</v>
      </c>
      <c r="AD11" s="23">
        <v>6.85</v>
      </c>
      <c r="AE11" t="b">
        <f t="shared" si="3"/>
        <v>1</v>
      </c>
    </row>
    <row r="12" spans="1:48" ht="13.5" thickBot="1" x14ac:dyDescent="0.4">
      <c r="A12" s="55" t="str">
        <f>'[1]Portfolio Summary'!AM18</f>
        <v>NRCoolSwchSm</v>
      </c>
      <c r="B12" s="56">
        <f>'[1]Portfolio Summary'!AN18</f>
        <v>2.5740244050764507</v>
      </c>
      <c r="C12" s="56">
        <f>'[1]Portfolio Summary'!AO18</f>
        <v>5.1854878530034156</v>
      </c>
      <c r="D12" s="56">
        <f>'[1]Portfolio Summary'!AP18</f>
        <v>7.8247744685333442</v>
      </c>
      <c r="E12" s="56">
        <f>'[1]Portfolio Summary'!AQ18</f>
        <v>10.485345888048782</v>
      </c>
      <c r="F12" s="56">
        <f>'[1]Portfolio Summary'!AR18</f>
        <v>13.215803029273287</v>
      </c>
      <c r="G12" s="56">
        <f>'[1]Portfolio Summary'!AS18</f>
        <v>13.361004575352331</v>
      </c>
      <c r="H12" s="56">
        <f>'[1]Portfolio Summary'!AT18</f>
        <v>13.477047948729961</v>
      </c>
      <c r="I12" s="56">
        <f>'[1]Portfolio Summary'!AU18</f>
        <v>13.583782801116099</v>
      </c>
      <c r="J12" s="56">
        <f>'[1]Portfolio Summary'!AV18</f>
        <v>13.697900686499953</v>
      </c>
      <c r="K12" s="56">
        <f>'[1]Portfolio Summary'!AW18</f>
        <v>13.811280534452077</v>
      </c>
      <c r="L12" s="56">
        <f>'[1]Portfolio Summary'!AX18</f>
        <v>13.93016682929164</v>
      </c>
      <c r="M12" s="56">
        <f>'[1]Portfolio Summary'!AY18</f>
        <v>14.051533543016349</v>
      </c>
      <c r="N12" s="56">
        <f>'[1]Portfolio Summary'!AZ18</f>
        <v>14.17939388468827</v>
      </c>
      <c r="O12" s="56">
        <f>'[1]Portfolio Summary'!BA18</f>
        <v>14.327902822509106</v>
      </c>
      <c r="P12" s="56">
        <f>'[1]Portfolio Summary'!BB18</f>
        <v>14.461056718287999</v>
      </c>
      <c r="Q12" s="56">
        <f>'[1]Portfolio Summary'!BC18</f>
        <v>14.598983795532844</v>
      </c>
      <c r="R12" s="56">
        <f>'[1]Portfolio Summary'!BD18</f>
        <v>14.739541720453287</v>
      </c>
      <c r="S12" s="56">
        <f>'[1]Portfolio Summary'!BE18</f>
        <v>14.893520777091119</v>
      </c>
      <c r="T12" s="56">
        <f>'[1]Portfolio Summary'!BF18</f>
        <v>15.040117889694153</v>
      </c>
      <c r="U12" s="56">
        <f>'[1]Portfolio Summary'!BG18</f>
        <v>15.166346608118948</v>
      </c>
      <c r="V12" s="58">
        <f>VLOOKUP($A12,'[1]Portfolio Summary'!I$9:L$29,4,FALSE)</f>
        <v>91.535202186435214</v>
      </c>
      <c r="W12" s="34">
        <f t="shared" si="0"/>
        <v>0</v>
      </c>
      <c r="X12" s="58">
        <f t="shared" si="1"/>
        <v>0</v>
      </c>
      <c r="Z12" s="34"/>
      <c r="AB12" s="23">
        <v>0.43</v>
      </c>
      <c r="AC12" s="23">
        <v>56.63</v>
      </c>
      <c r="AD12" s="23">
        <v>34.479999999999997</v>
      </c>
      <c r="AE12" t="b">
        <f t="shared" si="3"/>
        <v>1</v>
      </c>
    </row>
    <row r="13" spans="1:48" ht="13.5" thickBot="1" x14ac:dyDescent="0.4">
      <c r="A13" s="55" t="str">
        <f>'[1]Portfolio Summary'!AM19</f>
        <v>ComCPP</v>
      </c>
      <c r="B13" s="56">
        <f>'[1]Portfolio Summary'!AN19</f>
        <v>24.044730658596464</v>
      </c>
      <c r="C13" s="56">
        <f>'[1]Portfolio Summary'!AO19</f>
        <v>47.755566884668227</v>
      </c>
      <c r="D13" s="56">
        <f>'[1]Portfolio Summary'!AP19</f>
        <v>71.296414265389203</v>
      </c>
      <c r="E13" s="56">
        <f>'[1]Portfolio Summary'!AQ19</f>
        <v>95.036818350920214</v>
      </c>
      <c r="F13" s="56">
        <f>'[1]Portfolio Summary'!AR19</f>
        <v>118.99589968714051</v>
      </c>
      <c r="G13" s="56">
        <f>'[1]Portfolio Summary'!AS19</f>
        <v>120.4256061973648</v>
      </c>
      <c r="H13" s="56">
        <f>'[1]Portfolio Summary'!AT19</f>
        <v>118.79604964942781</v>
      </c>
      <c r="I13" s="56">
        <f>'[1]Portfolio Summary'!AU19</f>
        <v>118.9469801121635</v>
      </c>
      <c r="J13" s="56">
        <f>'[1]Portfolio Summary'!AV19</f>
        <v>120.14788210179881</v>
      </c>
      <c r="K13" s="56">
        <f>'[1]Portfolio Summary'!AW19</f>
        <v>121.17539714952693</v>
      </c>
      <c r="L13" s="56">
        <f>'[1]Portfolio Summary'!AX19</f>
        <v>122.34596540886278</v>
      </c>
      <c r="M13" s="56">
        <f>'[1]Portfolio Summary'!AY19</f>
        <v>122.02114778420392</v>
      </c>
      <c r="N13" s="56">
        <f>'[1]Portfolio Summary'!AZ19</f>
        <v>124.30631551087491</v>
      </c>
      <c r="O13" s="56">
        <f>'[1]Portfolio Summary'!BA19</f>
        <v>125.16922903426108</v>
      </c>
      <c r="P13" s="56">
        <f>'[1]Portfolio Summary'!BB19</f>
        <v>126.91234038236811</v>
      </c>
      <c r="Q13" s="56">
        <f>'[1]Portfolio Summary'!BC19</f>
        <v>126.69842347789073</v>
      </c>
      <c r="R13" s="56">
        <f>'[1]Portfolio Summary'!BD19</f>
        <v>128.21479189178598</v>
      </c>
      <c r="S13" s="56">
        <f>'[1]Portfolio Summary'!BE19</f>
        <v>129.72471086702652</v>
      </c>
      <c r="T13" s="56">
        <f>'[1]Portfolio Summary'!BF19</f>
        <v>131.60998425807165</v>
      </c>
      <c r="U13" s="56">
        <f>'[1]Portfolio Summary'!BG19</f>
        <v>134.05870693225467</v>
      </c>
      <c r="V13" s="58">
        <f>VLOOKUP($A13,'[1]Portfolio Summary'!I$9:L$29,4,FALSE)</f>
        <v>3.24972511971347</v>
      </c>
      <c r="W13" s="34">
        <f t="shared" si="0"/>
        <v>55.035097560191247</v>
      </c>
      <c r="X13" s="58">
        <f t="shared" si="1"/>
        <v>7.9159294113648944</v>
      </c>
      <c r="Z13" s="34">
        <f>(U13*V13+W13*X13)/SUM(U13,W13)/V13</f>
        <v>1.4179069197120115</v>
      </c>
      <c r="AB13" s="23">
        <v>0.05</v>
      </c>
      <c r="AC13" s="23">
        <v>2.85</v>
      </c>
      <c r="AD13" s="23">
        <v>0.35</v>
      </c>
      <c r="AE13" t="b">
        <f t="shared" si="3"/>
        <v>1</v>
      </c>
    </row>
    <row r="14" spans="1:48" ht="13.5" thickBot="1" x14ac:dyDescent="0.4">
      <c r="A14" s="55" t="str">
        <f>'[1]Portfolio Summary'!AM20</f>
        <v>IndCPP</v>
      </c>
      <c r="B14" s="56">
        <f>'[1]Portfolio Summary'!AN20</f>
        <v>20.451649681255532</v>
      </c>
      <c r="C14" s="56">
        <f>'[1]Portfolio Summary'!AO20</f>
        <v>41.167428199487148</v>
      </c>
      <c r="D14" s="56">
        <f>'[1]Portfolio Summary'!AP20</f>
        <v>62.326559445666689</v>
      </c>
      <c r="E14" s="56">
        <f>'[1]Portfolio Summary'!AQ20</f>
        <v>83.96248968070671</v>
      </c>
      <c r="F14" s="56">
        <f>'[1]Portfolio Summary'!AR20</f>
        <v>105.65257224882644</v>
      </c>
      <c r="G14" s="56">
        <f>'[1]Portfolio Summary'!AS20</f>
        <v>105.95029743291722</v>
      </c>
      <c r="H14" s="56">
        <f>'[1]Portfolio Summary'!AT20</f>
        <v>106.05442951130254</v>
      </c>
      <c r="I14" s="56">
        <f>'[1]Portfolio Summary'!AU20</f>
        <v>106.11792059225378</v>
      </c>
      <c r="J14" s="56">
        <f>'[1]Portfolio Summary'!AV20</f>
        <v>106.29650237385256</v>
      </c>
      <c r="K14" s="56">
        <f>'[1]Portfolio Summary'!AW20</f>
        <v>106.68973363152523</v>
      </c>
      <c r="L14" s="56">
        <f>'[1]Portfolio Summary'!AX20</f>
        <v>106.92658425964314</v>
      </c>
      <c r="M14" s="56">
        <f>'[1]Portfolio Summary'!AY20</f>
        <v>106.91307878933952</v>
      </c>
      <c r="N14" s="56">
        <f>'[1]Portfolio Summary'!AZ20</f>
        <v>106.83070317854651</v>
      </c>
      <c r="O14" s="56">
        <f>'[1]Portfolio Summary'!BA20</f>
        <v>106.92841645110056</v>
      </c>
      <c r="P14" s="56">
        <f>'[1]Portfolio Summary'!BB20</f>
        <v>107.22477159941772</v>
      </c>
      <c r="Q14" s="56">
        <f>'[1]Portfolio Summary'!BC20</f>
        <v>107.7428389693326</v>
      </c>
      <c r="R14" s="56">
        <f>'[1]Portfolio Summary'!BD20</f>
        <v>108.11882778497773</v>
      </c>
      <c r="S14" s="56">
        <f>'[1]Portfolio Summary'!BE20</f>
        <v>108.27159748526793</v>
      </c>
      <c r="T14" s="56">
        <f>'[1]Portfolio Summary'!BF20</f>
        <v>108.50062786516156</v>
      </c>
      <c r="U14" s="56">
        <f>'[1]Portfolio Summary'!BG20</f>
        <v>108.69013103865927</v>
      </c>
      <c r="V14" s="58">
        <f>VLOOKUP($A14,'[1]Portfolio Summary'!I$9:L$29,4,FALSE)</f>
        <v>8.6616536012584788</v>
      </c>
      <c r="W14" s="34">
        <f t="shared" si="0"/>
        <v>48.593969828820221</v>
      </c>
      <c r="X14" s="58">
        <f t="shared" si="1"/>
        <v>19.373520382232901</v>
      </c>
      <c r="Z14" s="34">
        <f t="shared" si="2"/>
        <v>1.3820866882182414</v>
      </c>
      <c r="AB14" s="23">
        <v>0.06</v>
      </c>
      <c r="AC14" s="23">
        <v>8.1999999999999993</v>
      </c>
      <c r="AD14" s="23">
        <v>0.41</v>
      </c>
      <c r="AE14" t="b">
        <f t="shared" si="3"/>
        <v>1</v>
      </c>
    </row>
    <row r="15" spans="1:48" ht="13.5" thickBot="1" x14ac:dyDescent="0.4">
      <c r="A15" s="55" t="str">
        <f>'[1]Portfolio Summary'!AM21</f>
        <v>NRTstatSm</v>
      </c>
      <c r="B15" s="56">
        <f>'[1]Portfolio Summary'!AN21</f>
        <v>3.9039099038805056</v>
      </c>
      <c r="C15" s="56">
        <f>'[1]Portfolio Summary'!AO21</f>
        <v>7.8646019617637766</v>
      </c>
      <c r="D15" s="56">
        <f>'[1]Portfolio Summary'!AP21</f>
        <v>11.867492197468644</v>
      </c>
      <c r="E15" s="56">
        <f>'[1]Portfolio Summary'!AQ21</f>
        <v>15.902664161706197</v>
      </c>
      <c r="F15" s="56">
        <f>'[1]Portfolio Summary'!AR21</f>
        <v>20.043828734476048</v>
      </c>
      <c r="G15" s="56">
        <f>'[1]Portfolio Summary'!AS21</f>
        <v>20.264049550051375</v>
      </c>
      <c r="H15" s="56">
        <f>'[1]Portfolio Summary'!AT21</f>
        <v>20.440047444133185</v>
      </c>
      <c r="I15" s="56">
        <f>'[1]Portfolio Summary'!AU21</f>
        <v>20.601927512751679</v>
      </c>
      <c r="J15" s="56">
        <f>'[1]Portfolio Summary'!AV21</f>
        <v>20.775005103656149</v>
      </c>
      <c r="K15" s="56">
        <f>'[1]Portfolio Summary'!AW21</f>
        <v>20.946963345562409</v>
      </c>
      <c r="L15" s="56">
        <f>'[1]Portfolio Summary'!AX21</f>
        <v>21.127272973918888</v>
      </c>
      <c r="M15" s="56">
        <f>'[1]Portfolio Summary'!AY21</f>
        <v>21.311344544793236</v>
      </c>
      <c r="N15" s="56">
        <f>'[1]Portfolio Summary'!AZ21</f>
        <v>21.505264716327787</v>
      </c>
      <c r="O15" s="56">
        <f>'[1]Portfolio Summary'!BA21</f>
        <v>21.730501707876954</v>
      </c>
      <c r="P15" s="56">
        <f>'[1]Portfolio Summary'!BB21</f>
        <v>21.932450380720262</v>
      </c>
      <c r="Q15" s="56">
        <f>'[1]Portfolio Summary'!BC21</f>
        <v>22.141638328514194</v>
      </c>
      <c r="R15" s="56">
        <f>'[1]Portfolio Summary'!BD21</f>
        <v>22.354816367573818</v>
      </c>
      <c r="S15" s="56">
        <f>'[1]Portfolio Summary'!BE21</f>
        <v>22.588349648382302</v>
      </c>
      <c r="T15" s="56">
        <f>'[1]Portfolio Summary'!BF21</f>
        <v>22.810687058487112</v>
      </c>
      <c r="U15" s="56">
        <f>'[1]Portfolio Summary'!BG21</f>
        <v>23.002132618614997</v>
      </c>
      <c r="V15" s="58">
        <f>VLOOKUP($A15,'[1]Portfolio Summary'!I$9:L$29,4,FALSE)</f>
        <v>38.018779058171937</v>
      </c>
      <c r="W15" s="34">
        <f t="shared" si="0"/>
        <v>13.940926263475687</v>
      </c>
      <c r="X15" s="58">
        <f t="shared" si="1"/>
        <v>35.448772638817289</v>
      </c>
      <c r="Z15" s="34">
        <f t="shared" si="2"/>
        <v>0.97449091855782666</v>
      </c>
      <c r="AB15" s="23">
        <v>0.28000000000000003</v>
      </c>
      <c r="AC15" s="23">
        <v>8.83</v>
      </c>
      <c r="AD15" s="23">
        <v>28.9</v>
      </c>
      <c r="AE15" t="b">
        <f t="shared" si="3"/>
        <v>1</v>
      </c>
    </row>
    <row r="16" spans="1:48" ht="13.5" thickBot="1" x14ac:dyDescent="0.4">
      <c r="A16" s="55" t="str">
        <f>'[1]Portfolio Summary'!AM22</f>
        <v>ResACSwch</v>
      </c>
      <c r="B16" s="56">
        <f>'[1]Portfolio Summary'!AN22</f>
        <v>32.242704651348447</v>
      </c>
      <c r="C16" s="56">
        <f>'[1]Portfolio Summary'!AO22</f>
        <v>65.210004992985191</v>
      </c>
      <c r="D16" s="56">
        <f>'[1]Portfolio Summary'!AP22</f>
        <v>98.8885959396397</v>
      </c>
      <c r="E16" s="56">
        <f>'[1]Portfolio Summary'!AQ22</f>
        <v>133.2737043936784</v>
      </c>
      <c r="F16" s="56">
        <f>'[1]Portfolio Summary'!AR22</f>
        <v>168.33312031120715</v>
      </c>
      <c r="G16" s="56">
        <f>'[1]Portfolio Summary'!AS22</f>
        <v>170.0279389291303</v>
      </c>
      <c r="H16" s="56">
        <f>'[1]Portfolio Summary'!AT22</f>
        <v>171.71057161513974</v>
      </c>
      <c r="I16" s="56">
        <f>'[1]Portfolio Summary'!AU22</f>
        <v>173.40820748687287</v>
      </c>
      <c r="J16" s="56">
        <f>'[1]Portfolio Summary'!AV22</f>
        <v>175.13709179009092</v>
      </c>
      <c r="K16" s="56">
        <f>'[1]Portfolio Summary'!AW22</f>
        <v>176.87966451707115</v>
      </c>
      <c r="L16" s="56">
        <f>'[1]Portfolio Summary'!AX22</f>
        <v>178.59325139507951</v>
      </c>
      <c r="M16" s="56">
        <f>'[1]Portfolio Summary'!AY22</f>
        <v>180.32101718136428</v>
      </c>
      <c r="N16" s="56">
        <f>'[1]Portfolio Summary'!AZ22</f>
        <v>182.07519667100814</v>
      </c>
      <c r="O16" s="56">
        <f>'[1]Portfolio Summary'!BA22</f>
        <v>183.84313487469205</v>
      </c>
      <c r="P16" s="56">
        <f>'[1]Portfolio Summary'!BB22</f>
        <v>185.58090241267342</v>
      </c>
      <c r="Q16" s="56">
        <f>'[1]Portfolio Summary'!BC22</f>
        <v>187.31214399562893</v>
      </c>
      <c r="R16" s="56">
        <f>'[1]Portfolio Summary'!BD22</f>
        <v>189.0365439715446</v>
      </c>
      <c r="S16" s="56">
        <f>'[1]Portfolio Summary'!BE22</f>
        <v>190.73762979337974</v>
      </c>
      <c r="T16" s="56">
        <f>'[1]Portfolio Summary'!BF22</f>
        <v>192.43657741016588</v>
      </c>
      <c r="U16" s="56">
        <f>'[1]Portfolio Summary'!BG22</f>
        <v>194.1304643537791</v>
      </c>
      <c r="V16" s="58">
        <f>VLOOKUP($A16,'[1]Portfolio Summary'!I$9:L$29,4,FALSE)</f>
        <v>86.494992282783386</v>
      </c>
      <c r="W16" s="34">
        <f t="shared" si="0"/>
        <v>0</v>
      </c>
      <c r="X16" s="58">
        <f t="shared" si="1"/>
        <v>0</v>
      </c>
      <c r="Z16" s="34"/>
      <c r="AB16" s="23">
        <v>0.05</v>
      </c>
      <c r="AC16" s="23">
        <v>52.23</v>
      </c>
      <c r="AD16" s="23">
        <v>34.21</v>
      </c>
      <c r="AE16" t="b">
        <f t="shared" si="3"/>
        <v>1</v>
      </c>
    </row>
    <row r="17" spans="1:31" ht="13.5" thickBot="1" x14ac:dyDescent="0.4">
      <c r="A17" s="55" t="str">
        <f>'[1]Portfolio Summary'!AM23</f>
        <v>ResBYOT</v>
      </c>
      <c r="B17" s="56">
        <f>'[1]Portfolio Summary'!AN23</f>
        <v>10.847703876367053</v>
      </c>
      <c r="C17" s="56">
        <f>'[1]Portfolio Summary'!AO23</f>
        <v>21.902470825787759</v>
      </c>
      <c r="D17" s="56">
        <f>'[1]Portfolio Summary'!AP23</f>
        <v>33.184460479781819</v>
      </c>
      <c r="E17" s="56">
        <f>'[1]Portfolio Summary'!AQ23</f>
        <v>44.665872598412001</v>
      </c>
      <c r="F17" s="56">
        <f>'[1]Portfolio Summary'!AR23</f>
        <v>56.340737957229905</v>
      </c>
      <c r="G17" s="56">
        <f>'[1]Portfolio Summary'!AS23</f>
        <v>56.836114866450792</v>
      </c>
      <c r="H17" s="56">
        <f>'[1]Portfolio Summary'!AT23</f>
        <v>57.330010476650848</v>
      </c>
      <c r="I17" s="56">
        <f>'[1]Portfolio Summary'!AU23</f>
        <v>57.795660393766752</v>
      </c>
      <c r="J17" s="56">
        <f>'[1]Portfolio Summary'!AV23</f>
        <v>58.270784715544004</v>
      </c>
      <c r="K17" s="56">
        <f>'[1]Portfolio Summary'!AW23</f>
        <v>58.736449137282484</v>
      </c>
      <c r="L17" s="56">
        <f>'[1]Portfolio Summary'!AX23</f>
        <v>59.199103593480068</v>
      </c>
      <c r="M17" s="56">
        <f>'[1]Portfolio Summary'!AY23</f>
        <v>59.664552282189547</v>
      </c>
      <c r="N17" s="56">
        <f>'[1]Portfolio Summary'!AZ23</f>
        <v>60.110606227371214</v>
      </c>
      <c r="O17" s="56">
        <f>'[1]Portfolio Summary'!BA23</f>
        <v>60.562218983348821</v>
      </c>
      <c r="P17" s="56">
        <f>'[1]Portfolio Summary'!BB23</f>
        <v>60.99868383147146</v>
      </c>
      <c r="Q17" s="56">
        <f>'[1]Portfolio Summary'!BC23</f>
        <v>61.426037719848772</v>
      </c>
      <c r="R17" s="56">
        <f>'[1]Portfolio Summary'!BD23</f>
        <v>61.858287769657501</v>
      </c>
      <c r="S17" s="56">
        <f>'[1]Portfolio Summary'!BE23</f>
        <v>62.271963474310198</v>
      </c>
      <c r="T17" s="56">
        <f>'[1]Portfolio Summary'!BF23</f>
        <v>62.67984440200722</v>
      </c>
      <c r="U17" s="56">
        <f>'[1]Portfolio Summary'!BG23</f>
        <v>63.08639861763136</v>
      </c>
      <c r="V17" s="58">
        <f>VLOOKUP($A17,'[1]Portfolio Summary'!I$9:L$29,4,FALSE)</f>
        <v>19.770715365853953</v>
      </c>
      <c r="W17" s="34">
        <f t="shared" si="0"/>
        <v>44.229755482665261</v>
      </c>
      <c r="X17" s="58">
        <f t="shared" si="1"/>
        <v>26.576234404566172</v>
      </c>
      <c r="Z17" s="34">
        <f t="shared" si="2"/>
        <v>1.141869261356014</v>
      </c>
      <c r="AB17" s="23">
        <v>0.12</v>
      </c>
      <c r="AC17" s="23">
        <v>8.1300000000000008</v>
      </c>
      <c r="AD17" s="23">
        <v>11.54</v>
      </c>
      <c r="AE17" t="b">
        <f t="shared" si="3"/>
        <v>1</v>
      </c>
    </row>
    <row r="18" spans="1:31" ht="13.5" thickBot="1" x14ac:dyDescent="0.4">
      <c r="A18" s="55" t="str">
        <f>'[1]Portfolio Summary'!AM24</f>
        <v>ResERWHDLCSwch</v>
      </c>
      <c r="B18" s="56">
        <f>'[1]Portfolio Summary'!AN24</f>
        <v>79.624934279060184</v>
      </c>
      <c r="C18" s="56">
        <f>'[1]Portfolio Summary'!AO24</f>
        <v>151.05282990300611</v>
      </c>
      <c r="D18" s="56">
        <f>'[1]Portfolio Summary'!AP24</f>
        <v>213.8749926302394</v>
      </c>
      <c r="E18" s="56">
        <f>'[1]Portfolio Summary'!AQ24</f>
        <v>267.71737224440773</v>
      </c>
      <c r="F18" s="56">
        <f>'[1]Portfolio Summary'!AR24</f>
        <v>312.14632688730296</v>
      </c>
      <c r="G18" s="56">
        <f>'[1]Portfolio Summary'!AS24</f>
        <v>288.94007780522418</v>
      </c>
      <c r="H18" s="56">
        <f>'[1]Portfolio Summary'!AT24</f>
        <v>265.10945706834963</v>
      </c>
      <c r="I18" s="56">
        <f>'[1]Portfolio Summary'!AU24</f>
        <v>240.6860628210633</v>
      </c>
      <c r="J18" s="56">
        <f>'[1]Portfolio Summary'!AV24</f>
        <v>215.6968954293589</v>
      </c>
      <c r="K18" s="56">
        <f>'[1]Portfolio Summary'!AW24</f>
        <v>190.14279085733071</v>
      </c>
      <c r="L18" s="56">
        <f>'[1]Portfolio Summary'!AX24</f>
        <v>163.97103528475984</v>
      </c>
      <c r="M18" s="56">
        <f>'[1]Portfolio Summary'!AY24</f>
        <v>137.22914467954408</v>
      </c>
      <c r="N18" s="56">
        <f>'[1]Portfolio Summary'!AZ24</f>
        <v>109.92621867523816</v>
      </c>
      <c r="O18" s="56">
        <f>'[1]Portfolio Summary'!BA24</f>
        <v>82.057555548750983</v>
      </c>
      <c r="P18" s="56">
        <f>'[1]Portfolio Summary'!BB24</f>
        <v>73.104492927713224</v>
      </c>
      <c r="Q18" s="56">
        <f>'[1]Portfolio Summary'!BC24</f>
        <v>73.801896597161814</v>
      </c>
      <c r="R18" s="56">
        <f>'[1]Portfolio Summary'!BD24</f>
        <v>74.493502942729151</v>
      </c>
      <c r="S18" s="56">
        <f>'[1]Portfolio Summary'!BE24</f>
        <v>75.174891542623314</v>
      </c>
      <c r="T18" s="56">
        <f>'[1]Portfolio Summary'!BF24</f>
        <v>75.851849010209335</v>
      </c>
      <c r="U18" s="56">
        <f>'[1]Portfolio Summary'!BG24</f>
        <v>76.522257722384495</v>
      </c>
      <c r="V18" s="58">
        <f>VLOOKUP($A18,'[1]Portfolio Summary'!I$9:L$29,4,FALSE)</f>
        <v>90.088514002893305</v>
      </c>
      <c r="W18" s="34">
        <f t="shared" si="0"/>
        <v>114.78338658357674</v>
      </c>
      <c r="X18" s="58">
        <f t="shared" si="1"/>
        <v>60.059009335262196</v>
      </c>
      <c r="Z18" s="34">
        <f t="shared" si="2"/>
        <v>0.8</v>
      </c>
      <c r="AB18" s="23">
        <v>0.03</v>
      </c>
      <c r="AC18" s="23">
        <v>56.78</v>
      </c>
      <c r="AD18" s="23">
        <v>33.28</v>
      </c>
      <c r="AE18" t="b">
        <f t="shared" si="3"/>
        <v>1</v>
      </c>
    </row>
    <row r="19" spans="1:31" ht="13.5" thickBot="1" x14ac:dyDescent="0.4">
      <c r="A19" s="55" t="str">
        <f>'[1]Portfolio Summary'!AM25</f>
        <v>ResERWHDLCGrd</v>
      </c>
      <c r="B19" s="56">
        <f>'[1]Portfolio Summary'!AN25</f>
        <v>4.1907860146873794</v>
      </c>
      <c r="C19" s="56">
        <f>'[1]Portfolio Summary'!AO25</f>
        <v>18.669450886888391</v>
      </c>
      <c r="D19" s="56">
        <f>'[1]Portfolio Summary'!AP25</f>
        <v>43.805721382097225</v>
      </c>
      <c r="E19" s="56">
        <f>'[1]Portfolio Summary'!AQ25</f>
        <v>79.967526774303579</v>
      </c>
      <c r="F19" s="56">
        <f>'[1]Portfolio Summary'!AR25</f>
        <v>127.49638703847585</v>
      </c>
      <c r="G19" s="56">
        <f>'[1]Portfolio Summary'!AS25</f>
        <v>186.69974258183717</v>
      </c>
      <c r="H19" s="56">
        <f>'[1]Portfolio Summary'!AT25</f>
        <v>257.92004806310621</v>
      </c>
      <c r="I19" s="56">
        <f>'[1]Portfolio Summary'!AU25</f>
        <v>341.50173441781055</v>
      </c>
      <c r="J19" s="56">
        <f>'[1]Portfolio Summary'!AV25</f>
        <v>437.81880476512424</v>
      </c>
      <c r="K19" s="56">
        <f>'[1]Portfolio Summary'!AW25</f>
        <v>547.24022734548862</v>
      </c>
      <c r="L19" s="56">
        <f>'[1]Portfolio Summary'!AX25</f>
        <v>609.0352739148226</v>
      </c>
      <c r="M19" s="56">
        <f>'[1]Portfolio Summary'!AY25</f>
        <v>671.9496049825957</v>
      </c>
      <c r="N19" s="56">
        <f>'[1]Portfolio Summary'!AZ25</f>
        <v>736.0277250429001</v>
      </c>
      <c r="O19" s="56">
        <f>'[1]Portfolio Summary'!BA25</f>
        <v>801.26789535839362</v>
      </c>
      <c r="P19" s="56">
        <f>'[1]Portfolio Summary'!BB25</f>
        <v>828.51758651408295</v>
      </c>
      <c r="Q19" s="56">
        <f>'[1]Portfolio Summary'!BC25</f>
        <v>836.42149476783356</v>
      </c>
      <c r="R19" s="56">
        <f>'[1]Portfolio Summary'!BD25</f>
        <v>844.25970001759697</v>
      </c>
      <c r="S19" s="56">
        <f>'[1]Portfolio Summary'!BE25</f>
        <v>851.98210414973073</v>
      </c>
      <c r="T19" s="56">
        <f>'[1]Portfolio Summary'!BF25</f>
        <v>859.6542887823723</v>
      </c>
      <c r="U19" s="56">
        <f>'[1]Portfolio Summary'!BG25</f>
        <v>867.25225418702416</v>
      </c>
      <c r="V19" s="58">
        <f>VLOOKUP($A19,'[1]Portfolio Summary'!I$9:L$29,4,FALSE)</f>
        <v>52.46584835012753</v>
      </c>
      <c r="W19" s="34">
        <f t="shared" si="0"/>
        <v>867.25225418702416</v>
      </c>
      <c r="X19" s="58">
        <f t="shared" si="1"/>
        <v>52.46584835012753</v>
      </c>
      <c r="Z19" s="34">
        <f t="shared" si="2"/>
        <v>1</v>
      </c>
      <c r="AB19" s="23">
        <v>0.01</v>
      </c>
      <c r="AC19" s="23">
        <v>16.690000000000001</v>
      </c>
      <c r="AD19" s="23">
        <v>35.76</v>
      </c>
      <c r="AE19" t="b">
        <f t="shared" si="3"/>
        <v>1</v>
      </c>
    </row>
    <row r="20" spans="1:31" ht="13.5" thickBot="1" x14ac:dyDescent="0.4">
      <c r="A20" s="55" t="str">
        <f>'[1]Portfolio Summary'!AM26</f>
        <v>ResEVSEDLCSwch</v>
      </c>
      <c r="B20" s="56">
        <f>'[1]Portfolio Summary'!AN26</f>
        <v>0.92330469359749501</v>
      </c>
      <c r="C20" s="56">
        <f>'[1]Portfolio Summary'!AO26</f>
        <v>2.2962378421822351</v>
      </c>
      <c r="D20" s="56">
        <f>'[1]Portfolio Summary'!AP26</f>
        <v>4.3023262710134595</v>
      </c>
      <c r="E20" s="56">
        <f>'[1]Portfolio Summary'!AQ26</f>
        <v>7.0059156478451916</v>
      </c>
      <c r="F20" s="56">
        <f>'[1]Portfolio Summary'!AR26</f>
        <v>10.519340494184405</v>
      </c>
      <c r="G20" s="56">
        <f>'[1]Portfolio Summary'!AS26</f>
        <v>12.480415303499118</v>
      </c>
      <c r="H20" s="56">
        <f>'[1]Portfolio Summary'!AT26</f>
        <v>14.638984683559421</v>
      </c>
      <c r="I20" s="56">
        <f>'[1]Portfolio Summary'!AU26</f>
        <v>17.038416672804455</v>
      </c>
      <c r="J20" s="56">
        <f>'[1]Portfolio Summary'!AV26</f>
        <v>19.695009994455518</v>
      </c>
      <c r="K20" s="56">
        <f>'[1]Portfolio Summary'!AW26</f>
        <v>22.630282373341846</v>
      </c>
      <c r="L20" s="56">
        <f>'[1]Portfolio Summary'!AX26</f>
        <v>25.860782542665678</v>
      </c>
      <c r="M20" s="56">
        <f>'[1]Portfolio Summary'!AY26</f>
        <v>29.432311011526814</v>
      </c>
      <c r="N20" s="56">
        <f>'[1]Portfolio Summary'!AZ26</f>
        <v>33.337807679828323</v>
      </c>
      <c r="O20" s="56">
        <f>'[1]Portfolio Summary'!BA26</f>
        <v>37.620213247137045</v>
      </c>
      <c r="P20" s="56">
        <f>'[1]Portfolio Summary'!BB26</f>
        <v>42.321883521991232</v>
      </c>
      <c r="Q20" s="56">
        <f>'[1]Portfolio Summary'!BC26</f>
        <v>47.408757633748706</v>
      </c>
      <c r="R20" s="56">
        <f>'[1]Portfolio Summary'!BD26</f>
        <v>52.933416258023719</v>
      </c>
      <c r="S20" s="56">
        <f>'[1]Portfolio Summary'!BE26</f>
        <v>58.915471730550379</v>
      </c>
      <c r="T20" s="56">
        <f>'[1]Portfolio Summary'!BF26</f>
        <v>65.380937967356587</v>
      </c>
      <c r="U20" s="56">
        <f>'[1]Portfolio Summary'!BG26</f>
        <v>72.325029016994236</v>
      </c>
      <c r="V20" s="58">
        <f>VLOOKUP($A20,'[1]Portfolio Summary'!I$9:L$29,4,FALSE)</f>
        <v>145.43034651539261</v>
      </c>
      <c r="W20" s="34">
        <f t="shared" si="0"/>
        <v>72.325029016994236</v>
      </c>
      <c r="X20" s="58">
        <f t="shared" si="1"/>
        <v>145.43034651539261</v>
      </c>
      <c r="Z20" s="34">
        <f>(U20*V20+W20*X20)/SUM(U20,W20)/V20</f>
        <v>1</v>
      </c>
      <c r="AB20" s="23">
        <v>0.21</v>
      </c>
      <c r="AC20" s="23">
        <v>108.51</v>
      </c>
      <c r="AD20" s="23">
        <v>36.71</v>
      </c>
      <c r="AE20" t="b">
        <f t="shared" si="3"/>
        <v>1</v>
      </c>
    </row>
    <row r="21" spans="1:31" ht="13.5" thickBot="1" x14ac:dyDescent="0.4">
      <c r="A21" s="55" t="str">
        <f>'[1]Portfolio Summary'!AM27</f>
        <v>ResHPWHDLCSwch</v>
      </c>
      <c r="B21" s="56">
        <f>'[1]Portfolio Summary'!AN27</f>
        <v>0.86382039363978891</v>
      </c>
      <c r="C21" s="56">
        <f>'[1]Portfolio Summary'!AO27</f>
        <v>1.6387142566412538</v>
      </c>
      <c r="D21" s="56">
        <f>'[1]Portfolio Summary'!AP27</f>
        <v>2.3202478218201295</v>
      </c>
      <c r="E21" s="56">
        <f>'[1]Portfolio Summary'!AQ27</f>
        <v>2.9043631617438073</v>
      </c>
      <c r="F21" s="56">
        <f>'[1]Portfolio Summary'!AR27</f>
        <v>3.3863558620972554</v>
      </c>
      <c r="G21" s="56">
        <f>'[1]Portfolio Summary'!AS27</f>
        <v>3.1346001602121003</v>
      </c>
      <c r="H21" s="56">
        <f>'[1]Portfolio Summary'!AT27</f>
        <v>2.8760708895509488</v>
      </c>
      <c r="I21" s="56">
        <f>'[1]Portfolio Summary'!AU27</f>
        <v>2.611110846271405</v>
      </c>
      <c r="J21" s="56">
        <f>'[1]Portfolio Summary'!AV27</f>
        <v>2.3400129469955324</v>
      </c>
      <c r="K21" s="56">
        <f>'[1]Portfolio Summary'!AW27</f>
        <v>2.0627862607773833</v>
      </c>
      <c r="L21" s="56">
        <f>'[1]Portfolio Summary'!AX27</f>
        <v>1.7788589155853649</v>
      </c>
      <c r="M21" s="56">
        <f>'[1]Portfolio Summary'!AY27</f>
        <v>1.4887463939434533</v>
      </c>
      <c r="N21" s="56">
        <f>'[1]Portfolio Summary'!AZ27</f>
        <v>1.1925474142884092</v>
      </c>
      <c r="O21" s="56">
        <f>'[1]Portfolio Summary'!BA27</f>
        <v>0.89021096942847666</v>
      </c>
      <c r="P21" s="56">
        <f>'[1]Portfolio Summary'!BB27</f>
        <v>0.7930826245499506</v>
      </c>
      <c r="Q21" s="56">
        <f>'[1]Portfolio Summary'!BC27</f>
        <v>0.8006484896614694</v>
      </c>
      <c r="R21" s="56">
        <f>'[1]Portfolio Summary'!BD27</f>
        <v>0.80815146182817776</v>
      </c>
      <c r="S21" s="56">
        <f>'[1]Portfolio Summary'!BE27</f>
        <v>0.81554358558829754</v>
      </c>
      <c r="T21" s="56">
        <f>'[1]Portfolio Summary'!BF27</f>
        <v>0.82288763769235496</v>
      </c>
      <c r="U21" s="56">
        <f>'[1]Portfolio Summary'!BG27</f>
        <v>0.83016064485894292</v>
      </c>
      <c r="V21" s="58">
        <f>VLOOKUP($A21,'[1]Portfolio Summary'!I$9:L$29,4,FALSE)</f>
        <v>303.02535714664754</v>
      </c>
      <c r="W21" s="34">
        <f t="shared" si="0"/>
        <v>1.1068808598119242</v>
      </c>
      <c r="X21" s="58">
        <f t="shared" si="1"/>
        <v>227.26901785998558</v>
      </c>
      <c r="Z21" s="34">
        <f t="shared" si="2"/>
        <v>0.85714285714285698</v>
      </c>
      <c r="AB21" s="23">
        <v>2.83</v>
      </c>
      <c r="AC21" s="23">
        <v>189.27</v>
      </c>
      <c r="AD21" s="23">
        <v>110.92</v>
      </c>
      <c r="AE21" t="b">
        <f t="shared" si="3"/>
        <v>1</v>
      </c>
    </row>
    <row r="22" spans="1:31" ht="13.5" thickBot="1" x14ac:dyDescent="0.4">
      <c r="A22" s="55" t="str">
        <f>'[1]Portfolio Summary'!AM28</f>
        <v>ResHPWHDLCGrd</v>
      </c>
      <c r="B22" s="56">
        <f>'[1]Portfolio Summary'!AN28</f>
        <v>3.0309487496132957E-2</v>
      </c>
      <c r="C22" s="56">
        <f>'[1]Portfolio Summary'!AO28</f>
        <v>0.13502514474197597</v>
      </c>
      <c r="D22" s="56">
        <f>'[1]Portfolio Summary'!AP28</f>
        <v>0.31682098771841127</v>
      </c>
      <c r="E22" s="56">
        <f>'[1]Portfolio Summary'!AQ28</f>
        <v>0.57835803220872339</v>
      </c>
      <c r="F22" s="56">
        <f>'[1]Portfolio Summary'!AR28</f>
        <v>0.92210629108751563</v>
      </c>
      <c r="G22" s="56">
        <f>'[1]Portfolio Summary'!AS28</f>
        <v>1.3502892997836742</v>
      </c>
      <c r="H22" s="56">
        <f>'[1]Portfolio Summary'!AT28</f>
        <v>1.8653838311889765</v>
      </c>
      <c r="I22" s="56">
        <f>'[1]Portfolio Summary'!AU28</f>
        <v>2.4698809514416316</v>
      </c>
      <c r="J22" s="56">
        <f>'[1]Portfolio Summary'!AV28</f>
        <v>3.1664856048705503</v>
      </c>
      <c r="K22" s="56">
        <f>'[1]Portfolio Summary'!AW28</f>
        <v>3.9578663214915659</v>
      </c>
      <c r="L22" s="56">
        <f>'[1]Portfolio Summary'!AX28</f>
        <v>4.4047935052590024</v>
      </c>
      <c r="M22" s="56">
        <f>'[1]Portfolio Summary'!AY28</f>
        <v>4.8598158147119666</v>
      </c>
      <c r="N22" s="56">
        <f>'[1]Portfolio Summary'!AZ28</f>
        <v>5.3232551246497186</v>
      </c>
      <c r="O22" s="56">
        <f>'[1]Portfolio Summary'!BA28</f>
        <v>5.7950988598089204</v>
      </c>
      <c r="P22" s="56">
        <f>'[1]Portfolio Summary'!BB28</f>
        <v>5.9921798299329607</v>
      </c>
      <c r="Q22" s="56">
        <f>'[1]Portfolio Summary'!BC28</f>
        <v>6.0493441441088791</v>
      </c>
      <c r="R22" s="56">
        <f>'[1]Portfolio Summary'!BD28</f>
        <v>6.1060332671462314</v>
      </c>
      <c r="S22" s="56">
        <f>'[1]Portfolio Summary'!BE28</f>
        <v>6.1618848688893584</v>
      </c>
      <c r="T22" s="56">
        <f>'[1]Portfolio Summary'!BF28</f>
        <v>6.2173732625644602</v>
      </c>
      <c r="U22" s="56">
        <f>'[1]Portfolio Summary'!BG28</f>
        <v>6.2723248722675686</v>
      </c>
      <c r="V22" s="58">
        <f>VLOOKUP($A22,'[1]Portfolio Summary'!I$9:L$29,4,FALSE)</f>
        <v>263.94043955872684</v>
      </c>
      <c r="W22" s="34">
        <f t="shared" si="0"/>
        <v>12.544649744535137</v>
      </c>
      <c r="X22" s="58">
        <f t="shared" si="1"/>
        <v>131.97021977936342</v>
      </c>
      <c r="Z22" s="34">
        <f t="shared" si="2"/>
        <v>0.66666666666666663</v>
      </c>
      <c r="AB22" s="23">
        <v>1.67</v>
      </c>
      <c r="AC22" s="23">
        <v>83.47</v>
      </c>
      <c r="AD22" s="23">
        <v>178.79</v>
      </c>
      <c r="AE22" t="b">
        <f t="shared" si="3"/>
        <v>1</v>
      </c>
    </row>
    <row r="23" spans="1:31" ht="13.5" thickBot="1" x14ac:dyDescent="0.4">
      <c r="A23" s="55" t="str">
        <f>'[1]Portfolio Summary'!AM29</f>
        <v/>
      </c>
      <c r="B23" s="56" t="str">
        <f>'[1]Portfolio Summary'!AN29</f>
        <v/>
      </c>
      <c r="C23" s="56" t="str">
        <f>'[1]Portfolio Summary'!AO29</f>
        <v/>
      </c>
      <c r="D23" s="56" t="str">
        <f>'[1]Portfolio Summary'!AP29</f>
        <v/>
      </c>
      <c r="E23" s="56" t="str">
        <f>'[1]Portfolio Summary'!AQ29</f>
        <v/>
      </c>
      <c r="F23" s="56" t="str">
        <f>'[1]Portfolio Summary'!AR29</f>
        <v/>
      </c>
      <c r="G23" s="56" t="str">
        <f>'[1]Portfolio Summary'!AS29</f>
        <v/>
      </c>
      <c r="H23" s="56" t="str">
        <f>'[1]Portfolio Summary'!AT29</f>
        <v/>
      </c>
      <c r="I23" s="56" t="str">
        <f>'[1]Portfolio Summary'!AU29</f>
        <v/>
      </c>
      <c r="J23" s="56" t="str">
        <f>'[1]Portfolio Summary'!AV29</f>
        <v/>
      </c>
      <c r="K23" s="56" t="str">
        <f>'[1]Portfolio Summary'!AW29</f>
        <v/>
      </c>
      <c r="L23" s="56" t="str">
        <f>'[1]Portfolio Summary'!AX29</f>
        <v/>
      </c>
      <c r="M23" s="56" t="str">
        <f>'[1]Portfolio Summary'!AY29</f>
        <v/>
      </c>
      <c r="N23" s="56" t="str">
        <f>'[1]Portfolio Summary'!AZ29</f>
        <v/>
      </c>
      <c r="O23" s="56" t="str">
        <f>'[1]Portfolio Summary'!BA29</f>
        <v/>
      </c>
      <c r="P23" s="56" t="str">
        <f>'[1]Portfolio Summary'!BB29</f>
        <v/>
      </c>
      <c r="Q23" s="56" t="str">
        <f>'[1]Portfolio Summary'!BC29</f>
        <v/>
      </c>
      <c r="R23" s="56" t="str">
        <f>'[1]Portfolio Summary'!BD29</f>
        <v/>
      </c>
      <c r="S23" s="56" t="str">
        <f>'[1]Portfolio Summary'!BE29</f>
        <v/>
      </c>
      <c r="T23" s="56" t="str">
        <f>'[1]Portfolio Summary'!BF29</f>
        <v/>
      </c>
      <c r="U23" s="56" t="str">
        <f>'[1]Portfolio Summary'!BG29</f>
        <v/>
      </c>
      <c r="V23" s="58">
        <f>VLOOKUP($A23,'[1]Portfolio Summary'!I$9:L$29,4,FALSE)</f>
        <v>0</v>
      </c>
      <c r="W23" s="58"/>
    </row>
    <row r="26" spans="1:31" ht="13.15" thickBot="1" x14ac:dyDescent="0.4">
      <c r="A26" t="s">
        <v>86</v>
      </c>
    </row>
    <row r="27" spans="1:31" ht="13.5" thickBot="1" x14ac:dyDescent="0.4">
      <c r="A27" s="54" t="s">
        <v>22</v>
      </c>
      <c r="B27" s="54">
        <v>2022</v>
      </c>
      <c r="C27" s="54">
        <v>2023</v>
      </c>
      <c r="D27" s="54">
        <v>2024</v>
      </c>
      <c r="E27" s="54">
        <v>2025</v>
      </c>
      <c r="F27" s="54">
        <v>2026</v>
      </c>
      <c r="G27" s="54">
        <v>2027</v>
      </c>
      <c r="H27" s="54">
        <v>2028</v>
      </c>
      <c r="I27" s="54">
        <v>2029</v>
      </c>
      <c r="J27" s="54">
        <v>2030</v>
      </c>
      <c r="K27" s="54">
        <v>2031</v>
      </c>
      <c r="L27" s="54">
        <v>2032</v>
      </c>
      <c r="M27" s="54">
        <v>2033</v>
      </c>
      <c r="N27" s="54">
        <v>2034</v>
      </c>
      <c r="O27" s="54">
        <v>2035</v>
      </c>
      <c r="P27" s="54">
        <v>2036</v>
      </c>
      <c r="Q27" s="54">
        <v>2037</v>
      </c>
      <c r="R27" s="54">
        <v>2038</v>
      </c>
      <c r="S27" s="54">
        <v>2039</v>
      </c>
      <c r="T27" s="54">
        <v>2040</v>
      </c>
      <c r="U27" s="54">
        <v>2041</v>
      </c>
      <c r="V27" t="s">
        <v>87</v>
      </c>
    </row>
    <row r="28" spans="1:31" ht="13.5" thickBot="1" x14ac:dyDescent="0.4">
      <c r="A28" s="55" t="str">
        <f>'[2]Portfolio Summary'!AM9</f>
        <v>NRCurtailCom</v>
      </c>
      <c r="B28" s="56"/>
      <c r="C28" s="56">
        <f>'[2]Portfolio Summary'!AO9</f>
        <v>11.837525223058556</v>
      </c>
      <c r="D28" s="56">
        <f>'[2]Portfolio Summary'!AP9</f>
        <v>17.672769003421283</v>
      </c>
      <c r="E28" s="56">
        <f>'[2]Portfolio Summary'!AQ9</f>
        <v>23.557478378702484</v>
      </c>
      <c r="F28" s="56">
        <f>'[2]Portfolio Summary'!AR9</f>
        <v>29.496392899888363</v>
      </c>
      <c r="G28" s="56">
        <f>'[2]Portfolio Summary'!AS9</f>
        <v>29.850784816483618</v>
      </c>
      <c r="H28" s="56">
        <f>'[2]Portfolio Summary'!AT9</f>
        <v>29.446854594375903</v>
      </c>
      <c r="I28" s="56">
        <f>'[2]Portfolio Summary'!AU9</f>
        <v>29.484266843378752</v>
      </c>
      <c r="J28" s="56">
        <f>'[2]Portfolio Summary'!AV9</f>
        <v>29.781943292850301</v>
      </c>
      <c r="K28" s="56">
        <f>'[2]Portfolio Summary'!AW9</f>
        <v>30.036641039898903</v>
      </c>
      <c r="L28" s="56">
        <f>'[2]Portfolio Summary'!AX9</f>
        <v>30.326798443509347</v>
      </c>
      <c r="M28" s="56">
        <f>'[2]Portfolio Summary'!AY9</f>
        <v>30.246283498852122</v>
      </c>
      <c r="N28" s="56">
        <f>'[2]Portfolio Summary'!AZ9</f>
        <v>30.812724908054022</v>
      </c>
      <c r="O28" s="56">
        <f>'[2]Portfolio Summary'!BA9</f>
        <v>31.026621659045826</v>
      </c>
      <c r="P28" s="56">
        <f>'[2]Portfolio Summary'!BB9</f>
        <v>31.458699548512605</v>
      </c>
      <c r="Q28" s="56">
        <f>'[2]Portfolio Summary'!BC9</f>
        <v>31.405674384797024</v>
      </c>
      <c r="R28" s="56">
        <f>'[2]Portfolio Summary'!BD9</f>
        <v>31.781547827788167</v>
      </c>
      <c r="S28" s="56">
        <f>'[2]Portfolio Summary'!BE9</f>
        <v>32.155822600765951</v>
      </c>
      <c r="T28" s="56">
        <f>'[2]Portfolio Summary'!BF9</f>
        <v>32.623139246231702</v>
      </c>
      <c r="U28" s="56">
        <f>'[2]Portfolio Summary'!BG9</f>
        <v>33.23012222875856</v>
      </c>
      <c r="V28" s="58">
        <f>VLOOKUP($A28,'[2]Portfolio Summary'!I$9:L$29,4,FALSE)</f>
        <v>27.118067509344815</v>
      </c>
      <c r="AB28" s="23">
        <v>0.2</v>
      </c>
      <c r="AC28" s="23">
        <v>0.92</v>
      </c>
      <c r="AD28" s="23">
        <v>26</v>
      </c>
      <c r="AE28" t="b">
        <f>IF(ABS(SUM(AB28:AD28)-V28)&lt;0.1,TRUE, FALSE)</f>
        <v>1</v>
      </c>
    </row>
    <row r="29" spans="1:31" ht="13.5" thickBot="1" x14ac:dyDescent="0.4">
      <c r="A29" s="55" t="str">
        <f>'[2]Portfolio Summary'!AM10</f>
        <v>NRCurtailInd</v>
      </c>
      <c r="B29" s="56">
        <f>'[2]Portfolio Summary'!AN10</f>
        <v>28.43380534692318</v>
      </c>
      <c r="C29" s="56">
        <f>'[2]Portfolio Summary'!AO10</f>
        <v>57.234827424727989</v>
      </c>
      <c r="D29" s="56">
        <f>'[2]Portfolio Summary'!AP10</f>
        <v>86.652240129351185</v>
      </c>
      <c r="E29" s="56">
        <f>'[2]Portfolio Summary'!AQ10</f>
        <v>116.73254359585233</v>
      </c>
      <c r="F29" s="56">
        <f>'[2]Portfolio Summary'!AR10</f>
        <v>146.88813472480945</v>
      </c>
      <c r="G29" s="56">
        <f>'[2]Portfolio Summary'!AS10</f>
        <v>147.30206025469343</v>
      </c>
      <c r="H29" s="56">
        <f>'[2]Portfolio Summary'!AT10</f>
        <v>147.44683445595948</v>
      </c>
      <c r="I29" s="56">
        <f>'[2]Portfolio Summary'!AU10</f>
        <v>147.5351057233228</v>
      </c>
      <c r="J29" s="56">
        <f>'[2]Portfolio Summary'!AV10</f>
        <v>147.78338689846632</v>
      </c>
      <c r="K29" s="56">
        <f>'[2]Portfolio Summary'!AW10</f>
        <v>148.33009394710299</v>
      </c>
      <c r="L29" s="56">
        <f>'[2]Portfolio Summary'!AX10</f>
        <v>148.65938594853864</v>
      </c>
      <c r="M29" s="56">
        <f>'[2]Portfolio Summary'!AY10</f>
        <v>148.64060937453522</v>
      </c>
      <c r="N29" s="56">
        <f>'[2]Portfolio Summary'!AZ10</f>
        <v>148.52608305909729</v>
      </c>
      <c r="O29" s="56">
        <f>'[2]Portfolio Summary'!BA10</f>
        <v>148.66193323328443</v>
      </c>
      <c r="P29" s="56">
        <f>'[2]Portfolio Summary'!BB10</f>
        <v>149.07395401068564</v>
      </c>
      <c r="Q29" s="56">
        <f>'[2]Portfolio Summary'!BC10</f>
        <v>149.79421995413435</v>
      </c>
      <c r="R29" s="56">
        <f>'[2]Portfolio Summary'!BD10</f>
        <v>150.31695493949218</v>
      </c>
      <c r="S29" s="56">
        <f>'[2]Portfolio Summary'!BE10</f>
        <v>150.52934973348962</v>
      </c>
      <c r="T29" s="56">
        <f>'[2]Portfolio Summary'!BF10</f>
        <v>150.84776929092982</v>
      </c>
      <c r="U29" s="56">
        <f>'[2]Portfolio Summary'!BG10</f>
        <v>151.11123441143775</v>
      </c>
      <c r="V29" s="58">
        <f>VLOOKUP($A29,'[2]Portfolio Summary'!I$9:L$29,4,FALSE)</f>
        <v>20.955363571971375</v>
      </c>
      <c r="AB29" s="23">
        <v>0.04</v>
      </c>
      <c r="AC29" s="23">
        <v>0.91</v>
      </c>
      <c r="AD29" s="23">
        <v>20</v>
      </c>
      <c r="AE29" t="b">
        <f t="shared" ref="AE29:AE45" si="4">IF(ABS(SUM(AB29:AD29)-V29)&lt;0.1,TRUE, FALSE)</f>
        <v>1</v>
      </c>
    </row>
    <row r="30" spans="1:31" ht="13.5" thickBot="1" x14ac:dyDescent="0.4">
      <c r="A30" s="55" t="str">
        <f>'[2]Portfolio Summary'!AM11</f>
        <v>DVR</v>
      </c>
      <c r="B30" s="56">
        <f>'[2]Portfolio Summary'!AN11</f>
        <v>48.415444372884494</v>
      </c>
      <c r="C30" s="56">
        <f>'[2]Portfolio Summary'!AO11</f>
        <v>96.232439504991916</v>
      </c>
      <c r="D30" s="56">
        <f>'[2]Portfolio Summary'!AP11</f>
        <v>144.93214048564786</v>
      </c>
      <c r="E30" s="56">
        <f>'[2]Portfolio Summary'!AQ11</f>
        <v>194.95184390247513</v>
      </c>
      <c r="F30" s="56">
        <f>'[2]Portfolio Summary'!AR11</f>
        <v>240.66108555959059</v>
      </c>
      <c r="G30" s="56">
        <f>'[2]Portfolio Summary'!AS11</f>
        <v>298.55040860649984</v>
      </c>
      <c r="H30" s="56">
        <f>'[2]Portfolio Summary'!AT11</f>
        <v>347.04841641511092</v>
      </c>
      <c r="I30" s="56">
        <f>'[2]Portfolio Summary'!AU11</f>
        <v>390.96462388686575</v>
      </c>
      <c r="J30" s="56">
        <f>'[2]Portfolio Summary'!AV11</f>
        <v>437.68556497400948</v>
      </c>
      <c r="K30" s="56">
        <f>'[2]Portfolio Summary'!AW11</f>
        <v>495.78806292733282</v>
      </c>
      <c r="L30" s="56">
        <f>'[2]Portfolio Summary'!AX11</f>
        <v>509.19603307956646</v>
      </c>
      <c r="M30" s="56">
        <f>'[2]Portfolio Summary'!AY11</f>
        <v>498.98544848929976</v>
      </c>
      <c r="N30" s="56">
        <f>'[2]Portfolio Summary'!AZ11</f>
        <v>513.3138097436705</v>
      </c>
      <c r="O30" s="56">
        <f>'[2]Portfolio Summary'!BA11</f>
        <v>523.87898605655619</v>
      </c>
      <c r="P30" s="56">
        <f>'[2]Portfolio Summary'!BB11</f>
        <v>522.97663888353804</v>
      </c>
      <c r="Q30" s="56">
        <f>'[2]Portfolio Summary'!BC11</f>
        <v>513.31170839192998</v>
      </c>
      <c r="R30" s="56">
        <f>'[2]Portfolio Summary'!BD11</f>
        <v>523.95232510147298</v>
      </c>
      <c r="S30" s="56">
        <f>'[2]Portfolio Summary'!BE11</f>
        <v>519.96784973520425</v>
      </c>
      <c r="T30" s="56">
        <f>'[2]Portfolio Summary'!BF11</f>
        <v>532.96644058295976</v>
      </c>
      <c r="U30" s="56">
        <f>'[2]Portfolio Summary'!BG11</f>
        <v>538.10020452264666</v>
      </c>
      <c r="V30" s="58">
        <f>VLOOKUP($A30,'[2]Portfolio Summary'!I$9:L$29,4,FALSE)</f>
        <v>9.834076606709802</v>
      </c>
      <c r="AB30" s="23">
        <v>0.01</v>
      </c>
      <c r="AC30" s="23">
        <v>4.82</v>
      </c>
      <c r="AD30" s="23">
        <v>5</v>
      </c>
      <c r="AE30" t="b">
        <f t="shared" si="4"/>
        <v>1</v>
      </c>
    </row>
    <row r="31" spans="1:31" ht="13.5" thickBot="1" x14ac:dyDescent="0.4">
      <c r="A31" s="55" t="str">
        <f>'[2]Portfolio Summary'!AM12</f>
        <v>IndRTP</v>
      </c>
      <c r="B31" s="56">
        <f>'[2]Portfolio Summary'!AN12</f>
        <v>2.0319269878371418</v>
      </c>
      <c r="C31" s="56">
        <f>'[2]Portfolio Summary'!AO12</f>
        <v>4.0900958935871277</v>
      </c>
      <c r="D31" s="56">
        <f>'[2]Portfolio Summary'!AP12</f>
        <v>6.1923130979872836</v>
      </c>
      <c r="E31" s="56">
        <f>'[2]Portfolio Summary'!AQ12</f>
        <v>8.3419015779734398</v>
      </c>
      <c r="F31" s="56">
        <f>'[2]Portfolio Summary'!AR12</f>
        <v>10.49687023944881</v>
      </c>
      <c r="G31" s="56">
        <f>'[2]Portfolio Summary'!AS12</f>
        <v>10.526450045769636</v>
      </c>
      <c r="H31" s="56">
        <f>'[2]Portfolio Summary'!AT12</f>
        <v>10.536795850810712</v>
      </c>
      <c r="I31" s="56">
        <f>'[2]Portfolio Summary'!AU12</f>
        <v>10.543103862285697</v>
      </c>
      <c r="J31" s="56">
        <f>'[2]Portfolio Summary'!AV12</f>
        <v>10.56084644771142</v>
      </c>
      <c r="K31" s="56">
        <f>'[2]Portfolio Summary'!AW12</f>
        <v>10.59991504204875</v>
      </c>
      <c r="L31" s="56">
        <f>'[2]Portfolio Summary'!AX12</f>
        <v>10.623446795763472</v>
      </c>
      <c r="M31" s="56">
        <f>'[2]Portfolio Summary'!AY12</f>
        <v>10.62210499057802</v>
      </c>
      <c r="N31" s="56">
        <f>'[2]Portfolio Summary'!AZ12</f>
        <v>10.613920749731019</v>
      </c>
      <c r="O31" s="56">
        <f>'[2]Portfolio Summary'!BA12</f>
        <v>10.623628828965058</v>
      </c>
      <c r="P31" s="56">
        <f>'[2]Portfolio Summary'!BB12</f>
        <v>10.653072518507715</v>
      </c>
      <c r="Q31" s="56">
        <f>'[2]Portfolio Summary'!BC12</f>
        <v>10.704543919927849</v>
      </c>
      <c r="R31" s="56">
        <f>'[2]Portfolio Summary'!BD12</f>
        <v>10.741899430781066</v>
      </c>
      <c r="S31" s="56">
        <f>'[2]Portfolio Summary'!BE12</f>
        <v>10.757077515765959</v>
      </c>
      <c r="T31" s="56">
        <f>'[2]Portfolio Summary'!BF12</f>
        <v>10.779832306562469</v>
      </c>
      <c r="U31" s="56">
        <f>'[2]Portfolio Summary'!BG12</f>
        <v>10.798659961960054</v>
      </c>
      <c r="V31" s="58">
        <f>VLOOKUP($A31,'[2]Portfolio Summary'!I$9:L$29,4,FALSE)</f>
        <v>22.998596399881912</v>
      </c>
      <c r="AB31" s="23">
        <v>0.56999999999999995</v>
      </c>
      <c r="AC31" s="23">
        <v>18.34</v>
      </c>
      <c r="AD31" s="23">
        <v>4.09</v>
      </c>
      <c r="AE31" t="b">
        <f t="shared" si="4"/>
        <v>1</v>
      </c>
    </row>
    <row r="32" spans="1:31" ht="13.5" thickBot="1" x14ac:dyDescent="0.4">
      <c r="A32" s="55" t="str">
        <f>'[2]Portfolio Summary'!AM13</f>
        <v>ResCPP</v>
      </c>
      <c r="B32" s="56">
        <f>'[2]Portfolio Summary'!AN13</f>
        <v>22.554997958406368</v>
      </c>
      <c r="C32" s="56">
        <f>'[2]Portfolio Summary'!AO13</f>
        <v>44.764626741253799</v>
      </c>
      <c r="D32" s="56">
        <f>'[2]Portfolio Summary'!AP13</f>
        <v>67.735760405801656</v>
      </c>
      <c r="E32" s="56">
        <f>'[2]Portfolio Summary'!AQ13</f>
        <v>91.662581609947324</v>
      </c>
      <c r="F32" s="56">
        <f>'[2]Portfolio Summary'!AR13</f>
        <v>111.65809132388409</v>
      </c>
      <c r="G32" s="56">
        <f>'[2]Portfolio Summary'!AS13</f>
        <v>117.72723923402157</v>
      </c>
      <c r="H32" s="56">
        <f>'[2]Portfolio Summary'!AT13</f>
        <v>117.99923921511918</v>
      </c>
      <c r="I32" s="56">
        <f>'[2]Portfolio Summary'!AU13</f>
        <v>114.75348634279408</v>
      </c>
      <c r="J32" s="56">
        <f>'[2]Portfolio Summary'!AV13</f>
        <v>112.80743999141428</v>
      </c>
      <c r="K32" s="56">
        <f>'[2]Portfolio Summary'!AW13</f>
        <v>116.15227358519307</v>
      </c>
      <c r="L32" s="56">
        <f>'[2]Portfolio Summary'!AX13</f>
        <v>121.148892961775</v>
      </c>
      <c r="M32" s="56">
        <f>'[2]Portfolio Summary'!AY13</f>
        <v>116.85791127292677</v>
      </c>
      <c r="N32" s="56">
        <f>'[2]Portfolio Summary'!AZ13</f>
        <v>121.53056879984814</v>
      </c>
      <c r="O32" s="56">
        <f>'[2]Portfolio Summary'!BA13</f>
        <v>125.48563566418522</v>
      </c>
      <c r="P32" s="56">
        <f>'[2]Portfolio Summary'!BB13</f>
        <v>123.79969947437004</v>
      </c>
      <c r="Q32" s="56">
        <f>'[2]Portfolio Summary'!BC13</f>
        <v>119.58713176027527</v>
      </c>
      <c r="R32" s="56">
        <f>'[2]Portfolio Summary'!BD13</f>
        <v>123.09513376505383</v>
      </c>
      <c r="S32" s="56">
        <f>'[2]Portfolio Summary'!BE13</f>
        <v>120.23428762389274</v>
      </c>
      <c r="T32" s="56">
        <f>'[2]Portfolio Summary'!BF13</f>
        <v>124.53156988666466</v>
      </c>
      <c r="U32" s="56">
        <f>'[2]Portfolio Summary'!BG13</f>
        <v>125.00468797672352</v>
      </c>
      <c r="V32" s="58">
        <f>VLOOKUP($A32,'[2]Portfolio Summary'!I$9:L$29,4,FALSE)</f>
        <v>15.92549014222439</v>
      </c>
      <c r="AB32" s="23">
        <v>0.05</v>
      </c>
      <c r="AC32" s="23">
        <v>15.51</v>
      </c>
      <c r="AD32" s="23">
        <v>0.37</v>
      </c>
      <c r="AE32" t="b">
        <f t="shared" si="4"/>
        <v>1</v>
      </c>
    </row>
    <row r="33" spans="1:31" ht="13.5" thickBot="1" x14ac:dyDescent="0.4">
      <c r="A33" s="55" t="str">
        <f>'[2]Portfolio Summary'!AM14</f>
        <v>ResTOU</v>
      </c>
      <c r="B33" s="56">
        <f>'[2]Portfolio Summary'!AN14</f>
        <v>16.279696304200865</v>
      </c>
      <c r="C33" s="56">
        <f>'[2]Portfolio Summary'!AO14</f>
        <v>32.31011281235385</v>
      </c>
      <c r="D33" s="56">
        <f>'[2]Portfolio Summary'!AP14</f>
        <v>48.890166621787515</v>
      </c>
      <c r="E33" s="56">
        <f>'[2]Portfolio Summary'!AQ14</f>
        <v>66.160014459802014</v>
      </c>
      <c r="F33" s="56">
        <f>'[2]Portfolio Summary'!AR14</f>
        <v>80.592329026661247</v>
      </c>
      <c r="G33" s="56">
        <f>'[2]Portfolio Summary'!AS14</f>
        <v>84.972905118244924</v>
      </c>
      <c r="H33" s="56">
        <f>'[2]Portfolio Summary'!AT14</f>
        <v>85.169228660157131</v>
      </c>
      <c r="I33" s="56">
        <f>'[2]Portfolio Summary'!AU14</f>
        <v>82.826516364754497</v>
      </c>
      <c r="J33" s="56">
        <f>'[2]Portfolio Summary'!AV14</f>
        <v>81.421903353803017</v>
      </c>
      <c r="K33" s="56">
        <f>'[2]Portfolio Summary'!AW14</f>
        <v>83.836129912157162</v>
      </c>
      <c r="L33" s="56">
        <f>'[2]Portfolio Summary'!AX14</f>
        <v>87.442578742187848</v>
      </c>
      <c r="M33" s="56">
        <f>'[2]Portfolio Summary'!AY14</f>
        <v>84.345443514325808</v>
      </c>
      <c r="N33" s="56">
        <f>'[2]Portfolio Summary'!AZ14</f>
        <v>87.718063880423742</v>
      </c>
      <c r="O33" s="56">
        <f>'[2]Portfolio Summary'!BA14</f>
        <v>90.572743252727491</v>
      </c>
      <c r="P33" s="56">
        <f>'[2]Portfolio Summary'!BB14</f>
        <v>89.355871976167521</v>
      </c>
      <c r="Q33" s="56">
        <f>'[2]Portfolio Summary'!BC14</f>
        <v>86.315334212749804</v>
      </c>
      <c r="R33" s="56">
        <f>'[2]Portfolio Summary'!BD14</f>
        <v>88.847332104198884</v>
      </c>
      <c r="S33" s="56">
        <f>'[2]Portfolio Summary'!BE14</f>
        <v>86.782436933867487</v>
      </c>
      <c r="T33" s="56">
        <f>'[2]Portfolio Summary'!BF14</f>
        <v>89.884119775974852</v>
      </c>
      <c r="U33" s="56">
        <f>'[2]Portfolio Summary'!BG14</f>
        <v>90.225605899643995</v>
      </c>
      <c r="V33" s="58">
        <f>VLOOKUP($A33,'[2]Portfolio Summary'!I$9:L$29,4,FALSE)</f>
        <v>40.685470037439828</v>
      </c>
      <c r="AB33" s="23">
        <v>7.0000000000000007E-2</v>
      </c>
      <c r="AC33" s="23">
        <v>40.11</v>
      </c>
      <c r="AD33" s="23">
        <v>0.51</v>
      </c>
      <c r="AE33" t="b">
        <f t="shared" si="4"/>
        <v>1</v>
      </c>
    </row>
    <row r="34" spans="1:31" ht="13.5" thickBot="1" x14ac:dyDescent="0.4">
      <c r="A34" s="55" t="str">
        <f>'[2]Portfolio Summary'!AM15</f>
        <v>NRHeatSwchMed</v>
      </c>
      <c r="B34" s="56">
        <f>'[2]Portfolio Summary'!AN15</f>
        <v>2.3718173125013076</v>
      </c>
      <c r="C34" s="56">
        <f>'[2]Portfolio Summary'!AO15</f>
        <v>4.8270030977528524</v>
      </c>
      <c r="D34" s="56">
        <f>'[2]Portfolio Summary'!AP15</f>
        <v>7.3430864405423506</v>
      </c>
      <c r="E34" s="56">
        <f>'[2]Portfolio Summary'!AQ15</f>
        <v>9.9118382937781213</v>
      </c>
      <c r="F34" s="56">
        <f>'[2]Portfolio Summary'!AR15</f>
        <v>12.572236014123499</v>
      </c>
      <c r="G34" s="56">
        <f>'[2]Portfolio Summary'!AS15</f>
        <v>12.8015816571345</v>
      </c>
      <c r="H34" s="56">
        <f>'[2]Portfolio Summary'!AT15</f>
        <v>13.009320442026493</v>
      </c>
      <c r="I34" s="56">
        <f>'[2]Portfolio Summary'!AU15</f>
        <v>13.227853156974685</v>
      </c>
      <c r="J34" s="56">
        <f>'[2]Portfolio Summary'!AV15</f>
        <v>13.459198849275243</v>
      </c>
      <c r="K34" s="56">
        <f>'[2]Portfolio Summary'!AW15</f>
        <v>13.665004177198671</v>
      </c>
      <c r="L34" s="56">
        <f>'[2]Portfolio Summary'!AX15</f>
        <v>13.895339060734843</v>
      </c>
      <c r="M34" s="56">
        <f>'[2]Portfolio Summary'!AY15</f>
        <v>14.13995046409544</v>
      </c>
      <c r="N34" s="56">
        <f>'[2]Portfolio Summary'!AZ15</f>
        <v>14.366397627423357</v>
      </c>
      <c r="O34" s="56">
        <f>'[2]Portfolio Summary'!BA15</f>
        <v>14.63976510524153</v>
      </c>
      <c r="P34" s="56">
        <f>'[2]Portfolio Summary'!BB15</f>
        <v>14.888748231540255</v>
      </c>
      <c r="Q34" s="56">
        <f>'[2]Portfolio Summary'!BC15</f>
        <v>15.161024073444718</v>
      </c>
      <c r="R34" s="56">
        <f>'[2]Portfolio Summary'!BD15</f>
        <v>15.439988162282482</v>
      </c>
      <c r="S34" s="56">
        <f>'[2]Portfolio Summary'!BE15</f>
        <v>15.750401199117647</v>
      </c>
      <c r="T34" s="56">
        <f>'[2]Portfolio Summary'!BF15</f>
        <v>16.017144562675419</v>
      </c>
      <c r="U34" s="56">
        <f>'[2]Portfolio Summary'!BG15</f>
        <v>16.286547347102161</v>
      </c>
      <c r="V34" s="58">
        <f>VLOOKUP($A34,'[2]Portfolio Summary'!I$9:L$29,4,FALSE)</f>
        <v>21.618458199186929</v>
      </c>
      <c r="AB34" s="23">
        <v>0.43</v>
      </c>
      <c r="AC34" s="23">
        <v>12.67</v>
      </c>
      <c r="AD34" s="23">
        <v>8.51</v>
      </c>
      <c r="AE34" t="b">
        <f t="shared" si="4"/>
        <v>1</v>
      </c>
    </row>
    <row r="35" spans="1:31" ht="13.5" thickBot="1" x14ac:dyDescent="0.4">
      <c r="A35" s="55" t="str">
        <f>'[2]Portfolio Summary'!AM16</f>
        <v>NRHeatSwchSm</v>
      </c>
      <c r="B35" s="56">
        <f>'[2]Portfolio Summary'!AN16</f>
        <v>2.9003812209992255</v>
      </c>
      <c r="C35" s="56">
        <f>'[2]Portfolio Summary'!AO16</f>
        <v>5.8449107001098461</v>
      </c>
      <c r="D35" s="56">
        <f>'[2]Portfolio Summary'!AP16</f>
        <v>8.8202584239461661</v>
      </c>
      <c r="E35" s="56">
        <f>'[2]Portfolio Summary'!AQ16</f>
        <v>11.82077174339139</v>
      </c>
      <c r="F35" s="56">
        <f>'[2]Portfolio Summary'!AR16</f>
        <v>14.898639623833203</v>
      </c>
      <c r="G35" s="56">
        <f>'[2]Portfolio Summary'!AS16</f>
        <v>15.059734065908176</v>
      </c>
      <c r="H35" s="56">
        <f>'[2]Portfolio Summary'!AT16</f>
        <v>15.185896148158044</v>
      </c>
      <c r="I35" s="56">
        <f>'[2]Portfolio Summary'!AU16</f>
        <v>15.303094770664998</v>
      </c>
      <c r="J35" s="56">
        <f>'[2]Portfolio Summary'!AV16</f>
        <v>15.428565312549587</v>
      </c>
      <c r="K35" s="56">
        <f>'[2]Portfolio Summary'!AW16</f>
        <v>15.551610248718173</v>
      </c>
      <c r="L35" s="56">
        <f>'[2]Portfolio Summary'!AX16</f>
        <v>15.681788836313356</v>
      </c>
      <c r="M35" s="56">
        <f>'[2]Portfolio Summary'!AY16</f>
        <v>15.814620706419777</v>
      </c>
      <c r="N35" s="56">
        <f>'[2]Portfolio Summary'!AZ16</f>
        <v>15.955036648599883</v>
      </c>
      <c r="O35" s="56">
        <f>'[2]Portfolio Summary'!BA16</f>
        <v>16.120684670271924</v>
      </c>
      <c r="P35" s="56">
        <f>'[2]Portfolio Summary'!BB16</f>
        <v>16.268993258701094</v>
      </c>
      <c r="Q35" s="56">
        <f>'[2]Portfolio Summary'!BC16</f>
        <v>16.424352661370072</v>
      </c>
      <c r="R35" s="56">
        <f>'[2]Portfolio Summary'!BD16</f>
        <v>16.581349876789574</v>
      </c>
      <c r="S35" s="56">
        <f>'[2]Portfolio Summary'!BE16</f>
        <v>16.753725429907064</v>
      </c>
      <c r="T35" s="56">
        <f>'[2]Portfolio Summary'!BF16</f>
        <v>16.917090965164064</v>
      </c>
      <c r="U35" s="56">
        <f>'[2]Portfolio Summary'!BG16</f>
        <v>17.059378697888878</v>
      </c>
      <c r="V35" s="58">
        <f>VLOOKUP($A35,'[2]Portfolio Summary'!I$9:L$29,4,FALSE)</f>
        <v>45.630764032749532</v>
      </c>
      <c r="AB35" s="23">
        <v>0.38</v>
      </c>
      <c r="AC35" s="23">
        <v>23.04</v>
      </c>
      <c r="AD35" s="23">
        <v>22.21</v>
      </c>
      <c r="AE35" t="b">
        <f t="shared" si="4"/>
        <v>1</v>
      </c>
    </row>
    <row r="36" spans="1:31" ht="13.5" thickBot="1" x14ac:dyDescent="0.4">
      <c r="A36" s="55" t="str">
        <f>'[2]Portfolio Summary'!AM17</f>
        <v>ComCPP</v>
      </c>
      <c r="B36" s="56">
        <f>'[2]Portfolio Summary'!AN17</f>
        <v>9.8710790808470037</v>
      </c>
      <c r="C36" s="56">
        <f>'[2]Portfolio Summary'!AO17</f>
        <v>19.605084538582847</v>
      </c>
      <c r="D36" s="56">
        <f>'[2]Portfolio Summary'!AP17</f>
        <v>29.26930450530427</v>
      </c>
      <c r="E36" s="56">
        <f>'[2]Portfolio Summary'!AQ17</f>
        <v>39.015448451223548</v>
      </c>
      <c r="F36" s="56">
        <f>'[2]Portfolio Summary'!AR17</f>
        <v>48.851365930703494</v>
      </c>
      <c r="G36" s="56">
        <f>'[2]Portfolio Summary'!AS17</f>
        <v>49.438303094825152</v>
      </c>
      <c r="H36" s="56">
        <f>'[2]Portfolio Summary'!AT17</f>
        <v>48.769321529600283</v>
      </c>
      <c r="I36" s="56">
        <f>'[2]Portfolio Summary'!AU17</f>
        <v>48.831282986125913</v>
      </c>
      <c r="J36" s="56">
        <f>'[2]Portfolio Summary'!AV17</f>
        <v>49.324289070342473</v>
      </c>
      <c r="K36" s="56">
        <f>'[2]Portfolio Summary'!AW17</f>
        <v>49.746114643558386</v>
      </c>
      <c r="L36" s="56">
        <f>'[2]Portfolio Summary'!AX17</f>
        <v>50.226667826769116</v>
      </c>
      <c r="M36" s="56">
        <f>'[2]Portfolio Summary'!AY17</f>
        <v>50.093320504006989</v>
      </c>
      <c r="N36" s="56">
        <f>'[2]Portfolio Summary'!AZ17</f>
        <v>51.031450012016421</v>
      </c>
      <c r="O36" s="56">
        <f>'[2]Portfolio Summary'!BA17</f>
        <v>51.385701750171471</v>
      </c>
      <c r="P36" s="56">
        <f>'[2]Portfolio Summary'!BB17</f>
        <v>52.101300947691897</v>
      </c>
      <c r="Q36" s="56">
        <f>'[2]Portfolio Summary'!BC17</f>
        <v>52.013481678230825</v>
      </c>
      <c r="R36" s="56">
        <f>'[2]Portfolio Summary'!BD17</f>
        <v>52.635996138541771</v>
      </c>
      <c r="S36" s="56">
        <f>'[2]Portfolio Summary'!BE17</f>
        <v>53.255862911927395</v>
      </c>
      <c r="T36" s="56">
        <f>'[2]Portfolio Summary'!BF17</f>
        <v>54.029823868124261</v>
      </c>
      <c r="U36" s="56">
        <f>'[2]Portfolio Summary'!BG17</f>
        <v>55.035097560191247</v>
      </c>
      <c r="V36" s="58">
        <f>VLOOKUP($A36,'[2]Portfolio Summary'!I$9:L$29,4,FALSE)</f>
        <v>7.9159294113648944</v>
      </c>
      <c r="AB36" s="23">
        <v>0.12</v>
      </c>
      <c r="AC36" s="23">
        <v>6.94</v>
      </c>
      <c r="AD36" s="23">
        <v>0.86</v>
      </c>
      <c r="AE36" t="b">
        <f t="shared" si="4"/>
        <v>1</v>
      </c>
    </row>
    <row r="37" spans="1:31" ht="13.5" thickBot="1" x14ac:dyDescent="0.4">
      <c r="A37" s="55" t="str">
        <f>'[2]Portfolio Summary'!AM18</f>
        <v>IndCPP</v>
      </c>
      <c r="B37" s="56">
        <f>'[2]Portfolio Summary'!AN18</f>
        <v>9.1436714452671364</v>
      </c>
      <c r="C37" s="56">
        <f>'[2]Portfolio Summary'!AO18</f>
        <v>18.405431521142066</v>
      </c>
      <c r="D37" s="56">
        <f>'[2]Portfolio Summary'!AP18</f>
        <v>27.865408940942761</v>
      </c>
      <c r="E37" s="56">
        <f>'[2]Portfolio Summary'!AQ18</f>
        <v>37.53855710088046</v>
      </c>
      <c r="F37" s="56">
        <f>'[2]Portfolio Summary'!AR18</f>
        <v>47.235916077519633</v>
      </c>
      <c r="G37" s="56">
        <f>'[2]Portfolio Summary'!AS18</f>
        <v>47.369025205963339</v>
      </c>
      <c r="H37" s="56">
        <f>'[2]Portfolio Summary'!AT18</f>
        <v>47.415581328648159</v>
      </c>
      <c r="I37" s="56">
        <f>'[2]Portfolio Summary'!AU18</f>
        <v>47.443967380285628</v>
      </c>
      <c r="J37" s="56">
        <f>'[2]Portfolio Summary'!AV18</f>
        <v>47.523809014701371</v>
      </c>
      <c r="K37" s="56">
        <f>'[2]Portfolio Summary'!AW18</f>
        <v>47.699617689219373</v>
      </c>
      <c r="L37" s="56">
        <f>'[2]Portfolio Summary'!AX18</f>
        <v>47.805510580935596</v>
      </c>
      <c r="M37" s="56">
        <f>'[2]Portfolio Summary'!AY18</f>
        <v>47.79947245760107</v>
      </c>
      <c r="N37" s="56">
        <f>'[2]Portfolio Summary'!AZ18</f>
        <v>47.762643373789565</v>
      </c>
      <c r="O37" s="56">
        <f>'[2]Portfolio Summary'!BA18</f>
        <v>47.806329730342732</v>
      </c>
      <c r="P37" s="56">
        <f>'[2]Portfolio Summary'!BB18</f>
        <v>47.938826333284709</v>
      </c>
      <c r="Q37" s="56">
        <f>'[2]Portfolio Summary'!BC18</f>
        <v>48.170447639675302</v>
      </c>
      <c r="R37" s="56">
        <f>'[2]Portfolio Summary'!BD18</f>
        <v>48.33854743851478</v>
      </c>
      <c r="S37" s="56">
        <f>'[2]Portfolio Summary'!BE18</f>
        <v>48.406848820946799</v>
      </c>
      <c r="T37" s="56">
        <f>'[2]Portfolio Summary'!BF18</f>
        <v>48.509245379531102</v>
      </c>
      <c r="U37" s="56">
        <f>'[2]Portfolio Summary'!BG18</f>
        <v>48.593969828820221</v>
      </c>
      <c r="V37" s="58">
        <f>VLOOKUP($A37,'[2]Portfolio Summary'!I$9:L$29,4,FALSE)</f>
        <v>19.373520382232901</v>
      </c>
      <c r="AB37" s="23">
        <v>0.13</v>
      </c>
      <c r="AC37" s="23">
        <v>18.34</v>
      </c>
      <c r="AD37" s="23">
        <v>0.91</v>
      </c>
      <c r="AE37" t="b">
        <f t="shared" si="4"/>
        <v>1</v>
      </c>
    </row>
    <row r="38" spans="1:31" ht="13.5" thickBot="1" x14ac:dyDescent="0.4">
      <c r="A38" s="55" t="str">
        <f>'[2]Portfolio Summary'!AM19</f>
        <v>NRTstatSm</v>
      </c>
      <c r="B38" s="56">
        <f>'[2]Portfolio Summary'!AN19</f>
        <v>2.3701918723994058</v>
      </c>
      <c r="C38" s="56">
        <f>'[2]Portfolio Summary'!AO19</f>
        <v>4.7764617064814372</v>
      </c>
      <c r="D38" s="56">
        <f>'[2]Portfolio Summary'!AP19</f>
        <v>7.2079162137511199</v>
      </c>
      <c r="E38" s="56">
        <f>'[2]Portfolio Summary'!AQ19</f>
        <v>9.659936048690307</v>
      </c>
      <c r="F38" s="56">
        <f>'[2]Portfolio Summary'!AR19</f>
        <v>12.175170039906499</v>
      </c>
      <c r="G38" s="56">
        <f>'[2]Portfolio Summary'!AS19</f>
        <v>12.306816436776794</v>
      </c>
      <c r="H38" s="56">
        <f>'[2]Portfolio Summary'!AT19</f>
        <v>12.409916105119908</v>
      </c>
      <c r="I38" s="56">
        <f>'[2]Portfolio Summary'!AU19</f>
        <v>12.505690833114699</v>
      </c>
      <c r="J38" s="56">
        <f>'[2]Portfolio Summary'!AV19</f>
        <v>12.608225374590578</v>
      </c>
      <c r="K38" s="56">
        <f>'[2]Portfolio Summary'!AW19</f>
        <v>12.708777710792162</v>
      </c>
      <c r="L38" s="56">
        <f>'[2]Portfolio Summary'!AX19</f>
        <v>12.81515966777237</v>
      </c>
      <c r="M38" s="56">
        <f>'[2]Portfolio Summary'!AY19</f>
        <v>12.923709887530515</v>
      </c>
      <c r="N38" s="56">
        <f>'[2]Portfolio Summary'!AZ19</f>
        <v>13.038457811872652</v>
      </c>
      <c r="O38" s="56">
        <f>'[2]Portfolio Summary'!BA19</f>
        <v>13.17382539452127</v>
      </c>
      <c r="P38" s="56">
        <f>'[2]Portfolio Summary'!BB19</f>
        <v>13.295023190299558</v>
      </c>
      <c r="Q38" s="56">
        <f>'[2]Portfolio Summary'!BC19</f>
        <v>13.421982912297757</v>
      </c>
      <c r="R38" s="56">
        <f>'[2]Portfolio Summary'!BD19</f>
        <v>13.550281055066877</v>
      </c>
      <c r="S38" s="56">
        <f>'[2]Portfolio Summary'!BE19</f>
        <v>13.691146377198104</v>
      </c>
      <c r="T38" s="56">
        <f>'[2]Portfolio Summary'!BF19</f>
        <v>13.824648711681888</v>
      </c>
      <c r="U38" s="56">
        <f>'[2]Portfolio Summary'!BG19</f>
        <v>13.940926263475687</v>
      </c>
      <c r="V38" s="58">
        <f>VLOOKUP($A38,'[2]Portfolio Summary'!I$9:L$29,4,FALSE)</f>
        <v>35.448772638817289</v>
      </c>
      <c r="AB38" s="23">
        <v>0.47</v>
      </c>
      <c r="AC38" s="23">
        <v>6.08</v>
      </c>
      <c r="AD38" s="23">
        <v>28.9</v>
      </c>
      <c r="AE38" t="b">
        <f t="shared" si="4"/>
        <v>1</v>
      </c>
    </row>
    <row r="39" spans="1:31" ht="13.5" thickBot="1" x14ac:dyDescent="0.4">
      <c r="A39" s="55" t="str">
        <f>'[2]Portfolio Summary'!AM20</f>
        <v>ResBYOT</v>
      </c>
      <c r="B39" s="56">
        <f>'[2]Portfolio Summary'!AN20</f>
        <v>7.6191156787313448</v>
      </c>
      <c r="C39" s="56">
        <f>'[2]Portfolio Summary'!AO20</f>
        <v>15.380644113802015</v>
      </c>
      <c r="D39" s="56">
        <f>'[2]Portfolio Summary'!AP20</f>
        <v>23.298358082107598</v>
      </c>
      <c r="E39" s="56">
        <f>'[2]Portfolio Summary'!AQ20</f>
        <v>31.353612534863853</v>
      </c>
      <c r="F39" s="56">
        <f>'[2]Portfolio Summary'!AR20</f>
        <v>39.542307137856355</v>
      </c>
      <c r="G39" s="56">
        <f>'[2]Portfolio Summary'!AS20</f>
        <v>39.883605356227264</v>
      </c>
      <c r="H39" s="56">
        <f>'[2]Portfolio Summary'!AT20</f>
        <v>40.223761403269734</v>
      </c>
      <c r="I39" s="56">
        <f>'[2]Portfolio Summary'!AU20</f>
        <v>40.544819596296449</v>
      </c>
      <c r="J39" s="56">
        <f>'[2]Portfolio Summary'!AV20</f>
        <v>40.872794945932164</v>
      </c>
      <c r="K39" s="56">
        <f>'[2]Portfolio Summary'!AW20</f>
        <v>41.194718570582502</v>
      </c>
      <c r="L39" s="56">
        <f>'[2]Portfolio Summary'!AX20</f>
        <v>41.514703642060198</v>
      </c>
      <c r="M39" s="56">
        <f>'[2]Portfolio Summary'!AY20</f>
        <v>41.837003579561554</v>
      </c>
      <c r="N39" s="56">
        <f>'[2]Portfolio Summary'!AZ20</f>
        <v>42.146795348889825</v>
      </c>
      <c r="O39" s="56">
        <f>'[2]Portfolio Summary'!BA20</f>
        <v>42.46116948011732</v>
      </c>
      <c r="P39" s="56">
        <f>'[2]Portfolio Summary'!BB20</f>
        <v>42.765557305695033</v>
      </c>
      <c r="Q39" s="56">
        <f>'[2]Portfolio Summary'!BC20</f>
        <v>43.064334049055859</v>
      </c>
      <c r="R39" s="56">
        <f>'[2]Portfolio Summary'!BD20</f>
        <v>43.366984643185965</v>
      </c>
      <c r="S39" s="56">
        <f>'[2]Portfolio Summary'!BE20</f>
        <v>43.657219895792402</v>
      </c>
      <c r="T39" s="56">
        <f>'[2]Portfolio Summary'!BF20</f>
        <v>43.943926469032583</v>
      </c>
      <c r="U39" s="56">
        <f>'[2]Portfolio Summary'!BG20</f>
        <v>44.229755482665261</v>
      </c>
      <c r="V39" s="58">
        <f>VLOOKUP($A39,'[2]Portfolio Summary'!I$9:L$29,4,FALSE)</f>
        <v>26.576234404566172</v>
      </c>
      <c r="AB39" s="23">
        <v>0.15</v>
      </c>
      <c r="AC39" s="23">
        <v>12.92</v>
      </c>
      <c r="AD39" s="23">
        <v>13.51</v>
      </c>
      <c r="AE39" t="b">
        <f t="shared" si="4"/>
        <v>1</v>
      </c>
    </row>
    <row r="40" spans="1:31" ht="13.5" thickBot="1" x14ac:dyDescent="0.4">
      <c r="A40" s="55" t="str">
        <f>'[2]Portfolio Summary'!AM21</f>
        <v>ResHeatSwitch</v>
      </c>
      <c r="B40" s="56">
        <f>'[2]Portfolio Summary'!AN21</f>
        <v>92.677338641651929</v>
      </c>
      <c r="C40" s="56">
        <f>'[2]Portfolio Summary'!AO21</f>
        <v>187.25604691772261</v>
      </c>
      <c r="D40" s="56">
        <f>'[2]Portfolio Summary'!AP21</f>
        <v>283.70416956267383</v>
      </c>
      <c r="E40" s="56">
        <f>'[2]Portfolio Summary'!AQ21</f>
        <v>382.01050722284117</v>
      </c>
      <c r="F40" s="56">
        <f>'[2]Portfolio Summary'!AR21</f>
        <v>482.10123745481906</v>
      </c>
      <c r="G40" s="56">
        <f>'[2]Portfolio Summary'!AS21</f>
        <v>486.578052975795</v>
      </c>
      <c r="H40" s="56">
        <f>'[2]Portfolio Summary'!AT21</f>
        <v>491.0178658804515</v>
      </c>
      <c r="I40" s="56">
        <f>'[2]Portfolio Summary'!AU21</f>
        <v>495.4728522054981</v>
      </c>
      <c r="J40" s="56">
        <f>'[2]Portfolio Summary'!AV21</f>
        <v>499.97922568352891</v>
      </c>
      <c r="K40" s="56">
        <f>'[2]Portfolio Summary'!AW21</f>
        <v>504.51039690583599</v>
      </c>
      <c r="L40" s="56">
        <f>'[2]Portfolio Summary'!AX21</f>
        <v>508.96849770633719</v>
      </c>
      <c r="M40" s="56">
        <f>'[2]Portfolio Summary'!AY21</f>
        <v>513.44417706906552</v>
      </c>
      <c r="N40" s="56">
        <f>'[2]Portfolio Summary'!AZ21</f>
        <v>517.96393513022997</v>
      </c>
      <c r="O40" s="56">
        <f>'[2]Portfolio Summary'!BA21</f>
        <v>522.50595606625143</v>
      </c>
      <c r="P40" s="56">
        <f>'[2]Portfolio Summary'!BB21</f>
        <v>526.9788212408514</v>
      </c>
      <c r="Q40" s="56">
        <f>'[2]Portfolio Summary'!BC21</f>
        <v>531.43302911446722</v>
      </c>
      <c r="R40" s="56">
        <f>'[2]Portfolio Summary'!BD21</f>
        <v>535.86472242592777</v>
      </c>
      <c r="S40" s="56">
        <f>'[2]Portfolio Summary'!BE21</f>
        <v>540.24089969684997</v>
      </c>
      <c r="T40" s="56">
        <f>'[2]Portfolio Summary'!BF21</f>
        <v>544.60416712509459</v>
      </c>
      <c r="U40" s="56">
        <f>'[2]Portfolio Summary'!BG21</f>
        <v>548.94684333649434</v>
      </c>
      <c r="V40" s="58">
        <f>VLOOKUP($A40,'[2]Portfolio Summary'!I$9:L$29,4,FALSE)</f>
        <v>45.245599815094018</v>
      </c>
      <c r="AB40" s="23">
        <v>0.02</v>
      </c>
      <c r="AC40" s="23">
        <v>27.74</v>
      </c>
      <c r="AD40" s="23">
        <v>17.489999999999998</v>
      </c>
      <c r="AE40" t="b">
        <f t="shared" si="4"/>
        <v>1</v>
      </c>
    </row>
    <row r="41" spans="1:31" ht="13.5" thickBot="1" x14ac:dyDescent="0.4">
      <c r="A41" s="55" t="str">
        <f>'[2]Portfolio Summary'!AM22</f>
        <v>ResERWHDLCSwch</v>
      </c>
      <c r="B41" s="56">
        <f>'[2]Portfolio Summary'!AN22</f>
        <v>119.43740141859033</v>
      </c>
      <c r="C41" s="56">
        <f>'[2]Portfolio Summary'!AO22</f>
        <v>226.57924485450917</v>
      </c>
      <c r="D41" s="56">
        <f>'[2]Portfolio Summary'!AP22</f>
        <v>320.81248894535912</v>
      </c>
      <c r="E41" s="56">
        <f>'[2]Portfolio Summary'!AQ22</f>
        <v>401.57605836661151</v>
      </c>
      <c r="F41" s="56">
        <f>'[2]Portfolio Summary'!AR22</f>
        <v>468.21949033095439</v>
      </c>
      <c r="G41" s="56">
        <f>'[2]Portfolio Summary'!AS22</f>
        <v>433.41011670783627</v>
      </c>
      <c r="H41" s="56">
        <f>'[2]Portfolio Summary'!AT22</f>
        <v>397.66418560252436</v>
      </c>
      <c r="I41" s="56">
        <f>'[2]Portfolio Summary'!AU22</f>
        <v>361.02909423159502</v>
      </c>
      <c r="J41" s="56">
        <f>'[2]Portfolio Summary'!AV22</f>
        <v>323.54534314403844</v>
      </c>
      <c r="K41" s="56">
        <f>'[2]Portfolio Summary'!AW22</f>
        <v>285.21418628599605</v>
      </c>
      <c r="L41" s="56">
        <f>'[2]Portfolio Summary'!AX22</f>
        <v>245.95655292713974</v>
      </c>
      <c r="M41" s="56">
        <f>'[2]Portfolio Summary'!AY22</f>
        <v>205.84371701931607</v>
      </c>
      <c r="N41" s="56">
        <f>'[2]Portfolio Summary'!AZ22</f>
        <v>164.88932801285722</v>
      </c>
      <c r="O41" s="56">
        <f>'[2]Portfolio Summary'!BA22</f>
        <v>123.08633332312648</v>
      </c>
      <c r="P41" s="56">
        <f>'[2]Portfolio Summary'!BB22</f>
        <v>109.65673939156983</v>
      </c>
      <c r="Q41" s="56">
        <f>'[2]Portfolio Summary'!BC22</f>
        <v>110.70284489574271</v>
      </c>
      <c r="R41" s="56">
        <f>'[2]Portfolio Summary'!BD22</f>
        <v>111.74025441409374</v>
      </c>
      <c r="S41" s="56">
        <f>'[2]Portfolio Summary'!BE22</f>
        <v>112.76233731393496</v>
      </c>
      <c r="T41" s="56">
        <f>'[2]Portfolio Summary'!BF22</f>
        <v>113.777773515314</v>
      </c>
      <c r="U41" s="56">
        <f>'[2]Portfolio Summary'!BG22</f>
        <v>114.78338658357674</v>
      </c>
      <c r="V41" s="58">
        <f>VLOOKUP($A41,'[2]Portfolio Summary'!I$9:L$29,4,FALSE)</f>
        <v>60.059009335262196</v>
      </c>
      <c r="AB41" s="23">
        <v>0.02</v>
      </c>
      <c r="AC41" s="23">
        <v>37.85</v>
      </c>
      <c r="AD41" s="23">
        <v>22.18</v>
      </c>
      <c r="AE41" t="b">
        <f t="shared" si="4"/>
        <v>1</v>
      </c>
    </row>
    <row r="42" spans="1:31" ht="13.5" thickBot="1" x14ac:dyDescent="0.4">
      <c r="A42" s="55" t="str">
        <f>'[2]Portfolio Summary'!AM23</f>
        <v>ResERWHDLCGrd</v>
      </c>
      <c r="B42" s="56">
        <f>'[2]Portfolio Summary'!AN23</f>
        <v>4.1907860146873794</v>
      </c>
      <c r="C42" s="56">
        <f>'[2]Portfolio Summary'!AO23</f>
        <v>18.669450886888391</v>
      </c>
      <c r="D42" s="56">
        <f>'[2]Portfolio Summary'!AP23</f>
        <v>43.805721382097225</v>
      </c>
      <c r="E42" s="56">
        <f>'[2]Portfolio Summary'!AQ23</f>
        <v>79.967526774303579</v>
      </c>
      <c r="F42" s="56">
        <f>'[2]Portfolio Summary'!AR23</f>
        <v>127.49638703847585</v>
      </c>
      <c r="G42" s="56">
        <f>'[2]Portfolio Summary'!AS23</f>
        <v>186.69974258183717</v>
      </c>
      <c r="H42" s="56">
        <f>'[2]Portfolio Summary'!AT23</f>
        <v>257.92004806310621</v>
      </c>
      <c r="I42" s="56">
        <f>'[2]Portfolio Summary'!AU23</f>
        <v>341.50173441781055</v>
      </c>
      <c r="J42" s="56">
        <f>'[2]Portfolio Summary'!AV23</f>
        <v>437.81880476512424</v>
      </c>
      <c r="K42" s="56">
        <f>'[2]Portfolio Summary'!AW23</f>
        <v>547.24022734548862</v>
      </c>
      <c r="L42" s="56">
        <f>'[2]Portfolio Summary'!AX23</f>
        <v>609.0352739148226</v>
      </c>
      <c r="M42" s="56">
        <f>'[2]Portfolio Summary'!AY23</f>
        <v>671.9496049825957</v>
      </c>
      <c r="N42" s="56">
        <f>'[2]Portfolio Summary'!AZ23</f>
        <v>736.0277250429001</v>
      </c>
      <c r="O42" s="56">
        <f>'[2]Portfolio Summary'!BA23</f>
        <v>801.26789535839362</v>
      </c>
      <c r="P42" s="56">
        <f>'[2]Portfolio Summary'!BB23</f>
        <v>828.51758651408295</v>
      </c>
      <c r="Q42" s="56">
        <f>'[2]Portfolio Summary'!BC23</f>
        <v>836.42149476783356</v>
      </c>
      <c r="R42" s="56">
        <f>'[2]Portfolio Summary'!BD23</f>
        <v>844.25970001759697</v>
      </c>
      <c r="S42" s="56">
        <f>'[2]Portfolio Summary'!BE23</f>
        <v>851.98210414973073</v>
      </c>
      <c r="T42" s="56">
        <f>'[2]Portfolio Summary'!BF23</f>
        <v>859.6542887823723</v>
      </c>
      <c r="U42" s="56">
        <f>'[2]Portfolio Summary'!BG23</f>
        <v>867.25225418702416</v>
      </c>
      <c r="V42" s="58">
        <f>VLOOKUP($A42,'[2]Portfolio Summary'!I$9:L$29,4,FALSE)</f>
        <v>52.46584835012753</v>
      </c>
      <c r="AB42" s="23">
        <v>0.01</v>
      </c>
      <c r="AC42" s="23">
        <v>16.690000000000001</v>
      </c>
      <c r="AD42" s="23">
        <v>35.76</v>
      </c>
      <c r="AE42" t="b">
        <f t="shared" si="4"/>
        <v>1</v>
      </c>
    </row>
    <row r="43" spans="1:31" ht="13.5" thickBot="1" x14ac:dyDescent="0.4">
      <c r="A43" s="55" t="str">
        <f>'[2]Portfolio Summary'!AM24</f>
        <v>ResEVSEDLCSwch</v>
      </c>
      <c r="B43" s="56">
        <f>'[2]Portfolio Summary'!AN24</f>
        <v>0.92330469359749501</v>
      </c>
      <c r="C43" s="56">
        <f>'[2]Portfolio Summary'!AO24</f>
        <v>2.2962378421822351</v>
      </c>
      <c r="D43" s="56">
        <f>'[2]Portfolio Summary'!AP24</f>
        <v>4.3023262710134595</v>
      </c>
      <c r="E43" s="56">
        <f>'[2]Portfolio Summary'!AQ24</f>
        <v>7.0059156478451916</v>
      </c>
      <c r="F43" s="56">
        <f>'[2]Portfolio Summary'!AR24</f>
        <v>10.519340494184405</v>
      </c>
      <c r="G43" s="56">
        <f>'[2]Portfolio Summary'!AS24</f>
        <v>12.480415303499118</v>
      </c>
      <c r="H43" s="56">
        <f>'[2]Portfolio Summary'!AT24</f>
        <v>14.638984683559421</v>
      </c>
      <c r="I43" s="56">
        <f>'[2]Portfolio Summary'!AU24</f>
        <v>17.038416672804455</v>
      </c>
      <c r="J43" s="56">
        <f>'[2]Portfolio Summary'!AV24</f>
        <v>19.695009994455518</v>
      </c>
      <c r="K43" s="56">
        <f>'[2]Portfolio Summary'!AW24</f>
        <v>22.630282373341846</v>
      </c>
      <c r="L43" s="56">
        <f>'[2]Portfolio Summary'!AX24</f>
        <v>25.860782542665678</v>
      </c>
      <c r="M43" s="56">
        <f>'[2]Portfolio Summary'!AY24</f>
        <v>29.432311011526814</v>
      </c>
      <c r="N43" s="56">
        <f>'[2]Portfolio Summary'!AZ24</f>
        <v>33.337807679828323</v>
      </c>
      <c r="O43" s="56">
        <f>'[2]Portfolio Summary'!BA24</f>
        <v>37.620213247137045</v>
      </c>
      <c r="P43" s="56">
        <f>'[2]Portfolio Summary'!BB24</f>
        <v>42.321883521991232</v>
      </c>
      <c r="Q43" s="56">
        <f>'[2]Portfolio Summary'!BC24</f>
        <v>47.408757633748706</v>
      </c>
      <c r="R43" s="56">
        <f>'[2]Portfolio Summary'!BD24</f>
        <v>52.933416258023719</v>
      </c>
      <c r="S43" s="56">
        <f>'[2]Portfolio Summary'!BE24</f>
        <v>58.915471730550379</v>
      </c>
      <c r="T43" s="56">
        <f>'[2]Portfolio Summary'!BF24</f>
        <v>65.380937967356587</v>
      </c>
      <c r="U43" s="56">
        <f>'[2]Portfolio Summary'!BG24</f>
        <v>72.325029016994236</v>
      </c>
      <c r="V43" s="58">
        <f>VLOOKUP($A43,'[2]Portfolio Summary'!I$9:L$29,4,FALSE)</f>
        <v>145.43034651539261</v>
      </c>
      <c r="AB43" s="23">
        <v>0.21</v>
      </c>
      <c r="AC43" s="23">
        <v>108.51</v>
      </c>
      <c r="AD43" s="23">
        <v>36.71</v>
      </c>
      <c r="AE43" t="b">
        <f t="shared" si="4"/>
        <v>1</v>
      </c>
    </row>
    <row r="44" spans="1:31" ht="13.5" thickBot="1" x14ac:dyDescent="0.4">
      <c r="A44" s="55" t="str">
        <f>'[2]Portfolio Summary'!AM25</f>
        <v>ResHPWHDLCSwch</v>
      </c>
      <c r="B44" s="56">
        <f>'[2]Portfolio Summary'!AN25</f>
        <v>1.151760524853052</v>
      </c>
      <c r="C44" s="56">
        <f>'[2]Portfolio Summary'!AO25</f>
        <v>2.184952342188339</v>
      </c>
      <c r="D44" s="56">
        <f>'[2]Portfolio Summary'!AP25</f>
        <v>3.0936637624268393</v>
      </c>
      <c r="E44" s="56">
        <f>'[2]Portfolio Summary'!AQ25</f>
        <v>3.8724842156584098</v>
      </c>
      <c r="F44" s="56">
        <f>'[2]Portfolio Summary'!AR25</f>
        <v>4.515141149463008</v>
      </c>
      <c r="G44" s="56">
        <f>'[2]Portfolio Summary'!AS25</f>
        <v>4.179466880282801</v>
      </c>
      <c r="H44" s="56">
        <f>'[2]Portfolio Summary'!AT25</f>
        <v>3.8347611860679316</v>
      </c>
      <c r="I44" s="56">
        <f>'[2]Portfolio Summary'!AU25</f>
        <v>3.4814811283618741</v>
      </c>
      <c r="J44" s="56">
        <f>'[2]Portfolio Summary'!AV25</f>
        <v>3.1200172626607099</v>
      </c>
      <c r="K44" s="56">
        <f>'[2]Portfolio Summary'!AW25</f>
        <v>2.7503816810365107</v>
      </c>
      <c r="L44" s="56">
        <f>'[2]Portfolio Summary'!AX25</f>
        <v>2.3718118874471537</v>
      </c>
      <c r="M44" s="56">
        <f>'[2]Portfolio Summary'!AY25</f>
        <v>1.9849951919246041</v>
      </c>
      <c r="N44" s="56">
        <f>'[2]Portfolio Summary'!AZ25</f>
        <v>1.5900632190512123</v>
      </c>
      <c r="O44" s="56">
        <f>'[2]Portfolio Summary'!BA25</f>
        <v>1.1869479592379693</v>
      </c>
      <c r="P44" s="56">
        <f>'[2]Portfolio Summary'!BB25</f>
        <v>1.0574434993999344</v>
      </c>
      <c r="Q44" s="56">
        <f>'[2]Portfolio Summary'!BC25</f>
        <v>1.0675313195486258</v>
      </c>
      <c r="R44" s="56">
        <f>'[2]Portfolio Summary'!BD25</f>
        <v>1.0775352824375704</v>
      </c>
      <c r="S44" s="56">
        <f>'[2]Portfolio Summary'!BE25</f>
        <v>1.0873914474510633</v>
      </c>
      <c r="T44" s="56">
        <f>'[2]Portfolio Summary'!BF25</f>
        <v>1.0971835169231403</v>
      </c>
      <c r="U44" s="56">
        <f>'[2]Portfolio Summary'!BG25</f>
        <v>1.1068808598119242</v>
      </c>
      <c r="V44" s="58">
        <f>VLOOKUP($A44,'[2]Portfolio Summary'!I$9:L$29,4,FALSE)</f>
        <v>227.26901785998558</v>
      </c>
      <c r="AB44" s="23">
        <v>2.12</v>
      </c>
      <c r="AC44" s="23">
        <v>141.96</v>
      </c>
      <c r="AD44" s="23">
        <v>83.19</v>
      </c>
      <c r="AE44" t="b">
        <f t="shared" si="4"/>
        <v>1</v>
      </c>
    </row>
    <row r="45" spans="1:31" ht="13.5" thickBot="1" x14ac:dyDescent="0.4">
      <c r="A45" s="55" t="str">
        <f>'[2]Portfolio Summary'!AM26</f>
        <v>ResHPWHDLCGrd</v>
      </c>
      <c r="B45" s="56">
        <f>'[2]Portfolio Summary'!AN26</f>
        <v>6.0618974992265914E-2</v>
      </c>
      <c r="C45" s="56">
        <f>'[2]Portfolio Summary'!AO26</f>
        <v>0.27005028948395193</v>
      </c>
      <c r="D45" s="56">
        <f>'[2]Portfolio Summary'!AP26</f>
        <v>0.63364197543682255</v>
      </c>
      <c r="E45" s="56">
        <f>'[2]Portfolio Summary'!AQ26</f>
        <v>1.1567160644174468</v>
      </c>
      <c r="F45" s="56">
        <f>'[2]Portfolio Summary'!AR26</f>
        <v>1.8442125821750313</v>
      </c>
      <c r="G45" s="56">
        <f>'[2]Portfolio Summary'!AS26</f>
        <v>2.7005785995673484</v>
      </c>
      <c r="H45" s="56">
        <f>'[2]Portfolio Summary'!AT26</f>
        <v>3.7307676623779531</v>
      </c>
      <c r="I45" s="56">
        <f>'[2]Portfolio Summary'!AU26</f>
        <v>4.9397619028832622</v>
      </c>
      <c r="J45" s="56">
        <f>'[2]Portfolio Summary'!AV26</f>
        <v>6.3329712097411006</v>
      </c>
      <c r="K45" s="56">
        <f>'[2]Portfolio Summary'!AW26</f>
        <v>7.9157326429831318</v>
      </c>
      <c r="L45" s="56">
        <f>'[2]Portfolio Summary'!AX26</f>
        <v>8.8095870105180047</v>
      </c>
      <c r="M45" s="56">
        <f>'[2]Portfolio Summary'!AY26</f>
        <v>9.7196316294239331</v>
      </c>
      <c r="N45" s="56">
        <f>'[2]Portfolio Summary'!AZ26</f>
        <v>10.646510249299437</v>
      </c>
      <c r="O45" s="56">
        <f>'[2]Portfolio Summary'!BA26</f>
        <v>11.590197719617841</v>
      </c>
      <c r="P45" s="56">
        <f>'[2]Portfolio Summary'!BB26</f>
        <v>11.984359659865921</v>
      </c>
      <c r="Q45" s="56">
        <f>'[2]Portfolio Summary'!BC26</f>
        <v>12.098688288217758</v>
      </c>
      <c r="R45" s="56">
        <f>'[2]Portfolio Summary'!BD26</f>
        <v>12.212066534292463</v>
      </c>
      <c r="S45" s="56">
        <f>'[2]Portfolio Summary'!BE26</f>
        <v>12.323769737778717</v>
      </c>
      <c r="T45" s="56">
        <f>'[2]Portfolio Summary'!BF26</f>
        <v>12.43474652512892</v>
      </c>
      <c r="U45" s="56">
        <f>'[2]Portfolio Summary'!BG26</f>
        <v>12.544649744535137</v>
      </c>
      <c r="V45" s="58">
        <f>VLOOKUP($A45,'[2]Portfolio Summary'!I$9:L$29,4,FALSE)</f>
        <v>131.97021977936342</v>
      </c>
      <c r="AB45" s="23">
        <v>0.84</v>
      </c>
      <c r="AC45" s="23">
        <v>41.74</v>
      </c>
      <c r="AD45" s="23">
        <v>89.4</v>
      </c>
      <c r="AE45" t="b">
        <f t="shared" si="4"/>
        <v>1</v>
      </c>
    </row>
    <row r="46" spans="1:31" ht="13.5" thickBot="1" x14ac:dyDescent="0.4">
      <c r="A46" s="55" t="str">
        <f>'[2]Portfolio Summary'!AM27</f>
        <v/>
      </c>
      <c r="B46" s="56" t="str">
        <f>'[2]Portfolio Summary'!AN27</f>
        <v/>
      </c>
      <c r="C46" s="56" t="str">
        <f>'[2]Portfolio Summary'!AO27</f>
        <v/>
      </c>
      <c r="D46" s="56" t="str">
        <f>'[2]Portfolio Summary'!AP27</f>
        <v/>
      </c>
      <c r="E46" s="56" t="str">
        <f>'[2]Portfolio Summary'!AQ27</f>
        <v/>
      </c>
      <c r="F46" s="56" t="str">
        <f>'[2]Portfolio Summary'!AR27</f>
        <v/>
      </c>
      <c r="G46" s="56" t="str">
        <f>'[2]Portfolio Summary'!AS27</f>
        <v/>
      </c>
      <c r="H46" s="56" t="str">
        <f>'[2]Portfolio Summary'!AT27</f>
        <v/>
      </c>
      <c r="I46" s="56" t="str">
        <f>'[2]Portfolio Summary'!AU27</f>
        <v/>
      </c>
      <c r="J46" s="56" t="str">
        <f>'[2]Portfolio Summary'!AV27</f>
        <v/>
      </c>
      <c r="K46" s="56" t="str">
        <f>'[2]Portfolio Summary'!AW27</f>
        <v/>
      </c>
      <c r="L46" s="56" t="str">
        <f>'[2]Portfolio Summary'!AX27</f>
        <v/>
      </c>
      <c r="M46" s="56" t="str">
        <f>'[2]Portfolio Summary'!AY27</f>
        <v/>
      </c>
      <c r="N46" s="56" t="str">
        <f>'[2]Portfolio Summary'!AZ27</f>
        <v/>
      </c>
      <c r="O46" s="56" t="str">
        <f>'[2]Portfolio Summary'!BA27</f>
        <v/>
      </c>
      <c r="P46" s="56" t="str">
        <f>'[2]Portfolio Summary'!BB27</f>
        <v/>
      </c>
      <c r="Q46" s="56" t="str">
        <f>'[2]Portfolio Summary'!BC27</f>
        <v/>
      </c>
      <c r="R46" s="56" t="str">
        <f>'[2]Portfolio Summary'!BD27</f>
        <v/>
      </c>
      <c r="S46" s="56" t="str">
        <f>'[2]Portfolio Summary'!BE27</f>
        <v/>
      </c>
      <c r="T46" s="56" t="str">
        <f>'[2]Portfolio Summary'!BF27</f>
        <v/>
      </c>
      <c r="U46" s="56" t="str">
        <f>'[2]Portfolio Summary'!BG27</f>
        <v/>
      </c>
      <c r="V46" s="58">
        <f>VLOOKUP($A46,'[2]Portfolio Summary'!I$9:L$29,4,FALSE)</f>
        <v>0</v>
      </c>
    </row>
    <row r="47" spans="1:31" ht="13.5" thickBot="1" x14ac:dyDescent="0.4">
      <c r="A47" s="55" t="str">
        <f>'[2]Portfolio Summary'!AM28</f>
        <v/>
      </c>
      <c r="B47" s="56" t="str">
        <f>'[2]Portfolio Summary'!AN28</f>
        <v/>
      </c>
      <c r="C47" s="56" t="str">
        <f>'[2]Portfolio Summary'!AO28</f>
        <v/>
      </c>
      <c r="D47" s="56" t="str">
        <f>'[2]Portfolio Summary'!AP28</f>
        <v/>
      </c>
      <c r="E47" s="56" t="str">
        <f>'[2]Portfolio Summary'!AQ28</f>
        <v/>
      </c>
      <c r="F47" s="56" t="str">
        <f>'[2]Portfolio Summary'!AR28</f>
        <v/>
      </c>
      <c r="G47" s="56" t="str">
        <f>'[2]Portfolio Summary'!AS28</f>
        <v/>
      </c>
      <c r="H47" s="56" t="str">
        <f>'[2]Portfolio Summary'!AT28</f>
        <v/>
      </c>
      <c r="I47" s="56" t="str">
        <f>'[2]Portfolio Summary'!AU28</f>
        <v/>
      </c>
      <c r="J47" s="56" t="str">
        <f>'[2]Portfolio Summary'!AV28</f>
        <v/>
      </c>
      <c r="K47" s="56" t="str">
        <f>'[2]Portfolio Summary'!AW28</f>
        <v/>
      </c>
      <c r="L47" s="56" t="str">
        <f>'[2]Portfolio Summary'!AX28</f>
        <v/>
      </c>
      <c r="M47" s="56" t="str">
        <f>'[2]Portfolio Summary'!AY28</f>
        <v/>
      </c>
      <c r="N47" s="56" t="str">
        <f>'[2]Portfolio Summary'!AZ28</f>
        <v/>
      </c>
      <c r="O47" s="56" t="str">
        <f>'[2]Portfolio Summary'!BA28</f>
        <v/>
      </c>
      <c r="P47" s="56" t="str">
        <f>'[2]Portfolio Summary'!BB28</f>
        <v/>
      </c>
      <c r="Q47" s="56" t="str">
        <f>'[2]Portfolio Summary'!BC28</f>
        <v/>
      </c>
      <c r="R47" s="56" t="str">
        <f>'[2]Portfolio Summary'!BD28</f>
        <v/>
      </c>
      <c r="S47" s="56" t="str">
        <f>'[2]Portfolio Summary'!BE28</f>
        <v/>
      </c>
      <c r="T47" s="56" t="str">
        <f>'[2]Portfolio Summary'!BF28</f>
        <v/>
      </c>
      <c r="U47" s="56" t="str">
        <f>'[2]Portfolio Summary'!BG28</f>
        <v/>
      </c>
      <c r="V47" s="58">
        <f>VLOOKUP($A47,'[2]Portfolio Summary'!I$9:L$29,4,FALSE)</f>
        <v>0</v>
      </c>
    </row>
    <row r="48" spans="1:31" ht="13.5" thickBot="1" x14ac:dyDescent="0.4">
      <c r="A48" s="55" t="str">
        <f>'[2]Portfolio Summary'!AM29</f>
        <v/>
      </c>
      <c r="B48" s="56" t="str">
        <f>'[2]Portfolio Summary'!AN29</f>
        <v/>
      </c>
      <c r="C48" s="56" t="str">
        <f>'[2]Portfolio Summary'!AO29</f>
        <v/>
      </c>
      <c r="D48" s="56" t="str">
        <f>'[2]Portfolio Summary'!AP29</f>
        <v/>
      </c>
      <c r="E48" s="56" t="str">
        <f>'[2]Portfolio Summary'!AQ29</f>
        <v/>
      </c>
      <c r="F48" s="56" t="str">
        <f>'[2]Portfolio Summary'!AR29</f>
        <v/>
      </c>
      <c r="G48" s="56" t="str">
        <f>'[2]Portfolio Summary'!AS29</f>
        <v/>
      </c>
      <c r="H48" s="56" t="str">
        <f>'[2]Portfolio Summary'!AT29</f>
        <v/>
      </c>
      <c r="I48" s="56" t="str">
        <f>'[2]Portfolio Summary'!AU29</f>
        <v/>
      </c>
      <c r="J48" s="56" t="str">
        <f>'[2]Portfolio Summary'!AV29</f>
        <v/>
      </c>
      <c r="K48" s="56" t="str">
        <f>'[2]Portfolio Summary'!AW29</f>
        <v/>
      </c>
      <c r="L48" s="56" t="str">
        <f>'[2]Portfolio Summary'!AX29</f>
        <v/>
      </c>
      <c r="M48" s="56" t="str">
        <f>'[2]Portfolio Summary'!AY29</f>
        <v/>
      </c>
      <c r="N48" s="56" t="str">
        <f>'[2]Portfolio Summary'!AZ29</f>
        <v/>
      </c>
      <c r="O48" s="56" t="str">
        <f>'[2]Portfolio Summary'!BA29</f>
        <v/>
      </c>
      <c r="P48" s="56" t="str">
        <f>'[2]Portfolio Summary'!BB29</f>
        <v/>
      </c>
      <c r="Q48" s="56" t="str">
        <f>'[2]Portfolio Summary'!BC29</f>
        <v/>
      </c>
      <c r="R48" s="56" t="str">
        <f>'[2]Portfolio Summary'!BD29</f>
        <v/>
      </c>
      <c r="S48" s="56" t="str">
        <f>'[2]Portfolio Summary'!BE29</f>
        <v/>
      </c>
      <c r="T48" s="56" t="str">
        <f>'[2]Portfolio Summary'!BF29</f>
        <v/>
      </c>
      <c r="U48" s="56" t="str">
        <f>'[2]Portfolio Summary'!BG29</f>
        <v/>
      </c>
      <c r="V48" s="58">
        <f>VLOOKUP($A48,'[2]Portfolio Summary'!I$9:L$29,4,FALSE)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1"/>
  <sheetViews>
    <sheetView tabSelected="1" topLeftCell="A13" workbookViewId="0">
      <selection activeCell="D24" sqref="D24"/>
    </sheetView>
  </sheetViews>
  <sheetFormatPr defaultRowHeight="12.75" x14ac:dyDescent="0.35"/>
  <cols>
    <col min="1" max="1" width="28.265625" customWidth="1"/>
    <col min="2" max="2" width="19.59765625" customWidth="1"/>
    <col min="3" max="3" width="13" customWidth="1"/>
    <col min="4" max="4" width="20.265625" bestFit="1" customWidth="1"/>
    <col min="5" max="5" width="15.1328125" customWidth="1"/>
    <col min="6" max="6" width="11.3984375" customWidth="1"/>
    <col min="7" max="7" width="11.265625" customWidth="1"/>
  </cols>
  <sheetData>
    <row r="1" spans="1:19" x14ac:dyDescent="0.35">
      <c r="G1" t="s">
        <v>42</v>
      </c>
      <c r="H1">
        <f>(31+28.25+31)*24</f>
        <v>2166</v>
      </c>
      <c r="I1">
        <f>(30+31+30)*24</f>
        <v>2184</v>
      </c>
      <c r="J1">
        <f>24*(31+31+30)</f>
        <v>2208</v>
      </c>
      <c r="K1">
        <f>24*(31+30+31)</f>
        <v>2208</v>
      </c>
    </row>
    <row r="2" spans="1:19" ht="39.6" customHeight="1" x14ac:dyDescent="0.35">
      <c r="H2" s="65" t="s">
        <v>37</v>
      </c>
      <c r="I2" s="66"/>
      <c r="J2" s="66"/>
      <c r="K2" s="67"/>
      <c r="L2" s="65" t="s">
        <v>43</v>
      </c>
      <c r="M2" s="66"/>
      <c r="N2" s="66"/>
      <c r="O2" s="67"/>
      <c r="P2" s="65" t="s">
        <v>47</v>
      </c>
      <c r="Q2" s="66"/>
      <c r="R2" s="66"/>
      <c r="S2" s="67"/>
    </row>
    <row r="3" spans="1:19" ht="52.5" x14ac:dyDescent="0.35">
      <c r="A3" s="1" t="s">
        <v>22</v>
      </c>
      <c r="B3" s="1" t="s">
        <v>0</v>
      </c>
      <c r="C3" s="1" t="s">
        <v>28</v>
      </c>
      <c r="D3" s="28" t="s">
        <v>104</v>
      </c>
      <c r="E3" s="28" t="s">
        <v>44</v>
      </c>
      <c r="F3" s="44" t="s">
        <v>107</v>
      </c>
      <c r="G3" s="44" t="s">
        <v>108</v>
      </c>
      <c r="H3" s="32" t="s">
        <v>38</v>
      </c>
      <c r="I3" s="32" t="s">
        <v>39</v>
      </c>
      <c r="J3" s="32" t="s">
        <v>40</v>
      </c>
      <c r="K3" s="32" t="s">
        <v>41</v>
      </c>
      <c r="L3" s="32" t="s">
        <v>38</v>
      </c>
      <c r="M3" s="32" t="s">
        <v>39</v>
      </c>
      <c r="N3" s="32" t="s">
        <v>40</v>
      </c>
      <c r="O3" s="32" t="s">
        <v>41</v>
      </c>
      <c r="P3" s="32" t="s">
        <v>38</v>
      </c>
      <c r="Q3" s="32" t="s">
        <v>39</v>
      </c>
      <c r="R3" s="32" t="s">
        <v>40</v>
      </c>
      <c r="S3" s="32" t="s">
        <v>41</v>
      </c>
    </row>
    <row r="4" spans="1:19" x14ac:dyDescent="0.35">
      <c r="A4" s="40">
        <v>42</v>
      </c>
      <c r="B4" s="40">
        <v>42</v>
      </c>
      <c r="C4" s="40">
        <v>42</v>
      </c>
      <c r="D4" s="40">
        <v>42</v>
      </c>
      <c r="E4" s="40">
        <v>42</v>
      </c>
      <c r="F4" t="e">
        <f>VLOOKUP($A4,PotentialSummary!$A$59:$V$81,8,FALSE)</f>
        <v>#N/A</v>
      </c>
      <c r="G4" t="e">
        <f>VLOOKUP($A4,PotentialSummary!$A$86:$V$108,8,FALSE)</f>
        <v>#N/A</v>
      </c>
      <c r="H4">
        <f>IF($C4="Year-round",$D4/2, IF($C4="Summer",0,$D4/2))</f>
        <v>21</v>
      </c>
      <c r="I4">
        <v>0</v>
      </c>
      <c r="J4">
        <f>IF($C4="Year-round",$D4, IF($C4="Summer",$D4,0))</f>
        <v>0</v>
      </c>
      <c r="K4">
        <f>IF($C4="Year-round",$D4/2, IF($C4="Summer",0,$D4/2))</f>
        <v>21</v>
      </c>
      <c r="L4" s="33">
        <f>H4/H$1</f>
        <v>9.6952908587257611E-3</v>
      </c>
      <c r="M4" s="33">
        <f>I4/I$1</f>
        <v>0</v>
      </c>
      <c r="N4" s="33">
        <f>J4/J$1</f>
        <v>0</v>
      </c>
      <c r="O4" s="33">
        <f t="shared" ref="O4" si="0">K4/K$1</f>
        <v>9.5108695652173919E-3</v>
      </c>
      <c r="P4" s="34" t="e">
        <f>IF($E4="Shift",0,$F4*L4)</f>
        <v>#N/A</v>
      </c>
      <c r="Q4" s="34" t="e">
        <f>IF($E4="Shift",0,$G4*M4)</f>
        <v>#N/A</v>
      </c>
      <c r="R4" s="34" t="e">
        <f>IF($E4="Shift",0,$G4*N4)</f>
        <v>#N/A</v>
      </c>
      <c r="S4" s="34" t="e">
        <f>IF($E4="Shift",0,$F4*O4)</f>
        <v>#N/A</v>
      </c>
    </row>
    <row r="5" spans="1:19" x14ac:dyDescent="0.35">
      <c r="A5" s="40">
        <v>42</v>
      </c>
      <c r="B5" s="40">
        <v>42</v>
      </c>
      <c r="C5" s="40">
        <v>42</v>
      </c>
      <c r="D5" s="40">
        <v>42</v>
      </c>
      <c r="E5" s="40">
        <v>42</v>
      </c>
      <c r="F5" t="e">
        <f>VLOOKUP($A5,PotentialSummary!$A$59:$V$81,8,FALSE)</f>
        <v>#N/A</v>
      </c>
      <c r="G5" t="e">
        <f>VLOOKUP($A5,PotentialSummary!$A$86:$V$108,8,FALSE)</f>
        <v>#N/A</v>
      </c>
      <c r="H5">
        <f t="shared" ref="H5:H26" si="1">IF($C5="Year-round",$D5/2, IF($C5="Summer",0,$D5/2))</f>
        <v>21</v>
      </c>
      <c r="I5">
        <v>0</v>
      </c>
      <c r="J5">
        <f t="shared" ref="J5:J26" si="2">IF($C5="Year-round",$D5, IF($C5="Summer",$D5,0))</f>
        <v>0</v>
      </c>
      <c r="K5">
        <f t="shared" ref="K5:K26" si="3">IF($C5="Year-round",$D5/2, IF($C5="Summer",0,$D5/2))</f>
        <v>21</v>
      </c>
      <c r="L5" s="33">
        <f t="shared" ref="L5:L19" si="4">H5/H$1</f>
        <v>9.6952908587257611E-3</v>
      </c>
      <c r="M5" s="33">
        <f t="shared" ref="M5:M19" si="5">I5/I$1</f>
        <v>0</v>
      </c>
      <c r="N5" s="33">
        <f t="shared" ref="N5:N19" si="6">J5/J$1</f>
        <v>0</v>
      </c>
      <c r="O5" s="33">
        <f t="shared" ref="O5:O19" si="7">K5/K$1</f>
        <v>9.5108695652173919E-3</v>
      </c>
      <c r="P5" s="34" t="e">
        <f t="shared" ref="P5:P19" si="8">IF($E5="Shift",0,$F5*L5)</f>
        <v>#N/A</v>
      </c>
      <c r="Q5" s="34" t="e">
        <f t="shared" ref="Q5:R19" si="9">IF($E5="Shift",0,$G5*M5)</f>
        <v>#N/A</v>
      </c>
      <c r="R5" s="34" t="e">
        <f t="shared" si="9"/>
        <v>#N/A</v>
      </c>
      <c r="S5" s="34" t="e">
        <f t="shared" ref="S5:S19" si="10">IF($E5="Shift",0,$F5*O5)</f>
        <v>#N/A</v>
      </c>
    </row>
    <row r="6" spans="1:19" x14ac:dyDescent="0.35">
      <c r="A6" s="40">
        <v>42</v>
      </c>
      <c r="B6" s="40">
        <v>42</v>
      </c>
      <c r="C6" s="40">
        <v>42</v>
      </c>
      <c r="D6" s="40">
        <v>42</v>
      </c>
      <c r="E6" s="40">
        <v>42</v>
      </c>
      <c r="F6" t="e">
        <f>VLOOKUP($A6,PotentialSummary!$A$59:$V$81,8,FALSE)</f>
        <v>#N/A</v>
      </c>
      <c r="G6" t="e">
        <f>VLOOKUP($A6,PotentialSummary!$A$86:$V$108,8,FALSE)</f>
        <v>#N/A</v>
      </c>
      <c r="H6">
        <f t="shared" si="1"/>
        <v>21</v>
      </c>
      <c r="I6">
        <v>0</v>
      </c>
      <c r="J6">
        <f t="shared" si="2"/>
        <v>0</v>
      </c>
      <c r="K6">
        <f t="shared" si="3"/>
        <v>21</v>
      </c>
      <c r="L6" s="33">
        <f>H6/H$1</f>
        <v>9.6952908587257611E-3</v>
      </c>
      <c r="M6" s="33">
        <f t="shared" si="5"/>
        <v>0</v>
      </c>
      <c r="N6" s="33">
        <f t="shared" si="6"/>
        <v>0</v>
      </c>
      <c r="O6" s="33">
        <f t="shared" si="7"/>
        <v>9.5108695652173919E-3</v>
      </c>
      <c r="P6" s="34" t="e">
        <f>IF($E6="Shift",0,$F6*L6)</f>
        <v>#N/A</v>
      </c>
      <c r="Q6" s="34" t="e">
        <f t="shared" si="9"/>
        <v>#N/A</v>
      </c>
      <c r="R6" s="34" t="e">
        <f t="shared" si="9"/>
        <v>#N/A</v>
      </c>
      <c r="S6" s="34" t="e">
        <f t="shared" si="10"/>
        <v>#N/A</v>
      </c>
    </row>
    <row r="7" spans="1:19" x14ac:dyDescent="0.35">
      <c r="A7" s="40">
        <v>42</v>
      </c>
      <c r="B7" s="40">
        <v>42</v>
      </c>
      <c r="C7" s="40">
        <v>42</v>
      </c>
      <c r="D7" s="40">
        <v>42</v>
      </c>
      <c r="E7" s="40">
        <v>42</v>
      </c>
      <c r="F7" t="e">
        <f>VLOOKUP($A7,PotentialSummary!$A$59:$V$81,8,FALSE)</f>
        <v>#N/A</v>
      </c>
      <c r="G7" t="e">
        <f>VLOOKUP($A7,PotentialSummary!$A$86:$V$108,8,FALSE)</f>
        <v>#N/A</v>
      </c>
      <c r="H7">
        <f t="shared" si="1"/>
        <v>21</v>
      </c>
      <c r="I7">
        <v>0</v>
      </c>
      <c r="J7">
        <f t="shared" si="2"/>
        <v>0</v>
      </c>
      <c r="K7">
        <f t="shared" si="3"/>
        <v>21</v>
      </c>
      <c r="L7" s="33">
        <f t="shared" si="4"/>
        <v>9.6952908587257611E-3</v>
      </c>
      <c r="M7" s="33">
        <f t="shared" si="5"/>
        <v>0</v>
      </c>
      <c r="N7" s="33">
        <f t="shared" si="6"/>
        <v>0</v>
      </c>
      <c r="O7" s="33">
        <f t="shared" si="7"/>
        <v>9.5108695652173919E-3</v>
      </c>
      <c r="P7" s="34" t="e">
        <f t="shared" si="8"/>
        <v>#N/A</v>
      </c>
      <c r="Q7" s="34" t="e">
        <f t="shared" si="9"/>
        <v>#N/A</v>
      </c>
      <c r="R7" s="34" t="e">
        <f t="shared" si="9"/>
        <v>#N/A</v>
      </c>
      <c r="S7" s="34" t="e">
        <f t="shared" si="10"/>
        <v>#N/A</v>
      </c>
    </row>
    <row r="8" spans="1:19" x14ac:dyDescent="0.35">
      <c r="A8" s="40">
        <v>42</v>
      </c>
      <c r="B8" s="40">
        <v>42</v>
      </c>
      <c r="C8" s="40">
        <v>42</v>
      </c>
      <c r="D8" s="40">
        <v>42</v>
      </c>
      <c r="E8" s="40">
        <v>42</v>
      </c>
      <c r="F8" t="e">
        <f>VLOOKUP($A8,PotentialSummary!$A$59:$V$81,8,FALSE)</f>
        <v>#N/A</v>
      </c>
      <c r="G8" t="e">
        <f>VLOOKUP($A8,PotentialSummary!$A$86:$V$108,8,FALSE)</f>
        <v>#N/A</v>
      </c>
      <c r="H8">
        <f t="shared" si="1"/>
        <v>21</v>
      </c>
      <c r="I8">
        <v>0</v>
      </c>
      <c r="J8">
        <f t="shared" si="2"/>
        <v>0</v>
      </c>
      <c r="K8">
        <f t="shared" si="3"/>
        <v>21</v>
      </c>
      <c r="L8" s="33">
        <f t="shared" ref="L8" si="11">H8/H$1</f>
        <v>9.6952908587257611E-3</v>
      </c>
      <c r="M8" s="33">
        <f t="shared" ref="M8" si="12">I8/I$1</f>
        <v>0</v>
      </c>
      <c r="N8" s="33">
        <f t="shared" ref="N8" si="13">J8/J$1</f>
        <v>0</v>
      </c>
      <c r="O8" s="33">
        <f t="shared" ref="O8" si="14">K8/K$1</f>
        <v>9.5108695652173919E-3</v>
      </c>
      <c r="P8" s="34" t="e">
        <f t="shared" ref="P8" si="15">IF($E8="Shift",0,$F8*L8)</f>
        <v>#N/A</v>
      </c>
      <c r="Q8" s="34" t="e">
        <f t="shared" ref="Q8" si="16">IF($E8="Shift",0,$G8*M8)</f>
        <v>#N/A</v>
      </c>
      <c r="R8" s="34" t="e">
        <f t="shared" ref="R8" si="17">IF($E8="Shift",0,$G8*N8)</f>
        <v>#N/A</v>
      </c>
      <c r="S8" s="34" t="e">
        <f t="shared" ref="S8" si="18">IF($E8="Shift",0,$F8*O8)</f>
        <v>#N/A</v>
      </c>
    </row>
    <row r="9" spans="1:19" x14ac:dyDescent="0.35">
      <c r="A9" s="40">
        <v>42</v>
      </c>
      <c r="B9" s="40">
        <v>42</v>
      </c>
      <c r="C9" s="40">
        <v>42</v>
      </c>
      <c r="D9" s="40">
        <v>42</v>
      </c>
      <c r="E9" s="40">
        <v>42</v>
      </c>
      <c r="F9" t="e">
        <f>VLOOKUP($A9,PotentialSummary!$A$59:$V$81,8,FALSE)</f>
        <v>#N/A</v>
      </c>
      <c r="G9" t="e">
        <f>VLOOKUP($A9,PotentialSummary!$A$86:$V$108,8,FALSE)</f>
        <v>#N/A</v>
      </c>
      <c r="H9">
        <f t="shared" si="1"/>
        <v>21</v>
      </c>
      <c r="I9">
        <v>0</v>
      </c>
      <c r="J9">
        <f t="shared" si="2"/>
        <v>0</v>
      </c>
      <c r="K9">
        <f t="shared" si="3"/>
        <v>21</v>
      </c>
      <c r="L9" s="33">
        <f t="shared" ref="L9" si="19">H9/H$1</f>
        <v>9.6952908587257611E-3</v>
      </c>
      <c r="M9" s="33">
        <f t="shared" ref="M9" si="20">I9/I$1</f>
        <v>0</v>
      </c>
      <c r="N9" s="33">
        <f t="shared" ref="N9" si="21">J9/J$1</f>
        <v>0</v>
      </c>
      <c r="O9" s="33">
        <f t="shared" ref="O9" si="22">K9/K$1</f>
        <v>9.5108695652173919E-3</v>
      </c>
      <c r="P9" s="34" t="e">
        <f t="shared" ref="P9" si="23">IF($E9="Shift",0,$F9*L9)</f>
        <v>#N/A</v>
      </c>
      <c r="Q9" s="34" t="e">
        <f t="shared" ref="Q9" si="24">IF($E9="Shift",0,$G9*M9)</f>
        <v>#N/A</v>
      </c>
      <c r="R9" s="34" t="e">
        <f t="shared" ref="R9" si="25">IF($E9="Shift",0,$G9*N9)</f>
        <v>#N/A</v>
      </c>
      <c r="S9" s="34" t="e">
        <f t="shared" ref="S9" si="26">IF($E9="Shift",0,$F9*O9)</f>
        <v>#N/A</v>
      </c>
    </row>
    <row r="10" spans="1:19" x14ac:dyDescent="0.35">
      <c r="A10" s="40">
        <v>42</v>
      </c>
      <c r="B10" s="40">
        <v>42</v>
      </c>
      <c r="C10" s="40">
        <v>42</v>
      </c>
      <c r="D10" s="40">
        <v>42</v>
      </c>
      <c r="E10" s="40">
        <v>42</v>
      </c>
      <c r="F10" t="e">
        <f>VLOOKUP($A10,PotentialSummary!$A$59:$V$81,8,FALSE)</f>
        <v>#N/A</v>
      </c>
      <c r="G10" t="e">
        <f>VLOOKUP($A10,PotentialSummary!$A$86:$V$108,8,FALSE)</f>
        <v>#N/A</v>
      </c>
      <c r="H10">
        <f t="shared" si="1"/>
        <v>21</v>
      </c>
      <c r="I10">
        <v>0</v>
      </c>
      <c r="J10">
        <f t="shared" si="2"/>
        <v>0</v>
      </c>
      <c r="K10">
        <f t="shared" si="3"/>
        <v>21</v>
      </c>
      <c r="L10" s="33">
        <f t="shared" ref="L10" si="27">H10/H$1</f>
        <v>9.6952908587257611E-3</v>
      </c>
      <c r="M10" s="33">
        <f t="shared" ref="M10" si="28">I10/I$1</f>
        <v>0</v>
      </c>
      <c r="N10" s="33">
        <f t="shared" ref="N10" si="29">J10/J$1</f>
        <v>0</v>
      </c>
      <c r="O10" s="33">
        <f t="shared" ref="O10" si="30">K10/K$1</f>
        <v>9.5108695652173919E-3</v>
      </c>
      <c r="P10" s="34" t="e">
        <f t="shared" ref="P10" si="31">IF($E10="Shift",0,$F10*L10)</f>
        <v>#N/A</v>
      </c>
      <c r="Q10" s="34" t="e">
        <f t="shared" ref="Q10" si="32">IF($E10="Shift",0,$G10*M10)</f>
        <v>#N/A</v>
      </c>
      <c r="R10" s="34" t="e">
        <f t="shared" ref="R10" si="33">IF($E10="Shift",0,$G10*N10)</f>
        <v>#N/A</v>
      </c>
      <c r="S10" s="34" t="e">
        <f t="shared" ref="S10" si="34">IF($E10="Shift",0,$F10*O10)</f>
        <v>#N/A</v>
      </c>
    </row>
    <row r="11" spans="1:19" x14ac:dyDescent="0.35">
      <c r="A11" s="40">
        <v>42</v>
      </c>
      <c r="B11" s="40">
        <v>42</v>
      </c>
      <c r="C11" s="40">
        <v>42</v>
      </c>
      <c r="D11" s="40">
        <v>42</v>
      </c>
      <c r="E11" s="40">
        <v>42</v>
      </c>
      <c r="F11" t="e">
        <f>VLOOKUP($A11,PotentialSummary!$A$59:$V$81,8,FALSE)</f>
        <v>#N/A</v>
      </c>
      <c r="G11" t="e">
        <f>VLOOKUP($A11,PotentialSummary!$A$86:$V$108,8,FALSE)</f>
        <v>#N/A</v>
      </c>
      <c r="H11">
        <f t="shared" si="1"/>
        <v>21</v>
      </c>
      <c r="I11">
        <v>0</v>
      </c>
      <c r="J11">
        <f t="shared" si="2"/>
        <v>0</v>
      </c>
      <c r="K11">
        <f t="shared" si="3"/>
        <v>21</v>
      </c>
      <c r="L11" s="33">
        <f t="shared" si="4"/>
        <v>9.6952908587257611E-3</v>
      </c>
      <c r="M11" s="33">
        <f t="shared" si="5"/>
        <v>0</v>
      </c>
      <c r="N11" s="33">
        <f t="shared" si="6"/>
        <v>0</v>
      </c>
      <c r="O11" s="33">
        <f t="shared" si="7"/>
        <v>9.5108695652173919E-3</v>
      </c>
      <c r="P11" s="34" t="e">
        <f t="shared" si="8"/>
        <v>#N/A</v>
      </c>
      <c r="Q11" s="34" t="e">
        <f t="shared" si="9"/>
        <v>#N/A</v>
      </c>
      <c r="R11" s="34" t="e">
        <f t="shared" si="9"/>
        <v>#N/A</v>
      </c>
      <c r="S11" s="34" t="e">
        <f t="shared" si="10"/>
        <v>#N/A</v>
      </c>
    </row>
    <row r="12" spans="1:19" x14ac:dyDescent="0.35">
      <c r="A12" s="40">
        <v>42</v>
      </c>
      <c r="B12" s="40">
        <v>42</v>
      </c>
      <c r="C12" s="40">
        <v>42</v>
      </c>
      <c r="D12" s="40">
        <v>42</v>
      </c>
      <c r="E12" s="40">
        <v>42</v>
      </c>
      <c r="F12" t="e">
        <f>VLOOKUP($A12,PotentialSummary!$A$59:$V$81,8,FALSE)</f>
        <v>#N/A</v>
      </c>
      <c r="G12" t="e">
        <f>VLOOKUP($A12,PotentialSummary!$A$86:$V$108,8,FALSE)</f>
        <v>#N/A</v>
      </c>
      <c r="H12">
        <f t="shared" si="1"/>
        <v>21</v>
      </c>
      <c r="I12">
        <v>0</v>
      </c>
      <c r="J12">
        <f t="shared" si="2"/>
        <v>0</v>
      </c>
      <c r="K12">
        <f t="shared" si="3"/>
        <v>21</v>
      </c>
      <c r="L12" s="33">
        <f t="shared" si="4"/>
        <v>9.6952908587257611E-3</v>
      </c>
      <c r="M12" s="33">
        <f t="shared" si="5"/>
        <v>0</v>
      </c>
      <c r="N12" s="33">
        <f t="shared" si="6"/>
        <v>0</v>
      </c>
      <c r="O12" s="33">
        <f t="shared" si="7"/>
        <v>9.5108695652173919E-3</v>
      </c>
      <c r="P12" s="34" t="e">
        <f t="shared" si="8"/>
        <v>#N/A</v>
      </c>
      <c r="Q12" s="34" t="e">
        <f t="shared" si="9"/>
        <v>#N/A</v>
      </c>
      <c r="R12" s="34" t="e">
        <f t="shared" si="9"/>
        <v>#N/A</v>
      </c>
      <c r="S12" s="34" t="e">
        <f t="shared" si="10"/>
        <v>#N/A</v>
      </c>
    </row>
    <row r="13" spans="1:19" x14ac:dyDescent="0.35">
      <c r="A13" s="40">
        <v>42</v>
      </c>
      <c r="B13" s="40">
        <v>42</v>
      </c>
      <c r="C13" s="40">
        <v>42</v>
      </c>
      <c r="D13" s="40">
        <v>42</v>
      </c>
      <c r="E13" s="40">
        <v>42</v>
      </c>
      <c r="F13" t="e">
        <f>VLOOKUP($A13,PotentialSummary!$A$59:$V$81,8,FALSE)</f>
        <v>#N/A</v>
      </c>
      <c r="G13" t="e">
        <f>VLOOKUP($A13,PotentialSummary!$A$86:$V$108,8,FALSE)</f>
        <v>#N/A</v>
      </c>
      <c r="H13">
        <f t="shared" si="1"/>
        <v>21</v>
      </c>
      <c r="I13">
        <v>0</v>
      </c>
      <c r="J13">
        <f t="shared" si="2"/>
        <v>0</v>
      </c>
      <c r="K13">
        <f t="shared" si="3"/>
        <v>21</v>
      </c>
      <c r="L13" s="33">
        <f t="shared" si="4"/>
        <v>9.6952908587257611E-3</v>
      </c>
      <c r="M13" s="33">
        <f t="shared" si="5"/>
        <v>0</v>
      </c>
      <c r="N13" s="33">
        <f t="shared" si="6"/>
        <v>0</v>
      </c>
      <c r="O13" s="33">
        <f t="shared" si="7"/>
        <v>9.5108695652173919E-3</v>
      </c>
      <c r="P13" s="34" t="e">
        <f t="shared" si="8"/>
        <v>#N/A</v>
      </c>
      <c r="Q13" s="34" t="e">
        <f t="shared" si="9"/>
        <v>#N/A</v>
      </c>
      <c r="R13" s="34" t="e">
        <f t="shared" si="9"/>
        <v>#N/A</v>
      </c>
      <c r="S13" s="34" t="e">
        <f t="shared" si="10"/>
        <v>#N/A</v>
      </c>
    </row>
    <row r="14" spans="1:19" x14ac:dyDescent="0.35">
      <c r="A14" s="40">
        <v>42</v>
      </c>
      <c r="B14" s="40">
        <v>42</v>
      </c>
      <c r="C14" s="40">
        <v>42</v>
      </c>
      <c r="D14" s="40">
        <v>42</v>
      </c>
      <c r="E14" s="40">
        <v>42</v>
      </c>
      <c r="F14" t="e">
        <f>VLOOKUP($A14,PotentialSummary!$A$59:$V$81,8,FALSE)</f>
        <v>#N/A</v>
      </c>
      <c r="G14" t="e">
        <f>VLOOKUP($A14,PotentialSummary!$A$86:$V$108,8,FALSE)</f>
        <v>#N/A</v>
      </c>
      <c r="H14">
        <f t="shared" si="1"/>
        <v>21</v>
      </c>
      <c r="I14">
        <v>0</v>
      </c>
      <c r="J14">
        <f t="shared" si="2"/>
        <v>0</v>
      </c>
      <c r="K14">
        <f t="shared" si="3"/>
        <v>21</v>
      </c>
      <c r="L14" s="33">
        <f t="shared" si="4"/>
        <v>9.6952908587257611E-3</v>
      </c>
      <c r="M14" s="33">
        <f t="shared" si="5"/>
        <v>0</v>
      </c>
      <c r="N14" s="33">
        <f t="shared" si="6"/>
        <v>0</v>
      </c>
      <c r="O14" s="33">
        <f t="shared" si="7"/>
        <v>9.5108695652173919E-3</v>
      </c>
      <c r="P14" s="34" t="e">
        <f t="shared" si="8"/>
        <v>#N/A</v>
      </c>
      <c r="Q14" s="34" t="e">
        <f t="shared" si="9"/>
        <v>#N/A</v>
      </c>
      <c r="R14" s="34" t="e">
        <f t="shared" si="9"/>
        <v>#N/A</v>
      </c>
      <c r="S14" s="34" t="e">
        <f t="shared" si="10"/>
        <v>#N/A</v>
      </c>
    </row>
    <row r="15" spans="1:19" x14ac:dyDescent="0.35">
      <c r="A15" s="40">
        <v>42</v>
      </c>
      <c r="B15" s="40">
        <v>42</v>
      </c>
      <c r="C15" s="40">
        <v>42</v>
      </c>
      <c r="D15" s="40">
        <v>42</v>
      </c>
      <c r="E15" s="40">
        <v>42</v>
      </c>
      <c r="F15" t="e">
        <f>VLOOKUP($A15,PotentialSummary!$A$59:$V$81,8,FALSE)</f>
        <v>#N/A</v>
      </c>
      <c r="G15" t="e">
        <f>VLOOKUP($A15,PotentialSummary!$A$86:$V$108,8,FALSE)</f>
        <v>#N/A</v>
      </c>
      <c r="H15">
        <f t="shared" si="1"/>
        <v>21</v>
      </c>
      <c r="I15">
        <v>0</v>
      </c>
      <c r="J15">
        <f t="shared" si="2"/>
        <v>0</v>
      </c>
      <c r="K15">
        <f t="shared" si="3"/>
        <v>21</v>
      </c>
      <c r="L15" s="33">
        <f t="shared" si="4"/>
        <v>9.6952908587257611E-3</v>
      </c>
      <c r="M15" s="33">
        <f t="shared" si="5"/>
        <v>0</v>
      </c>
      <c r="N15" s="33">
        <f t="shared" si="6"/>
        <v>0</v>
      </c>
      <c r="O15" s="33">
        <f t="shared" si="7"/>
        <v>9.5108695652173919E-3</v>
      </c>
      <c r="P15" s="34" t="e">
        <f t="shared" si="8"/>
        <v>#N/A</v>
      </c>
      <c r="Q15" s="34" t="e">
        <f t="shared" si="9"/>
        <v>#N/A</v>
      </c>
      <c r="R15" s="34" t="e">
        <f t="shared" si="9"/>
        <v>#N/A</v>
      </c>
      <c r="S15" s="34" t="e">
        <f t="shared" si="10"/>
        <v>#N/A</v>
      </c>
    </row>
    <row r="16" spans="1:19" x14ac:dyDescent="0.35">
      <c r="A16" s="40">
        <v>42</v>
      </c>
      <c r="B16" s="40">
        <v>42</v>
      </c>
      <c r="C16" s="40">
        <v>42</v>
      </c>
      <c r="D16" s="40">
        <v>42</v>
      </c>
      <c r="E16" s="40">
        <v>42</v>
      </c>
      <c r="F16" t="e">
        <f>VLOOKUP($A16,PotentialSummary!$A$59:$V$81,8,FALSE)</f>
        <v>#N/A</v>
      </c>
      <c r="G16" t="e">
        <f>VLOOKUP($A16,PotentialSummary!$A$86:$V$108,8,FALSE)</f>
        <v>#N/A</v>
      </c>
      <c r="H16">
        <f t="shared" si="1"/>
        <v>21</v>
      </c>
      <c r="I16">
        <v>0</v>
      </c>
      <c r="J16">
        <f t="shared" si="2"/>
        <v>0</v>
      </c>
      <c r="K16">
        <f t="shared" si="3"/>
        <v>21</v>
      </c>
      <c r="L16" s="33">
        <f t="shared" si="4"/>
        <v>9.6952908587257611E-3</v>
      </c>
      <c r="M16" s="33">
        <f t="shared" si="5"/>
        <v>0</v>
      </c>
      <c r="N16" s="33">
        <f t="shared" si="6"/>
        <v>0</v>
      </c>
      <c r="O16" s="33">
        <f t="shared" si="7"/>
        <v>9.5108695652173919E-3</v>
      </c>
      <c r="P16" s="34" t="e">
        <f t="shared" si="8"/>
        <v>#N/A</v>
      </c>
      <c r="Q16" s="34" t="e">
        <f t="shared" si="9"/>
        <v>#N/A</v>
      </c>
      <c r="R16" s="34" t="e">
        <f t="shared" si="9"/>
        <v>#N/A</v>
      </c>
      <c r="S16" s="34" t="e">
        <f t="shared" si="10"/>
        <v>#N/A</v>
      </c>
    </row>
    <row r="17" spans="1:19" x14ac:dyDescent="0.35">
      <c r="A17" s="40">
        <v>42</v>
      </c>
      <c r="B17" s="40">
        <v>42</v>
      </c>
      <c r="C17" s="40">
        <v>42</v>
      </c>
      <c r="D17" s="40">
        <v>42</v>
      </c>
      <c r="E17" s="40">
        <v>42</v>
      </c>
      <c r="F17" t="e">
        <f>VLOOKUP($A17,PotentialSummary!$A$59:$V$81,8,FALSE)</f>
        <v>#N/A</v>
      </c>
      <c r="G17" t="e">
        <f>VLOOKUP($A17,PotentialSummary!$A$86:$V$108,8,FALSE)</f>
        <v>#N/A</v>
      </c>
      <c r="H17">
        <f t="shared" si="1"/>
        <v>21</v>
      </c>
      <c r="I17">
        <v>0</v>
      </c>
      <c r="J17">
        <f t="shared" si="2"/>
        <v>0</v>
      </c>
      <c r="K17">
        <f t="shared" si="3"/>
        <v>21</v>
      </c>
      <c r="L17" s="33">
        <f t="shared" si="4"/>
        <v>9.6952908587257611E-3</v>
      </c>
      <c r="M17" s="33">
        <f t="shared" si="5"/>
        <v>0</v>
      </c>
      <c r="N17" s="33">
        <f t="shared" si="6"/>
        <v>0</v>
      </c>
      <c r="O17" s="33">
        <f t="shared" si="7"/>
        <v>9.5108695652173919E-3</v>
      </c>
      <c r="P17" s="34" t="e">
        <f t="shared" si="8"/>
        <v>#N/A</v>
      </c>
      <c r="Q17" s="34" t="e">
        <f t="shared" si="9"/>
        <v>#N/A</v>
      </c>
      <c r="R17" s="34" t="e">
        <f t="shared" si="9"/>
        <v>#N/A</v>
      </c>
      <c r="S17" s="34" t="e">
        <f t="shared" si="10"/>
        <v>#N/A</v>
      </c>
    </row>
    <row r="18" spans="1:19" x14ac:dyDescent="0.35">
      <c r="A18" s="40">
        <v>42</v>
      </c>
      <c r="B18" s="40">
        <v>42</v>
      </c>
      <c r="C18" s="40">
        <v>42</v>
      </c>
      <c r="D18" s="40">
        <v>42</v>
      </c>
      <c r="E18" s="40">
        <v>42</v>
      </c>
      <c r="F18" t="e">
        <f>VLOOKUP($A18,PotentialSummary!$A$59:$V$81,8,FALSE)</f>
        <v>#N/A</v>
      </c>
      <c r="G18" t="e">
        <f>VLOOKUP($A18,PotentialSummary!$A$86:$V$108,8,FALSE)</f>
        <v>#N/A</v>
      </c>
      <c r="H18">
        <f t="shared" si="1"/>
        <v>21</v>
      </c>
      <c r="I18">
        <v>0</v>
      </c>
      <c r="J18">
        <f t="shared" si="2"/>
        <v>0</v>
      </c>
      <c r="K18">
        <f t="shared" si="3"/>
        <v>21</v>
      </c>
      <c r="L18" s="33">
        <f t="shared" si="4"/>
        <v>9.6952908587257611E-3</v>
      </c>
      <c r="M18" s="33">
        <f t="shared" si="5"/>
        <v>0</v>
      </c>
      <c r="N18" s="33">
        <f t="shared" si="6"/>
        <v>0</v>
      </c>
      <c r="O18" s="33">
        <f t="shared" si="7"/>
        <v>9.5108695652173919E-3</v>
      </c>
      <c r="P18" s="34" t="e">
        <f t="shared" si="8"/>
        <v>#N/A</v>
      </c>
      <c r="Q18" s="34" t="e">
        <f t="shared" si="9"/>
        <v>#N/A</v>
      </c>
      <c r="R18" s="34" t="e">
        <f t="shared" si="9"/>
        <v>#N/A</v>
      </c>
      <c r="S18" s="34" t="e">
        <f t="shared" si="10"/>
        <v>#N/A</v>
      </c>
    </row>
    <row r="19" spans="1:19" x14ac:dyDescent="0.35">
      <c r="A19" s="40">
        <v>42</v>
      </c>
      <c r="B19" s="40">
        <v>42</v>
      </c>
      <c r="C19" s="40">
        <v>42</v>
      </c>
      <c r="D19" s="40">
        <v>42</v>
      </c>
      <c r="E19" s="40">
        <v>42</v>
      </c>
      <c r="F19" t="e">
        <f>VLOOKUP($A19,PotentialSummary!$A$59:$V$81,8,FALSE)</f>
        <v>#N/A</v>
      </c>
      <c r="G19" t="e">
        <f>VLOOKUP($A19,PotentialSummary!$A$86:$V$108,8,FALSE)</f>
        <v>#N/A</v>
      </c>
      <c r="H19">
        <f t="shared" si="1"/>
        <v>21</v>
      </c>
      <c r="I19">
        <v>0</v>
      </c>
      <c r="J19">
        <f t="shared" si="2"/>
        <v>0</v>
      </c>
      <c r="K19">
        <f t="shared" si="3"/>
        <v>21</v>
      </c>
      <c r="L19" s="33">
        <f t="shared" si="4"/>
        <v>9.6952908587257611E-3</v>
      </c>
      <c r="M19" s="33">
        <f t="shared" si="5"/>
        <v>0</v>
      </c>
      <c r="N19" s="33">
        <f t="shared" si="6"/>
        <v>0</v>
      </c>
      <c r="O19" s="33">
        <f t="shared" si="7"/>
        <v>9.5108695652173919E-3</v>
      </c>
      <c r="P19" s="34" t="e">
        <f t="shared" si="8"/>
        <v>#N/A</v>
      </c>
      <c r="Q19" s="34" t="e">
        <f t="shared" si="9"/>
        <v>#N/A</v>
      </c>
      <c r="R19" s="34" t="e">
        <f t="shared" si="9"/>
        <v>#N/A</v>
      </c>
      <c r="S19" s="34" t="e">
        <f t="shared" si="10"/>
        <v>#N/A</v>
      </c>
    </row>
    <row r="20" spans="1:19" x14ac:dyDescent="0.35">
      <c r="A20" s="40">
        <v>42</v>
      </c>
      <c r="B20" s="40">
        <v>42</v>
      </c>
      <c r="C20" s="40">
        <v>42</v>
      </c>
      <c r="D20" s="40">
        <v>42</v>
      </c>
      <c r="E20" s="40">
        <v>42</v>
      </c>
      <c r="F20" t="e">
        <f>VLOOKUP($A20,PotentialSummary!$A$59:$V$81,8,FALSE)</f>
        <v>#N/A</v>
      </c>
      <c r="G20" t="e">
        <f>VLOOKUP($A20,PotentialSummary!$A$86:$V$108,8,FALSE)</f>
        <v>#N/A</v>
      </c>
      <c r="H20">
        <f t="shared" si="1"/>
        <v>21</v>
      </c>
      <c r="I20">
        <v>0</v>
      </c>
      <c r="J20">
        <f t="shared" si="2"/>
        <v>0</v>
      </c>
      <c r="K20">
        <f t="shared" si="3"/>
        <v>21</v>
      </c>
      <c r="L20" s="33">
        <f t="shared" ref="L20:L25" si="35">H20/H$1</f>
        <v>9.6952908587257611E-3</v>
      </c>
      <c r="M20" s="33">
        <f t="shared" ref="M20:M25" si="36">I20/I$1</f>
        <v>0</v>
      </c>
      <c r="N20" s="33">
        <f t="shared" ref="N20:N25" si="37">J20/J$1</f>
        <v>0</v>
      </c>
      <c r="O20" s="33">
        <f t="shared" ref="O20:O25" si="38">K20/K$1</f>
        <v>9.5108695652173919E-3</v>
      </c>
      <c r="P20" s="34" t="e">
        <f t="shared" ref="P20:P25" si="39">IF($E20="Shift",0,$F20*L20)</f>
        <v>#N/A</v>
      </c>
      <c r="Q20" s="34" t="e">
        <f t="shared" ref="Q20:Q25" si="40">IF($E20="Shift",0,$G20*M20)</f>
        <v>#N/A</v>
      </c>
      <c r="R20" s="34" t="e">
        <f t="shared" ref="R20:R25" si="41">IF($E20="Shift",0,$G20*N20)</f>
        <v>#N/A</v>
      </c>
      <c r="S20" s="34" t="e">
        <f t="shared" ref="S20:S25" si="42">IF($E20="Shift",0,$F20*O20)</f>
        <v>#N/A</v>
      </c>
    </row>
    <row r="21" spans="1:19" x14ac:dyDescent="0.35">
      <c r="A21" s="40">
        <v>42</v>
      </c>
      <c r="B21" s="40">
        <v>42</v>
      </c>
      <c r="C21" s="40">
        <v>42</v>
      </c>
      <c r="D21" s="40">
        <v>42</v>
      </c>
      <c r="E21" s="40">
        <v>42</v>
      </c>
      <c r="F21" t="e">
        <f>VLOOKUP($A21,PotentialSummary!$A$59:$V$81,8,FALSE)</f>
        <v>#N/A</v>
      </c>
      <c r="G21" t="e">
        <f>VLOOKUP($A21,PotentialSummary!$A$86:$V$108,8,FALSE)</f>
        <v>#N/A</v>
      </c>
      <c r="H21">
        <f t="shared" si="1"/>
        <v>21</v>
      </c>
      <c r="I21">
        <v>0</v>
      </c>
      <c r="J21">
        <f t="shared" si="2"/>
        <v>0</v>
      </c>
      <c r="K21">
        <f t="shared" si="3"/>
        <v>21</v>
      </c>
      <c r="L21" s="33">
        <f t="shared" si="35"/>
        <v>9.6952908587257611E-3</v>
      </c>
      <c r="M21" s="33">
        <f t="shared" si="36"/>
        <v>0</v>
      </c>
      <c r="N21" s="33">
        <f t="shared" si="37"/>
        <v>0</v>
      </c>
      <c r="O21" s="33">
        <f t="shared" si="38"/>
        <v>9.5108695652173919E-3</v>
      </c>
      <c r="P21" s="34" t="e">
        <f t="shared" si="39"/>
        <v>#N/A</v>
      </c>
      <c r="Q21" s="34" t="e">
        <f t="shared" si="40"/>
        <v>#N/A</v>
      </c>
      <c r="R21" s="34" t="e">
        <f t="shared" si="41"/>
        <v>#N/A</v>
      </c>
      <c r="S21" s="34" t="e">
        <f t="shared" si="42"/>
        <v>#N/A</v>
      </c>
    </row>
    <row r="22" spans="1:19" x14ac:dyDescent="0.35">
      <c r="A22" s="40">
        <v>42</v>
      </c>
      <c r="B22" s="40">
        <v>42</v>
      </c>
      <c r="C22" s="40">
        <v>42</v>
      </c>
      <c r="D22" s="40">
        <v>42</v>
      </c>
      <c r="E22" s="40">
        <v>42</v>
      </c>
      <c r="F22" t="e">
        <f>VLOOKUP($A22,PotentialSummary!$A$59:$V$81,8,FALSE)</f>
        <v>#N/A</v>
      </c>
      <c r="G22" t="e">
        <f>VLOOKUP($A22,PotentialSummary!$A$86:$V$108,8,FALSE)</f>
        <v>#N/A</v>
      </c>
      <c r="H22">
        <f t="shared" si="1"/>
        <v>21</v>
      </c>
      <c r="I22">
        <v>0</v>
      </c>
      <c r="J22">
        <f t="shared" si="2"/>
        <v>0</v>
      </c>
      <c r="K22">
        <f t="shared" si="3"/>
        <v>21</v>
      </c>
      <c r="L22" s="33">
        <f t="shared" si="35"/>
        <v>9.6952908587257611E-3</v>
      </c>
      <c r="M22" s="33">
        <f t="shared" si="36"/>
        <v>0</v>
      </c>
      <c r="N22" s="33">
        <f t="shared" si="37"/>
        <v>0</v>
      </c>
      <c r="O22" s="33">
        <f t="shared" si="38"/>
        <v>9.5108695652173919E-3</v>
      </c>
      <c r="P22" s="34" t="e">
        <f t="shared" si="39"/>
        <v>#N/A</v>
      </c>
      <c r="Q22" s="34" t="e">
        <f t="shared" si="40"/>
        <v>#N/A</v>
      </c>
      <c r="R22" s="34" t="e">
        <f t="shared" si="41"/>
        <v>#N/A</v>
      </c>
      <c r="S22" s="34" t="e">
        <f t="shared" si="42"/>
        <v>#N/A</v>
      </c>
    </row>
    <row r="23" spans="1:19" x14ac:dyDescent="0.35">
      <c r="A23" s="40">
        <v>42</v>
      </c>
      <c r="B23" s="40">
        <v>42</v>
      </c>
      <c r="C23" s="40">
        <v>42</v>
      </c>
      <c r="D23" s="40">
        <v>42</v>
      </c>
      <c r="E23" s="40">
        <v>42</v>
      </c>
      <c r="F23" t="e">
        <f>VLOOKUP($A23,PotentialSummary!$A$59:$V$81,8,FALSE)</f>
        <v>#N/A</v>
      </c>
      <c r="G23" t="e">
        <f>VLOOKUP($A23,PotentialSummary!$A$86:$V$108,8,FALSE)</f>
        <v>#N/A</v>
      </c>
      <c r="H23">
        <f t="shared" si="1"/>
        <v>21</v>
      </c>
      <c r="I23">
        <v>0</v>
      </c>
      <c r="J23">
        <f t="shared" si="2"/>
        <v>0</v>
      </c>
      <c r="K23">
        <f t="shared" si="3"/>
        <v>21</v>
      </c>
      <c r="L23" s="33">
        <f t="shared" si="35"/>
        <v>9.6952908587257611E-3</v>
      </c>
      <c r="M23" s="33">
        <f t="shared" si="36"/>
        <v>0</v>
      </c>
      <c r="N23" s="33">
        <f t="shared" si="37"/>
        <v>0</v>
      </c>
      <c r="O23" s="33">
        <f t="shared" si="38"/>
        <v>9.5108695652173919E-3</v>
      </c>
      <c r="P23" s="34" t="e">
        <f t="shared" si="39"/>
        <v>#N/A</v>
      </c>
      <c r="Q23" s="34" t="e">
        <f t="shared" si="40"/>
        <v>#N/A</v>
      </c>
      <c r="R23" s="34" t="e">
        <f t="shared" si="41"/>
        <v>#N/A</v>
      </c>
      <c r="S23" s="34" t="e">
        <f t="shared" si="42"/>
        <v>#N/A</v>
      </c>
    </row>
    <row r="24" spans="1:19" x14ac:dyDescent="0.35">
      <c r="A24" s="40">
        <v>42</v>
      </c>
      <c r="B24" s="40">
        <v>42</v>
      </c>
      <c r="C24" s="40">
        <v>42</v>
      </c>
      <c r="D24" s="40">
        <v>42</v>
      </c>
      <c r="E24" s="40">
        <v>42</v>
      </c>
      <c r="F24" t="e">
        <f>VLOOKUP($A24,PotentialSummary!$A$59:$V$81,8,FALSE)</f>
        <v>#N/A</v>
      </c>
      <c r="G24" t="e">
        <f>VLOOKUP($A24,PotentialSummary!$A$86:$V$108,8,FALSE)</f>
        <v>#N/A</v>
      </c>
      <c r="H24">
        <f t="shared" si="1"/>
        <v>21</v>
      </c>
      <c r="I24">
        <v>0</v>
      </c>
      <c r="J24">
        <f t="shared" si="2"/>
        <v>0</v>
      </c>
      <c r="K24">
        <f t="shared" si="3"/>
        <v>21</v>
      </c>
      <c r="L24" s="33">
        <f t="shared" si="35"/>
        <v>9.6952908587257611E-3</v>
      </c>
      <c r="M24" s="33">
        <f t="shared" si="36"/>
        <v>0</v>
      </c>
      <c r="N24" s="33">
        <f t="shared" si="37"/>
        <v>0</v>
      </c>
      <c r="O24" s="33">
        <f t="shared" si="38"/>
        <v>9.5108695652173919E-3</v>
      </c>
      <c r="P24" s="34" t="e">
        <f t="shared" si="39"/>
        <v>#N/A</v>
      </c>
      <c r="Q24" s="34" t="e">
        <f t="shared" si="40"/>
        <v>#N/A</v>
      </c>
      <c r="R24" s="34" t="e">
        <f t="shared" si="41"/>
        <v>#N/A</v>
      </c>
      <c r="S24" s="34" t="e">
        <f t="shared" si="42"/>
        <v>#N/A</v>
      </c>
    </row>
    <row r="25" spans="1:19" x14ac:dyDescent="0.35">
      <c r="A25" s="40">
        <v>42</v>
      </c>
      <c r="B25" s="40">
        <v>42</v>
      </c>
      <c r="C25" s="40">
        <v>42</v>
      </c>
      <c r="D25" s="40">
        <v>42</v>
      </c>
      <c r="E25" s="40">
        <v>42</v>
      </c>
      <c r="F25" t="e">
        <f>VLOOKUP($A25,PotentialSummary!$A$59:$V$81,8,FALSE)</f>
        <v>#N/A</v>
      </c>
      <c r="G25" t="e">
        <f>VLOOKUP($A25,PotentialSummary!$A$86:$V$108,8,FALSE)</f>
        <v>#N/A</v>
      </c>
      <c r="H25">
        <f t="shared" si="1"/>
        <v>21</v>
      </c>
      <c r="I25">
        <v>0</v>
      </c>
      <c r="J25">
        <f t="shared" si="2"/>
        <v>0</v>
      </c>
      <c r="K25">
        <f t="shared" si="3"/>
        <v>21</v>
      </c>
      <c r="L25" s="33">
        <f t="shared" si="35"/>
        <v>9.6952908587257611E-3</v>
      </c>
      <c r="M25" s="33">
        <f t="shared" si="36"/>
        <v>0</v>
      </c>
      <c r="N25" s="33">
        <f t="shared" si="37"/>
        <v>0</v>
      </c>
      <c r="O25" s="33">
        <f t="shared" si="38"/>
        <v>9.5108695652173919E-3</v>
      </c>
      <c r="P25" s="34" t="e">
        <f t="shared" si="39"/>
        <v>#N/A</v>
      </c>
      <c r="Q25" s="34" t="e">
        <f t="shared" si="40"/>
        <v>#N/A</v>
      </c>
      <c r="R25" s="34" t="e">
        <f t="shared" si="41"/>
        <v>#N/A</v>
      </c>
      <c r="S25" s="34" t="e">
        <f t="shared" si="42"/>
        <v>#N/A</v>
      </c>
    </row>
    <row r="26" spans="1:19" x14ac:dyDescent="0.35">
      <c r="A26" s="40">
        <v>42</v>
      </c>
      <c r="B26" s="40">
        <v>42</v>
      </c>
      <c r="C26" s="40">
        <v>42</v>
      </c>
      <c r="D26" s="40">
        <v>42</v>
      </c>
      <c r="E26" s="40">
        <v>42</v>
      </c>
      <c r="F26" t="e">
        <f>VLOOKUP($A26,PotentialSummary!$A$59:$V$81,8,FALSE)</f>
        <v>#N/A</v>
      </c>
      <c r="G26" t="e">
        <f>VLOOKUP($A26,PotentialSummary!$A$86:$V$108,8,FALSE)</f>
        <v>#N/A</v>
      </c>
      <c r="H26">
        <f t="shared" si="1"/>
        <v>21</v>
      </c>
      <c r="I26">
        <v>0</v>
      </c>
      <c r="J26">
        <f t="shared" si="2"/>
        <v>0</v>
      </c>
      <c r="K26">
        <f t="shared" si="3"/>
        <v>21</v>
      </c>
      <c r="L26" s="33">
        <f t="shared" ref="L26" si="43">H26/H$1</f>
        <v>9.6952908587257611E-3</v>
      </c>
      <c r="M26" s="33">
        <f t="shared" ref="M26" si="44">I26/I$1</f>
        <v>0</v>
      </c>
      <c r="N26" s="33">
        <f t="shared" ref="N26" si="45">J26/J$1</f>
        <v>0</v>
      </c>
      <c r="O26" s="33">
        <f t="shared" ref="O26" si="46">K26/K$1</f>
        <v>9.5108695652173919E-3</v>
      </c>
      <c r="P26" s="34" t="e">
        <f t="shared" ref="P26" si="47">IF($E26="Shift",0,$F26*L26)</f>
        <v>#N/A</v>
      </c>
      <c r="Q26" s="34" t="e">
        <f t="shared" ref="Q26" si="48">IF($E26="Shift",0,$G26*M26)</f>
        <v>#N/A</v>
      </c>
      <c r="R26" s="34" t="e">
        <f t="shared" ref="R26" si="49">IF($E26="Shift",0,$G26*N26)</f>
        <v>#N/A</v>
      </c>
      <c r="S26" s="34" t="e">
        <f t="shared" ref="S26" si="50">IF($E26="Shift",0,$F26*O26)</f>
        <v>#N/A</v>
      </c>
    </row>
    <row r="27" spans="1:19" x14ac:dyDescent="0.35">
      <c r="L27" s="33"/>
      <c r="M27" s="33"/>
      <c r="N27" s="33"/>
      <c r="O27" s="33"/>
      <c r="P27" s="34"/>
      <c r="Q27" s="34"/>
      <c r="R27" s="34"/>
      <c r="S27" s="34"/>
    </row>
    <row r="28" spans="1:19" ht="13.15" x14ac:dyDescent="0.4">
      <c r="A28" s="8" t="s">
        <v>29</v>
      </c>
      <c r="B28" s="8" t="s">
        <v>48</v>
      </c>
      <c r="L28" s="33"/>
      <c r="M28" s="33"/>
      <c r="N28" s="33"/>
      <c r="O28" s="33"/>
      <c r="P28" s="34"/>
      <c r="Q28" s="34"/>
      <c r="R28" s="34"/>
      <c r="S28" s="34"/>
    </row>
    <row r="29" spans="1:19" x14ac:dyDescent="0.35">
      <c r="A29" t="s">
        <v>30</v>
      </c>
      <c r="B29" t="s">
        <v>45</v>
      </c>
      <c r="L29" s="33"/>
      <c r="M29" s="33"/>
      <c r="N29" s="33"/>
      <c r="O29" s="33"/>
      <c r="P29" s="34"/>
      <c r="Q29" s="34"/>
      <c r="R29" s="34"/>
      <c r="S29" s="34"/>
    </row>
    <row r="30" spans="1:19" x14ac:dyDescent="0.35">
      <c r="A30" t="s">
        <v>31</v>
      </c>
      <c r="B30" t="s">
        <v>46</v>
      </c>
    </row>
    <row r="31" spans="1:19" x14ac:dyDescent="0.35">
      <c r="A31" t="s">
        <v>32</v>
      </c>
    </row>
  </sheetData>
  <mergeCells count="3">
    <mergeCell ref="H2:K2"/>
    <mergeCell ref="L2:O2"/>
    <mergeCell ref="P2:S2"/>
  </mergeCells>
  <dataValidations count="1">
    <dataValidation type="list" allowBlank="1" showInputMessage="1" showErrorMessage="1" sqref="E27:E29">
      <formula1>$B$29:$B$30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44"/>
  <sheetViews>
    <sheetView topLeftCell="J1" workbookViewId="0">
      <selection activeCell="V15" sqref="V15"/>
    </sheetView>
  </sheetViews>
  <sheetFormatPr defaultRowHeight="12.75" x14ac:dyDescent="0.35"/>
  <cols>
    <col min="2" max="2" width="39.59765625" bestFit="1" customWidth="1"/>
    <col min="3" max="3" width="25.59765625" customWidth="1"/>
    <col min="4" max="4" width="29.265625" customWidth="1"/>
    <col min="5" max="5" width="18.3984375" customWidth="1"/>
    <col min="6" max="6" width="28.86328125" customWidth="1"/>
    <col min="7" max="7" width="16" bestFit="1" customWidth="1"/>
    <col min="8" max="8" width="30.73046875" bestFit="1" customWidth="1"/>
    <col min="9" max="9" width="29.265625" bestFit="1" customWidth="1"/>
    <col min="10" max="11" width="37.3984375" bestFit="1" customWidth="1"/>
    <col min="12" max="12" width="22.73046875" bestFit="1" customWidth="1"/>
    <col min="13" max="13" width="22.265625" bestFit="1" customWidth="1"/>
    <col min="14" max="14" width="20.3984375" bestFit="1" customWidth="1"/>
    <col min="15" max="15" width="17.73046875" bestFit="1" customWidth="1"/>
    <col min="16" max="16" width="17.73046875" customWidth="1"/>
    <col min="17" max="17" width="18.3984375" customWidth="1"/>
  </cols>
  <sheetData>
    <row r="2" spans="2:22" ht="26.25" x14ac:dyDescent="0.35">
      <c r="B2" s="1" t="s">
        <v>0</v>
      </c>
      <c r="C2" s="30" t="s">
        <v>26</v>
      </c>
      <c r="D2" s="30" t="s">
        <v>25</v>
      </c>
      <c r="E2" s="30" t="s">
        <v>24</v>
      </c>
      <c r="F2" s="30" t="s">
        <v>27</v>
      </c>
      <c r="G2" s="30" t="s">
        <v>49</v>
      </c>
      <c r="H2" s="30" t="s">
        <v>60</v>
      </c>
    </row>
    <row r="3" spans="2:22" x14ac:dyDescent="0.35">
      <c r="B3" t="s">
        <v>1</v>
      </c>
      <c r="C3" s="58">
        <f>SUMIF(PotentialSummary!$G$117:$G$139,Binning!$B3,PotentialSummary!B$117:B$139)/SUMIF(PotentialSummary!$J$4:$J$26,Binning!$B3,PotentialSummary!$I$4:$I$26)</f>
        <v>3.6770989332603442E-2</v>
      </c>
      <c r="D3" s="58">
        <f>SUMIF(PotentialSummary!$G$117:$G$139,Binning!$B3,PotentialSummary!C$117:C$139)/SUMIF(PotentialSummary!$J$4:$J$26,Binning!$B3,PotentialSummary!$I$4:$I$26)</f>
        <v>4.0755903450119275</v>
      </c>
      <c r="E3" s="58">
        <f>SUMIF(PotentialSummary!$G$117:$G$139,Binning!$B3,PotentialSummary!D$117:D$139)/SUMIF(PotentialSummary!$J$4:$J$26,Binning!$B3,PotentialSummary!$I$4:$I$26)</f>
        <v>-1.9775813518662781</v>
      </c>
      <c r="F3" s="58">
        <f>SUMIF(PotentialSummary!$G$117:$G$139,Binning!$B3,PotentialSummary!E$117:E$139)/SUMIF(PotentialSummary!$J$4:$J$26,Binning!$B3,PotentialSummary!$I$4:$I$26)</f>
        <v>150</v>
      </c>
      <c r="G3" s="58">
        <f>SUMIF(PotentialSummary!$G$117:$G$139,Binning!$B3,PotentialSummary!F$117:F$139)/SUMIF(PotentialSummary!$J$4:$J$26,Binning!$B3,PotentialSummary!$I$4:$I$26)</f>
        <v>2.1342126977708729</v>
      </c>
      <c r="H3" s="14">
        <f>SUMIF(PotentialSummary!$J$4:$J$26,Binning!B3,PotentialSummary!$I$4:$I$26)</f>
        <v>1936.9186438400413</v>
      </c>
    </row>
    <row r="4" spans="2:22" x14ac:dyDescent="0.35">
      <c r="B4" t="s">
        <v>2</v>
      </c>
      <c r="C4" s="58">
        <f>SUMIF(PotentialSummary!$G$117:$G$139,Binning!$B4,PotentialSummary!B$117:B$139)/SUMIF(PotentialSummary!$J$4:$J$26,Binning!$B4,PotentialSummary!$I$4:$I$26)</f>
        <v>8.1419729268007765E-2</v>
      </c>
      <c r="D4" s="58">
        <f>SUMIF(PotentialSummary!$G$117:$G$139,Binning!$B4,PotentialSummary!C$117:C$139)/SUMIF(PotentialSummary!$J$4:$J$26,Binning!$B4,PotentialSummary!$I$4:$I$26)</f>
        <v>12.318281280063015</v>
      </c>
      <c r="E4" s="58">
        <f>SUMIF(PotentialSummary!$G$117:$G$139,Binning!$B4,PotentialSummary!D$117:D$139)/SUMIF(PotentialSummary!$J$4:$J$26,Binning!$B4,PotentialSummary!$I$4:$I$26)</f>
        <v>0.68932929769168727</v>
      </c>
      <c r="F4" s="58">
        <f>SUMIF(PotentialSummary!$G$117:$G$139,Binning!$B4,PotentialSummary!E$117:E$139)/SUMIF(PotentialSummary!$J$4:$J$26,Binning!$B4,PotentialSummary!$I$4:$I$26)</f>
        <v>149.99999999999997</v>
      </c>
      <c r="G4" s="58">
        <f>SUMIF(PotentialSummary!$G$117:$G$139,Binning!$B4,PotentialSummary!F$117:F$139)/SUMIF(PotentialSummary!$J$4:$J$26,Binning!$B4,PotentialSummary!$I$4:$I$26)</f>
        <v>13.088603531487971</v>
      </c>
      <c r="H4" s="14">
        <f>SUMIF(PotentialSummary!$J$4:$J$26,Binning!B4,PotentialSummary!$I$4:$I$26)</f>
        <v>554.27149650472495</v>
      </c>
    </row>
    <row r="5" spans="2:22" x14ac:dyDescent="0.35">
      <c r="B5" t="s">
        <v>3</v>
      </c>
      <c r="C5" s="58">
        <f>SUMIF(PotentialSummary!$G$117:$G$139,Binning!$B5,PotentialSummary!B$117:B$139)/SUMIF(PotentialSummary!$J$4:$J$26,Binning!$B5,PotentialSummary!$I$4:$I$26)</f>
        <v>2.3537627849232738E-2</v>
      </c>
      <c r="D5" s="58">
        <f>SUMIF(PotentialSummary!$G$117:$G$139,Binning!$B5,PotentialSummary!C$117:C$139)/SUMIF(PotentialSummary!$J$4:$J$26,Binning!$B5,PotentialSummary!$I$4:$I$26)</f>
        <v>22.588930143410572</v>
      </c>
      <c r="E5" s="58">
        <f>SUMIF(PotentialSummary!$G$117:$G$139,Binning!$B5,PotentialSummary!D$117:D$139)/SUMIF(PotentialSummary!$J$4:$J$26,Binning!$B5,PotentialSummary!$I$4:$I$26)</f>
        <v>18.688373003266808</v>
      </c>
      <c r="F5" s="58">
        <f>SUMIF(PotentialSummary!$G$117:$G$139,Binning!$B5,PotentialSummary!E$117:E$139)/SUMIF(PotentialSummary!$J$4:$J$26,Binning!$B5,PotentialSummary!$I$4:$I$26)</f>
        <v>150</v>
      </c>
      <c r="G5" s="58">
        <f>SUMIF(PotentialSummary!$G$117:$G$139,Binning!$B5,PotentialSummary!F$117:F$139)/SUMIF(PotentialSummary!$J$4:$J$26,Binning!$B5,PotentialSummary!$I$4:$I$26)</f>
        <v>41.30296476797001</v>
      </c>
      <c r="H5" s="14">
        <f>SUMIF(PotentialSummary!$J$4:$J$26,Binning!B5,PotentialSummary!$I$4:$I$26)</f>
        <v>1571.0439954235992</v>
      </c>
    </row>
    <row r="6" spans="2:22" x14ac:dyDescent="0.35">
      <c r="B6" t="s">
        <v>4</v>
      </c>
      <c r="C6" s="58">
        <f>SUMIF(PotentialSummary!$G$117:$G$139,Binning!$B6,PotentialSummary!B$117:B$139)/SUMIF(PotentialSummary!$J$4:$J$26,Binning!$B6,PotentialSummary!$I$4:$I$26)</f>
        <v>0.16292663279561206</v>
      </c>
      <c r="D6" s="58">
        <f>SUMIF(PotentialSummary!$G$117:$G$139,Binning!$B6,PotentialSummary!C$117:C$139)/SUMIF(PotentialSummary!$J$4:$J$26,Binning!$B6,PotentialSummary!$I$4:$I$26)</f>
        <v>66.799043159544055</v>
      </c>
      <c r="E6" s="58">
        <f>SUMIF(PotentialSummary!$G$117:$G$139,Binning!$B6,PotentialSummary!D$117:D$139)/SUMIF(PotentialSummary!$J$4:$J$26,Binning!$B6,PotentialSummary!$I$4:$I$26)</f>
        <v>28.90258171862283</v>
      </c>
      <c r="F6" s="58">
        <f>SUMIF(PotentialSummary!$G$117:$G$139,Binning!$B6,PotentialSummary!E$117:E$139)/SUMIF(PotentialSummary!$J$4:$J$26,Binning!$B6,PotentialSummary!$I$4:$I$26)</f>
        <v>149.99999999999997</v>
      </c>
      <c r="G6" s="58">
        <f>SUMIF(PotentialSummary!$G$117:$G$139,Binning!$B6,PotentialSummary!F$117:F$139)/SUMIF(PotentialSummary!$J$4:$J$26,Binning!$B6,PotentialSummary!$I$4:$I$26)</f>
        <v>95.867549516786497</v>
      </c>
      <c r="H6" s="14">
        <f>SUMIF(PotentialSummary!$J$4:$J$26,Binning!B6,PotentialSummary!$I$4:$I$26)</f>
        <v>295.2733705832394</v>
      </c>
    </row>
    <row r="13" spans="2:22" ht="13.15" x14ac:dyDescent="0.35">
      <c r="C13" s="29" t="s">
        <v>23</v>
      </c>
    </row>
    <row r="14" spans="2:22" ht="13.15" x14ac:dyDescent="0.4">
      <c r="B14" s="1" t="s">
        <v>0</v>
      </c>
      <c r="C14" s="8">
        <v>2022</v>
      </c>
      <c r="D14" s="8">
        <v>2023</v>
      </c>
      <c r="E14" s="8">
        <v>2024</v>
      </c>
      <c r="F14" s="8">
        <v>2025</v>
      </c>
      <c r="G14" s="8">
        <v>2026</v>
      </c>
      <c r="H14" s="8">
        <v>2027</v>
      </c>
      <c r="I14" s="8">
        <v>2028</v>
      </c>
      <c r="J14" s="8">
        <v>2029</v>
      </c>
      <c r="K14" s="8">
        <v>2030</v>
      </c>
      <c r="L14" s="8">
        <v>2031</v>
      </c>
      <c r="M14" s="8">
        <v>2032</v>
      </c>
      <c r="N14" s="8">
        <v>2033</v>
      </c>
      <c r="O14" s="8">
        <v>2034</v>
      </c>
      <c r="P14" s="8">
        <v>2035</v>
      </c>
      <c r="Q14" s="8">
        <v>2036</v>
      </c>
      <c r="R14" s="8">
        <v>2037</v>
      </c>
      <c r="S14" s="8">
        <v>2038</v>
      </c>
      <c r="T14" s="8">
        <v>2039</v>
      </c>
      <c r="U14" s="8">
        <v>2040</v>
      </c>
      <c r="V14" s="8">
        <v>2041</v>
      </c>
    </row>
    <row r="15" spans="2:22" x14ac:dyDescent="0.35">
      <c r="B15" t="s">
        <v>1</v>
      </c>
      <c r="C15">
        <f>SUMIF(PotentialSummary!$B$32:$B$54,Binning!$B15,PotentialSummary!C$32:C$54)</f>
        <v>266.6480914388996</v>
      </c>
      <c r="D15">
        <f>SUMIF(PotentialSummary!$B$32:$B$54,Binning!$B15,PotentialSummary!D$32:D$54)</f>
        <v>535.08854652263506</v>
      </c>
      <c r="E15">
        <f>SUMIF(PotentialSummary!$B$32:$B$54,Binning!$B15,PotentialSummary!E$32:E$54)</f>
        <v>822.40483682676643</v>
      </c>
      <c r="F15">
        <f>SUMIF(PotentialSummary!$B$32:$B$54,Binning!$B15,PotentialSummary!F$32:F$54)</f>
        <v>1112.8735261000566</v>
      </c>
      <c r="G15">
        <f>SUMIF(PotentialSummary!$B$32:$B$54,Binning!$B15,PotentialSummary!G$32:G$54)</f>
        <v>1391.2149668185825</v>
      </c>
      <c r="H15">
        <f>SUMIF(PotentialSummary!$B$32:$B$54,Binning!$B15,PotentialSummary!H$32:H$54)</f>
        <v>1472.7980587915836</v>
      </c>
      <c r="I15">
        <f>SUMIF(PotentialSummary!$B$32:$B$54,Binning!$B15,PotentialSummary!I$32:I$54)</f>
        <v>1532.3413837044432</v>
      </c>
      <c r="J15">
        <f>SUMIF(PotentialSummary!$B$32:$B$54,Binning!$B15,PotentialSummary!J$32:J$54)</f>
        <v>1580.4471851308856</v>
      </c>
      <c r="K15">
        <f>SUMIF(PotentialSummary!$B$32:$B$54,Binning!$B15,PotentialSummary!K$32:K$54)</f>
        <v>1639.7758957234055</v>
      </c>
      <c r="L15">
        <f>SUMIF(PotentialSummary!$B$32:$B$54,Binning!$B15,PotentialSummary!L$32:L$54)</f>
        <v>1719.0509768089908</v>
      </c>
      <c r="M15">
        <f>SUMIF(PotentialSummary!$B$32:$B$54,Binning!$B15,PotentialSummary!M$32:M$54)</f>
        <v>1754.023267715889</v>
      </c>
      <c r="N15">
        <f>SUMIF(PotentialSummary!$B$32:$B$54,Binning!$B15,PotentialSummary!N$32:N$54)</f>
        <v>1745.5470993779213</v>
      </c>
      <c r="O15">
        <f>SUMIF(PotentialSummary!$B$32:$B$54,Binning!$B15,PotentialSummary!O$32:O$54)</f>
        <v>1783.7759850825346</v>
      </c>
      <c r="P15">
        <f>SUMIF(PotentialSummary!$B$32:$B$54,Binning!$B15,PotentialSummary!P$32:P$54)</f>
        <v>1819.9179881746595</v>
      </c>
      <c r="Q15">
        <f>SUMIF(PotentialSummary!$B$32:$B$54,Binning!$B15,PotentialSummary!Q$32:Q$54)</f>
        <v>1831.500342171518</v>
      </c>
      <c r="R15">
        <f>SUMIF(PotentialSummary!$B$32:$B$54,Binning!$B15,PotentialSummary!R$32:R$54)</f>
        <v>1826.8752356094915</v>
      </c>
      <c r="S15">
        <f>SUMIF(PotentialSummary!$B$32:$B$54,Binning!$B15,PotentialSummary!S$32:S$54)</f>
        <v>1861.6149993396687</v>
      </c>
      <c r="T15">
        <f>SUMIF(PotentialSummary!$B$32:$B$54,Binning!$B15,PotentialSummary!T$32:T$54)</f>
        <v>1868.5608023554582</v>
      </c>
      <c r="U15">
        <f>SUMIF(PotentialSummary!$B$32:$B$54,Binning!$B15,PotentialSummary!U$32:U$54)</f>
        <v>1910.2984962167764</v>
      </c>
      <c r="V15">
        <f>SUMIF(PotentialSummary!$B$32:$B$54,Binning!$B15,PotentialSummary!V$32:V$54)</f>
        <v>1936.9186438400413</v>
      </c>
    </row>
    <row r="16" spans="2:22" x14ac:dyDescent="0.35">
      <c r="B16" t="s">
        <v>2</v>
      </c>
      <c r="C16">
        <f>SUMIF(PotentialSummary!$B$32:$B$54,Binning!$B16,PotentialSummary!C$32:C$54)</f>
        <v>98.78493038771046</v>
      </c>
      <c r="D16">
        <f>SUMIF(PotentialSummary!$B$32:$B$54,Binning!$B16,PotentialSummary!D$32:D$54)</f>
        <v>197.79776533895918</v>
      </c>
      <c r="E16">
        <f>SUMIF(PotentialSummary!$B$32:$B$54,Binning!$B16,PotentialSummary!E$32:E$54)</f>
        <v>299.22489687263146</v>
      </c>
      <c r="F16">
        <f>SUMIF(PotentialSummary!$B$32:$B$54,Binning!$B16,PotentialSummary!F$32:F$54)</f>
        <v>403.49912115477781</v>
      </c>
      <c r="G16">
        <f>SUMIF(PotentialSummary!$B$32:$B$54,Binning!$B16,PotentialSummary!G$32:G$54)</f>
        <v>501.73574783012873</v>
      </c>
      <c r="H16">
        <f>SUMIF(PotentialSummary!$B$32:$B$54,Binning!$B16,PotentialSummary!H$32:H$54)</f>
        <v>514.36710862359075</v>
      </c>
      <c r="I16">
        <f>SUMIF(PotentialSummary!$B$32:$B$54,Binning!$B16,PotentialSummary!I$32:I$54)</f>
        <v>515.81195639439477</v>
      </c>
      <c r="J16">
        <f>SUMIF(PotentialSummary!$B$32:$B$54,Binning!$B16,PotentialSummary!J$32:J$54)</f>
        <v>511.68207329353186</v>
      </c>
      <c r="K16">
        <f>SUMIF(PotentialSummary!$B$32:$B$54,Binning!$B16,PotentialSummary!K$32:K$54)</f>
        <v>510.31270940183697</v>
      </c>
      <c r="L16">
        <f>SUMIF(PotentialSummary!$B$32:$B$54,Binning!$B16,PotentialSummary!L$32:L$54)</f>
        <v>518.19368513473046</v>
      </c>
      <c r="M16">
        <f>SUMIF(PotentialSummary!$B$32:$B$54,Binning!$B16,PotentialSummary!M$32:M$54)</f>
        <v>528.77344303379539</v>
      </c>
      <c r="N16">
        <f>SUMIF(PotentialSummary!$B$32:$B$54,Binning!$B16,PotentialSummary!N$32:N$54)</f>
        <v>522.69438941127532</v>
      </c>
      <c r="O16">
        <f>SUMIF(PotentialSummary!$B$32:$B$54,Binning!$B16,PotentialSummary!O$32:O$54)</f>
        <v>532.50835808225588</v>
      </c>
      <c r="P16">
        <f>SUMIF(PotentialSummary!$B$32:$B$54,Binning!$B16,PotentialSummary!P$32:P$54)</f>
        <v>541.14871722235205</v>
      </c>
      <c r="Q16">
        <f>SUMIF(PotentialSummary!$B$32:$B$54,Binning!$B16,PotentialSummary!Q$32:Q$54)</f>
        <v>540.59633590852764</v>
      </c>
      <c r="R16">
        <f>SUMIF(PotentialSummary!$B$32:$B$54,Binning!$B16,PotentialSummary!R$32:R$54)</f>
        <v>535.56424410727755</v>
      </c>
      <c r="S16">
        <f>SUMIF(PotentialSummary!$B$32:$B$54,Binning!$B16,PotentialSummary!S$32:S$54)</f>
        <v>544.06772858971112</v>
      </c>
      <c r="T16">
        <f>SUMIF(PotentialSummary!$B$32:$B$54,Binning!$B16,PotentialSummary!T$32:T$54)</f>
        <v>541.40160376973517</v>
      </c>
      <c r="U16">
        <f>SUMIF(PotentialSummary!$B$32:$B$54,Binning!$B16,PotentialSummary!U$32:U$54)</f>
        <v>551.05658078742522</v>
      </c>
      <c r="V16">
        <f>SUMIF(PotentialSummary!$B$32:$B$54,Binning!$B16,PotentialSummary!V$32:V$54)</f>
        <v>554.27149650472495</v>
      </c>
    </row>
    <row r="17" spans="2:22" x14ac:dyDescent="0.35">
      <c r="B17" t="s">
        <v>3</v>
      </c>
      <c r="C17">
        <f>SUMIF(PotentialSummary!$B$32:$B$54,Binning!$B17,PotentialSummary!C$32:C$54)</f>
        <v>223.10981719980936</v>
      </c>
      <c r="D17">
        <f>SUMIF(PotentialSummary!$B$32:$B$54,Binning!$B17,PotentialSummary!D$32:D$54)</f>
        <v>446.2142553209938</v>
      </c>
      <c r="E17">
        <f>SUMIF(PotentialSummary!$B$32:$B$54,Binning!$B17,PotentialSummary!E$32:E$54)</f>
        <v>669.01013051154496</v>
      </c>
      <c r="F17">
        <f>SUMIF(PotentialSummary!$B$32:$B$54,Binning!$B17,PotentialSummary!F$32:F$54)</f>
        <v>891.27752826885387</v>
      </c>
      <c r="G17">
        <f>SUMIF(PotentialSummary!$B$32:$B$54,Binning!$B17,PotentialSummary!G$32:G$54)</f>
        <v>1112.7595831825586</v>
      </c>
      <c r="H17">
        <f>SUMIF(PotentialSummary!$B$32:$B$54,Binning!$B17,PotentialSummary!H$32:H$54)</f>
        <v>1142.0116958814281</v>
      </c>
      <c r="I17">
        <f>SUMIF(PotentialSummary!$B$32:$B$54,Binning!$B17,PotentialSummary!I$32:I$54)</f>
        <v>1182.2280431383733</v>
      </c>
      <c r="J17">
        <f>SUMIF(PotentialSummary!$B$32:$B$54,Binning!$B17,PotentialSummary!J$32:J$54)</f>
        <v>1233.9087031383206</v>
      </c>
      <c r="K17">
        <f>SUMIF(PotentialSummary!$B$32:$B$54,Binning!$B17,PotentialSummary!K$32:K$54)</f>
        <v>1297.5469440088973</v>
      </c>
      <c r="L17">
        <f>SUMIF(PotentialSummary!$B$32:$B$54,Binning!$B17,PotentialSummary!L$32:L$54)</f>
        <v>1373.4633841316013</v>
      </c>
      <c r="M17">
        <f>SUMIF(PotentialSummary!$B$32:$B$54,Binning!$B17,PotentialSummary!M$32:M$54)</f>
        <v>1400.7693863585318</v>
      </c>
      <c r="N17">
        <f>SUMIF(PotentialSummary!$B$32:$B$54,Binning!$B17,PotentialSummary!N$32:N$54)</f>
        <v>1428.3634643221903</v>
      </c>
      <c r="O17">
        <f>SUMIF(PotentialSummary!$B$32:$B$54,Binning!$B17,PotentialSummary!O$32:O$54)</f>
        <v>1456.341289550915</v>
      </c>
      <c r="P17">
        <f>SUMIF(PotentialSummary!$B$32:$B$54,Binning!$B17,PotentialSummary!P$32:P$54)</f>
        <v>1484.7113711259203</v>
      </c>
      <c r="Q17">
        <f>SUMIF(PotentialSummary!$B$32:$B$54,Binning!$B17,PotentialSummary!Q$32:Q$54)</f>
        <v>1503.3545907859254</v>
      </c>
      <c r="R17">
        <f>SUMIF(PotentialSummary!$B$32:$B$54,Binning!$B17,PotentialSummary!R$32:R$54)</f>
        <v>1517.1233597679279</v>
      </c>
      <c r="S17">
        <f>SUMIF(PotentialSummary!$B$32:$B$54,Binning!$B17,PotentialSummary!S$32:S$54)</f>
        <v>1530.8008431019821</v>
      </c>
      <c r="T17">
        <f>SUMIF(PotentialSummary!$B$32:$B$54,Binning!$B17,PotentialSummary!T$32:T$54)</f>
        <v>1544.327416238805</v>
      </c>
      <c r="U17">
        <f>SUMIF(PotentialSummary!$B$32:$B$54,Binning!$B17,PotentialSummary!U$32:U$54)</f>
        <v>1557.7640074464321</v>
      </c>
      <c r="V17">
        <f>SUMIF(PotentialSummary!$B$32:$B$54,Binning!$B17,PotentialSummary!V$32:V$54)</f>
        <v>1571.0439954235992</v>
      </c>
    </row>
    <row r="18" spans="2:22" x14ac:dyDescent="0.35">
      <c r="B18" t="s">
        <v>4</v>
      </c>
      <c r="C18">
        <f>SUMIF(PotentialSummary!$B$32:$B$54,Binning!$B18,PotentialSummary!C$32:C$54)</f>
        <v>36.95241324986771</v>
      </c>
      <c r="D18">
        <f>SUMIF(PotentialSummary!$B$32:$B$54,Binning!$B18,PotentialSummary!D$32:D$54)</f>
        <v>75.146733319843122</v>
      </c>
      <c r="E18">
        <f>SUMIF(PotentialSummary!$B$32:$B$54,Binning!$B18,PotentialSummary!E$32:E$54)</f>
        <v>114.74300241705016</v>
      </c>
      <c r="F18">
        <f>SUMIF(PotentialSummary!$B$32:$B$54,Binning!$B18,PotentialSummary!F$32:F$54)</f>
        <v>155.79416620964824</v>
      </c>
      <c r="G18">
        <f>SUMIF(PotentialSummary!$B$32:$B$54,Binning!$B18,PotentialSummary!G$32:G$54)</f>
        <v>198.42761756630287</v>
      </c>
      <c r="H18">
        <f>SUMIF(PotentialSummary!$B$32:$B$54,Binning!$B18,PotentialSummary!H$32:H$54)</f>
        <v>202.74940428783188</v>
      </c>
      <c r="I18">
        <f>SUMIF(PotentialSummary!$B$32:$B$54,Binning!$B18,PotentialSummary!I$32:I$54)</f>
        <v>207.39213309587501</v>
      </c>
      <c r="J18">
        <f>SUMIF(PotentialSummary!$B$32:$B$54,Binning!$B18,PotentialSummary!J$32:J$54)</f>
        <v>212.45164999203854</v>
      </c>
      <c r="K18">
        <f>SUMIF(PotentialSummary!$B$32:$B$54,Binning!$B18,PotentialSummary!K$32:K$54)</f>
        <v>217.98299094344819</v>
      </c>
      <c r="L18">
        <f>SUMIF(PotentialSummary!$B$32:$B$54,Binning!$B18,PotentialSummary!L$32:L$54)</f>
        <v>223.98734174888472</v>
      </c>
      <c r="M18">
        <f>SUMIF(PotentialSummary!$B$32:$B$54,Binning!$B18,PotentialSummary!M$32:M$54)</f>
        <v>229.565599665002</v>
      </c>
      <c r="N18">
        <f>SUMIF(PotentialSummary!$B$32:$B$54,Binning!$B18,PotentialSummary!N$32:N$54)</f>
        <v>235.50948855725599</v>
      </c>
      <c r="O18">
        <f>SUMIF(PotentialSummary!$B$32:$B$54,Binning!$B18,PotentialSummary!O$32:O$54)</f>
        <v>241.8289717038754</v>
      </c>
      <c r="P18">
        <f>SUMIF(PotentialSummary!$B$32:$B$54,Binning!$B18,PotentialSummary!P$32:P$54)</f>
        <v>248.56839662319405</v>
      </c>
      <c r="Q18">
        <f>SUMIF(PotentialSummary!$B$32:$B$54,Binning!$B18,PotentialSummary!Q$32:Q$54)</f>
        <v>255.40564581221852</v>
      </c>
      <c r="R18">
        <f>SUMIF(PotentialSummary!$B$32:$B$54,Binning!$B18,PotentialSummary!R$32:R$54)</f>
        <v>262.48610503267685</v>
      </c>
      <c r="S18">
        <f>SUMIF(PotentialSummary!$B$32:$B$54,Binning!$B18,PotentialSummary!S$32:S$54)</f>
        <v>269.99910376675166</v>
      </c>
      <c r="T18">
        <f>SUMIF(PotentialSummary!$B$32:$B$54,Binning!$B18,PotentialSummary!T$32:T$54)</f>
        <v>277.957783486251</v>
      </c>
      <c r="U18">
        <f>SUMIF(PotentialSummary!$B$32:$B$54,Binning!$B18,PotentialSummary!U$32:U$54)</f>
        <v>286.38956330926868</v>
      </c>
      <c r="V18">
        <f>SUMIF(PotentialSummary!$B$32:$B$54,Binning!$B18,PotentialSummary!V$32:V$54)</f>
        <v>295.2733705832394</v>
      </c>
    </row>
    <row r="22" spans="2:22" ht="13.15" x14ac:dyDescent="0.35">
      <c r="C22" s="29" t="s">
        <v>52</v>
      </c>
    </row>
    <row r="23" spans="2:22" ht="13.15" x14ac:dyDescent="0.4">
      <c r="B23" s="1" t="s">
        <v>0</v>
      </c>
      <c r="C23" s="8">
        <v>2022</v>
      </c>
      <c r="D23" s="8">
        <v>2023</v>
      </c>
      <c r="E23" s="8">
        <v>2024</v>
      </c>
      <c r="F23" s="8">
        <v>2025</v>
      </c>
      <c r="G23" s="8">
        <v>2026</v>
      </c>
      <c r="H23" s="8">
        <v>2027</v>
      </c>
      <c r="I23" s="8">
        <v>2028</v>
      </c>
      <c r="J23" s="8">
        <v>2029</v>
      </c>
      <c r="K23" s="8">
        <v>2030</v>
      </c>
      <c r="L23" s="8">
        <v>2031</v>
      </c>
      <c r="M23" s="8">
        <v>2032</v>
      </c>
      <c r="N23" s="8">
        <v>2033</v>
      </c>
      <c r="O23" s="8">
        <v>2034</v>
      </c>
      <c r="P23" s="8">
        <v>2035</v>
      </c>
      <c r="Q23" s="8">
        <v>2036</v>
      </c>
      <c r="R23" s="8">
        <v>2037</v>
      </c>
      <c r="S23" s="8">
        <v>2038</v>
      </c>
      <c r="T23" s="8">
        <v>2039</v>
      </c>
      <c r="U23" s="8">
        <v>2040</v>
      </c>
      <c r="V23" s="8">
        <v>2041</v>
      </c>
    </row>
    <row r="24" spans="2:22" x14ac:dyDescent="0.35">
      <c r="B24" t="s">
        <v>1</v>
      </c>
      <c r="C24">
        <f>SUMIF(PotentialSummary!$B$32:$B$54,Binning!$B24,PotentialSummary!C$59:C$81)</f>
        <v>92.017119845242149</v>
      </c>
      <c r="D24">
        <f>SUMIF(PotentialSummary!$B$32:$B$54,Binning!$B24,PotentialSummary!D$59:D$81)</f>
        <v>183.09767819955775</v>
      </c>
      <c r="E24">
        <f>SUMIF(PotentialSummary!$B$32:$B$54,Binning!$B24,PotentialSummary!E$59:E$81)</f>
        <v>275.99492743568385</v>
      </c>
      <c r="F24">
        <f>SUMIF(PotentialSummary!$B$32:$B$54,Binning!$B24,PotentialSummary!F$59:F$81)</f>
        <v>371.51033264249986</v>
      </c>
      <c r="G24">
        <f>SUMIF(PotentialSummary!$B$32:$B$54,Binning!$B24,PotentialSummary!G$59:G$81)</f>
        <v>458.90332913114662</v>
      </c>
      <c r="H24">
        <f>SUMIF(PotentialSummary!$B$32:$B$54,Binning!$B24,PotentialSummary!H$59:H$81)</f>
        <v>523.61142618707959</v>
      </c>
      <c r="I24">
        <f>SUMIF(PotentialSummary!$B$32:$B$54,Binning!$B24,PotentialSummary!I$59:I$81)</f>
        <v>571.76935433928929</v>
      </c>
      <c r="J24">
        <f>SUMIF(PotentialSummary!$B$32:$B$54,Binning!$B24,PotentialSummary!J$59:J$81)</f>
        <v>612.53646445835716</v>
      </c>
      <c r="K24">
        <f>SUMIF(PotentialSummary!$B$32:$B$54,Binning!$B24,PotentialSummary!K$59:K$81)</f>
        <v>657.90194949817908</v>
      </c>
      <c r="L24">
        <f>SUMIF(PotentialSummary!$B$32:$B$54,Binning!$B24,PotentialSummary!L$59:L$81)</f>
        <v>719.9859838873524</v>
      </c>
      <c r="M24">
        <f>SUMIF(PotentialSummary!$B$32:$B$54,Binning!$B24,PotentialSummary!M$59:M$81)</f>
        <v>739.00055124480969</v>
      </c>
      <c r="N24">
        <f>SUMIF(PotentialSummary!$B$32:$B$54,Binning!$B24,PotentialSummary!N$59:N$81)</f>
        <v>724.35825771441262</v>
      </c>
      <c r="O24">
        <f>SUMIF(PotentialSummary!$B$32:$B$54,Binning!$B24,PotentialSummary!O$59:O$81)</f>
        <v>744.25239267905567</v>
      </c>
      <c r="P24">
        <f>SUMIF(PotentialSummary!$B$32:$B$54,Binning!$B24,PotentialSummary!P$59:P$81)</f>
        <v>759.18028203022061</v>
      </c>
      <c r="Q24">
        <f>SUMIF(PotentialSummary!$B$32:$B$54,Binning!$B24,PotentialSummary!Q$59:Q$81)</f>
        <v>757.46953815739244</v>
      </c>
      <c r="R24">
        <f>SUMIF(PotentialSummary!$B$32:$B$54,Binning!$B24,PotentialSummary!R$59:R$81)</f>
        <v>743.78731339003912</v>
      </c>
      <c r="S24">
        <f>SUMIF(PotentialSummary!$B$32:$B$54,Binning!$B24,PotentialSummary!S$59:S$81)</f>
        <v>758.76390187436436</v>
      </c>
      <c r="T24">
        <f>SUMIF(PotentialSummary!$B$32:$B$54,Binning!$B24,PotentialSummary!T$59:T$81)</f>
        <v>752.62192660773724</v>
      </c>
      <c r="U24">
        <f>SUMIF(PotentialSummary!$B$32:$B$54,Binning!$B24,PotentialSummary!U$59:U$81)</f>
        <v>770.81691202384229</v>
      </c>
      <c r="V24">
        <f>SUMIF(PotentialSummary!$B$32:$B$54,Binning!$B24,PotentialSummary!V$59:V$81)</f>
        <v>777.53261985034169</v>
      </c>
    </row>
    <row r="25" spans="2:22" x14ac:dyDescent="0.35">
      <c r="B25" t="s">
        <v>2</v>
      </c>
      <c r="C25">
        <f>SUMIF(PotentialSummary!$B$32:$B$54,Binning!$B25,PotentialSummary!C$59:C$81)</f>
        <v>54.704434642356702</v>
      </c>
      <c r="D25">
        <f>SUMIF(PotentialSummary!$B$32:$B$54,Binning!$B25,PotentialSummary!D$59:D$81)</f>
        <v>121.59011267169527</v>
      </c>
      <c r="E25">
        <f>SUMIF(PotentialSummary!$B$32:$B$54,Binning!$B25,PotentialSummary!E$59:E$81)</f>
        <v>183.85662027720994</v>
      </c>
      <c r="F25">
        <f>SUMIF(PotentialSummary!$B$32:$B$54,Binning!$B25,PotentialSummary!F$59:F$81)</f>
        <v>247.71548726299881</v>
      </c>
      <c r="G25">
        <f>SUMIF(PotentialSummary!$B$32:$B$54,Binning!$B25,PotentialSummary!G$59:G$81)</f>
        <v>309.09139980333896</v>
      </c>
      <c r="H25">
        <f>SUMIF(PotentialSummary!$B$32:$B$54,Binning!$B25,PotentialSummary!H$59:H$81)</f>
        <v>314.81093720278375</v>
      </c>
      <c r="I25">
        <f>SUMIF(PotentialSummary!$B$32:$B$54,Binning!$B25,PotentialSummary!I$59:I$81)</f>
        <v>315.29599955578874</v>
      </c>
      <c r="J25">
        <f>SUMIF(PotentialSummary!$B$32:$B$54,Binning!$B25,PotentialSummary!J$59:J$81)</f>
        <v>313.61856168472718</v>
      </c>
      <c r="K25">
        <f>SUMIF(PotentialSummary!$B$32:$B$54,Binning!$B25,PotentialSummary!K$59:K$81)</f>
        <v>313.31922734032707</v>
      </c>
      <c r="L25">
        <f>SUMIF(PotentialSummary!$B$32:$B$54,Binning!$B25,PotentialSummary!L$59:L$81)</f>
        <v>317.06258764694024</v>
      </c>
      <c r="M25">
        <f>SUMIF(PotentialSummary!$B$32:$B$54,Binning!$B25,PotentialSummary!M$59:M$81)</f>
        <v>321.83880583703092</v>
      </c>
      <c r="N25">
        <f>SUMIF(PotentialSummary!$B$32:$B$54,Binning!$B25,PotentialSummary!N$59:N$81)</f>
        <v>319.20929043137016</v>
      </c>
      <c r="O25">
        <f>SUMIF(PotentialSummary!$B$32:$B$54,Binning!$B25,PotentialSummary!O$59:O$81)</f>
        <v>323.57006482388823</v>
      </c>
      <c r="P25">
        <f>SUMIF(PotentialSummary!$B$32:$B$54,Binning!$B25,PotentialSummary!P$59:P$81)</f>
        <v>327.36223273041651</v>
      </c>
      <c r="Q25">
        <f>SUMIF(PotentialSummary!$B$32:$B$54,Binning!$B25,PotentialSummary!Q$59:Q$81)</f>
        <v>327.54283107260107</v>
      </c>
      <c r="R25">
        <f>SUMIF(PotentialSummary!$B$32:$B$54,Binning!$B25,PotentialSummary!R$59:R$81)</f>
        <v>325.74058667418171</v>
      </c>
      <c r="S25">
        <f>SUMIF(PotentialSummary!$B$32:$B$54,Binning!$B25,PotentialSummary!S$59:S$81)</f>
        <v>329.75280767694767</v>
      </c>
      <c r="T25">
        <f>SUMIF(PotentialSummary!$B$32:$B$54,Binning!$B25,PotentialSummary!T$59:T$81)</f>
        <v>328.8752303630331</v>
      </c>
      <c r="U25">
        <f>SUMIF(PotentialSummary!$B$32:$B$54,Binning!$B25,PotentialSummary!U$59:U$81)</f>
        <v>333.31609934484436</v>
      </c>
      <c r="V25">
        <f>SUMIF(PotentialSummary!$B$32:$B$54,Binning!$B25,PotentialSummary!V$59:V$81)</f>
        <v>335.08326536960772</v>
      </c>
    </row>
    <row r="26" spans="2:22" x14ac:dyDescent="0.35">
      <c r="B26" t="s">
        <v>3</v>
      </c>
      <c r="C26">
        <f>SUMIF(PotentialSummary!$B$32:$B$54,Binning!$B26,PotentialSummary!C$59:C$81)</f>
        <v>221.57609916832826</v>
      </c>
      <c r="D26">
        <f>SUMIF(PotentialSummary!$B$32:$B$54,Binning!$B26,PotentialSummary!D$59:D$81)</f>
        <v>443.12611506571147</v>
      </c>
      <c r="E26">
        <f>SUMIF(PotentialSummary!$B$32:$B$54,Binning!$B26,PotentialSummary!E$59:E$81)</f>
        <v>664.35055452782751</v>
      </c>
      <c r="F26">
        <f>SUMIF(PotentialSummary!$B$32:$B$54,Binning!$B26,PotentialSummary!F$59:F$81)</f>
        <v>885.03480015583796</v>
      </c>
      <c r="G26">
        <f>SUMIF(PotentialSummary!$B$32:$B$54,Binning!$B26,PotentialSummary!G$59:G$81)</f>
        <v>1104.890924487989</v>
      </c>
      <c r="H26">
        <f>SUMIF(PotentialSummary!$B$32:$B$54,Binning!$B26,PotentialSummary!H$59:H$81)</f>
        <v>1134.0544627681534</v>
      </c>
      <c r="I26">
        <f>SUMIF(PotentialSummary!$B$32:$B$54,Binning!$B26,PotentialSummary!I$59:I$81)</f>
        <v>1174.1979117993599</v>
      </c>
      <c r="J26">
        <f>SUMIF(PotentialSummary!$B$32:$B$54,Binning!$B26,PotentialSummary!J$59:J$81)</f>
        <v>1225.8124664586835</v>
      </c>
      <c r="K26">
        <f>SUMIF(PotentialSummary!$B$32:$B$54,Binning!$B26,PotentialSummary!K$59:K$81)</f>
        <v>1289.3801642798317</v>
      </c>
      <c r="L26">
        <f>SUMIF(PotentialSummary!$B$32:$B$54,Binning!$B26,PotentialSummary!L$59:L$81)</f>
        <v>1365.2251984968309</v>
      </c>
      <c r="M26">
        <f>SUMIF(PotentialSummary!$B$32:$B$54,Binning!$B26,PotentialSummary!M$59:M$81)</f>
        <v>1392.4572730523851</v>
      </c>
      <c r="N26">
        <f>SUMIF(PotentialSummary!$B$32:$B$54,Binning!$B26,PotentialSummary!N$59:N$81)</f>
        <v>1419.9758296649275</v>
      </c>
      <c r="O26">
        <f>SUMIF(PotentialSummary!$B$32:$B$54,Binning!$B26,PotentialSummary!O$59:O$81)</f>
        <v>1447.8744826464599</v>
      </c>
      <c r="P26">
        <f>SUMIF(PotentialSummary!$B$32:$B$54,Binning!$B26,PotentialSummary!P$59:P$81)</f>
        <v>1476.1546948125647</v>
      </c>
      <c r="Q26">
        <f>SUMIF(PotentialSummary!$B$32:$B$54,Binning!$B26,PotentialSummary!Q$59:Q$81)</f>
        <v>1494.7171635955049</v>
      </c>
      <c r="R26">
        <f>SUMIF(PotentialSummary!$B$32:$B$54,Binning!$B26,PotentialSummary!R$59:R$81)</f>
        <v>1508.4037043517114</v>
      </c>
      <c r="S26">
        <f>SUMIF(PotentialSummary!$B$32:$B$54,Binning!$B26,PotentialSummary!S$59:S$81)</f>
        <v>1521.9963077894749</v>
      </c>
      <c r="T26">
        <f>SUMIF(PotentialSummary!$B$32:$B$54,Binning!$B26,PotentialSummary!T$59:T$81)</f>
        <v>1535.4302129676207</v>
      </c>
      <c r="U26">
        <f>SUMIF(PotentialSummary!$B$32:$B$54,Binning!$B26,PotentialSummary!U$59:U$81)</f>
        <v>1548.7779690996269</v>
      </c>
      <c r="V26">
        <f>SUMIF(PotentialSummary!$B$32:$B$54,Binning!$B26,PotentialSummary!V$59:V$81)</f>
        <v>1561.9827890684599</v>
      </c>
    </row>
    <row r="27" spans="2:22" x14ac:dyDescent="0.35">
      <c r="B27" t="s">
        <v>4</v>
      </c>
      <c r="C27">
        <f>SUMIF(PotentialSummary!$B$32:$B$54,Binning!$B27,PotentialSummary!C$59:C$81)</f>
        <v>2.1356841934428128</v>
      </c>
      <c r="D27">
        <f>SUMIF(PotentialSummary!$B$32:$B$54,Binning!$B27,PotentialSummary!D$59:D$81)</f>
        <v>4.7512404738545255</v>
      </c>
      <c r="E27">
        <f>SUMIF(PotentialSummary!$B$32:$B$54,Binning!$B27,PotentialSummary!E$59:E$81)</f>
        <v>8.0296320088771207</v>
      </c>
      <c r="F27">
        <f>SUMIF(PotentialSummary!$B$32:$B$54,Binning!$B27,PotentialSummary!F$59:F$81)</f>
        <v>12.035115927921048</v>
      </c>
      <c r="G27">
        <f>SUMIF(PotentialSummary!$B$32:$B$54,Binning!$B27,PotentialSummary!G$59:G$81)</f>
        <v>16.878694225822446</v>
      </c>
      <c r="H27">
        <f>SUMIF(PotentialSummary!$B$32:$B$54,Binning!$B27,PotentialSummary!H$59:H$81)</f>
        <v>19.360460783349264</v>
      </c>
      <c r="I27">
        <f>SUMIF(PotentialSummary!$B$32:$B$54,Binning!$B27,PotentialSummary!I$59:I$81)</f>
        <v>22.204513532005308</v>
      </c>
      <c r="J27">
        <f>SUMIF(PotentialSummary!$B$32:$B$54,Binning!$B27,PotentialSummary!J$59:J$81)</f>
        <v>25.459659704049592</v>
      </c>
      <c r="K27">
        <f>SUMIF(PotentialSummary!$B$32:$B$54,Binning!$B27,PotentialSummary!K$59:K$81)</f>
        <v>29.147998466857327</v>
      </c>
      <c r="L27">
        <f>SUMIF(PotentialSummary!$B$32:$B$54,Binning!$B27,PotentialSummary!L$59:L$81)</f>
        <v>33.296396697361487</v>
      </c>
      <c r="M27">
        <f>SUMIF(PotentialSummary!$B$32:$B$54,Binning!$B27,PotentialSummary!M$59:M$81)</f>
        <v>37.042181440630841</v>
      </c>
      <c r="N27">
        <f>SUMIF(PotentialSummary!$B$32:$B$54,Binning!$B27,PotentialSummary!N$59:N$81)</f>
        <v>41.136937832875347</v>
      </c>
      <c r="O27">
        <f>SUMIF(PotentialSummary!$B$32:$B$54,Binning!$B27,PotentialSummary!O$59:O$81)</f>
        <v>45.574381148178972</v>
      </c>
      <c r="P27">
        <f>SUMIF(PotentialSummary!$B$32:$B$54,Binning!$B27,PotentialSummary!P$59:P$81)</f>
        <v>50.397358925992854</v>
      </c>
      <c r="Q27">
        <f>SUMIF(PotentialSummary!$B$32:$B$54,Binning!$B27,PotentialSummary!Q$59:Q$81)</f>
        <v>55.363686681257093</v>
      </c>
      <c r="R27">
        <f>SUMIF(PotentialSummary!$B$32:$B$54,Binning!$B27,PotentialSummary!R$59:R$81)</f>
        <v>60.574977241515093</v>
      </c>
      <c r="S27">
        <f>SUMIF(PotentialSummary!$B$32:$B$54,Binning!$B27,PotentialSummary!S$59:S$81)</f>
        <v>66.223018074753753</v>
      </c>
      <c r="T27">
        <f>SUMIF(PotentialSummary!$B$32:$B$54,Binning!$B27,PotentialSummary!T$59:T$81)</f>
        <v>72.326632915780152</v>
      </c>
      <c r="U27">
        <f>SUMIF(PotentialSummary!$B$32:$B$54,Binning!$B27,PotentialSummary!U$59:U$81)</f>
        <v>78.912868009408641</v>
      </c>
      <c r="V27">
        <f>SUMIF(PotentialSummary!$B$32:$B$54,Binning!$B27,PotentialSummary!V$59:V$81)</f>
        <v>85.976559621341295</v>
      </c>
    </row>
    <row r="31" spans="2:22" ht="13.15" x14ac:dyDescent="0.35">
      <c r="C31" s="29" t="s">
        <v>53</v>
      </c>
    </row>
    <row r="32" spans="2:22" ht="13.15" x14ac:dyDescent="0.4">
      <c r="B32" s="1" t="s">
        <v>0</v>
      </c>
      <c r="C32" s="8">
        <v>2022</v>
      </c>
      <c r="D32" s="8">
        <v>2023</v>
      </c>
      <c r="E32" s="8">
        <v>2024</v>
      </c>
      <c r="F32" s="8">
        <v>2025</v>
      </c>
      <c r="G32" s="8">
        <v>2026</v>
      </c>
      <c r="H32" s="8">
        <v>2027</v>
      </c>
      <c r="I32" s="8">
        <v>2028</v>
      </c>
      <c r="J32" s="8">
        <v>2029</v>
      </c>
      <c r="K32" s="8">
        <v>2030</v>
      </c>
      <c r="L32" s="8">
        <v>2031</v>
      </c>
      <c r="M32" s="8">
        <v>2032</v>
      </c>
      <c r="N32" s="8">
        <v>2033</v>
      </c>
      <c r="O32" s="8">
        <v>2034</v>
      </c>
      <c r="P32" s="8">
        <v>2035</v>
      </c>
      <c r="Q32" s="8">
        <v>2036</v>
      </c>
      <c r="R32" s="8">
        <v>2037</v>
      </c>
      <c r="S32" s="8">
        <v>2038</v>
      </c>
      <c r="T32" s="8">
        <v>2039</v>
      </c>
      <c r="U32" s="8">
        <v>2040</v>
      </c>
      <c r="V32" s="8">
        <v>2041</v>
      </c>
    </row>
    <row r="33" spans="2:22" x14ac:dyDescent="0.35">
      <c r="B33" t="s">
        <v>1</v>
      </c>
      <c r="C33">
        <f>SUMIF(PotentialSummary!$B$32:$B$54,Binning!$B33,PotentialSummary!C$86:C$108)</f>
        <v>266.6480914388996</v>
      </c>
      <c r="D33">
        <f>SUMIF(PotentialSummary!$B$32:$B$54,Binning!$B33,PotentialSummary!D$86:D$108)</f>
        <v>535.08854652263506</v>
      </c>
      <c r="E33">
        <f>SUMIF(PotentialSummary!$B$32:$B$54,Binning!$B33,PotentialSummary!E$86:E$108)</f>
        <v>822.40483682676643</v>
      </c>
      <c r="F33">
        <f>SUMIF(PotentialSummary!$B$32:$B$54,Binning!$B33,PotentialSummary!F$86:F$108)</f>
        <v>1112.8735261000566</v>
      </c>
      <c r="G33">
        <f>SUMIF(PotentialSummary!$B$32:$B$54,Binning!$B33,PotentialSummary!G$86:G$108)</f>
        <v>1391.2149668185825</v>
      </c>
      <c r="H33">
        <f>SUMIF(PotentialSummary!$B$32:$B$54,Binning!$B33,PotentialSummary!H$86:H$108)</f>
        <v>1472.7980587915836</v>
      </c>
      <c r="I33">
        <f>SUMIF(PotentialSummary!$B$32:$B$54,Binning!$B33,PotentialSummary!I$86:I$108)</f>
        <v>1532.3413837044432</v>
      </c>
      <c r="J33">
        <f>SUMIF(PotentialSummary!$B$32:$B$54,Binning!$B33,PotentialSummary!J$86:J$108)</f>
        <v>1580.4471851308856</v>
      </c>
      <c r="K33">
        <f>SUMIF(PotentialSummary!$B$32:$B$54,Binning!$B33,PotentialSummary!K$86:K$108)</f>
        <v>1639.7758957234055</v>
      </c>
      <c r="L33">
        <f>SUMIF(PotentialSummary!$B$32:$B$54,Binning!$B33,PotentialSummary!L$86:L$108)</f>
        <v>1719.0509768089908</v>
      </c>
      <c r="M33">
        <f>SUMIF(PotentialSummary!$B$32:$B$54,Binning!$B33,PotentialSummary!M$86:M$108)</f>
        <v>1754.023267715889</v>
      </c>
      <c r="N33">
        <f>SUMIF(PotentialSummary!$B$32:$B$54,Binning!$B33,PotentialSummary!N$86:N$108)</f>
        <v>1745.5470993779213</v>
      </c>
      <c r="O33">
        <f>SUMIF(PotentialSummary!$B$32:$B$54,Binning!$B33,PotentialSummary!O$86:O$108)</f>
        <v>1783.7759850825346</v>
      </c>
      <c r="P33">
        <f>SUMIF(PotentialSummary!$B$32:$B$54,Binning!$B33,PotentialSummary!P$86:P$108)</f>
        <v>1819.9179881746595</v>
      </c>
      <c r="Q33">
        <f>SUMIF(PotentialSummary!$B$32:$B$54,Binning!$B33,PotentialSummary!Q$86:Q$108)</f>
        <v>1831.500342171518</v>
      </c>
      <c r="R33">
        <f>SUMIF(PotentialSummary!$B$32:$B$54,Binning!$B33,PotentialSummary!R$86:R$108)</f>
        <v>1826.8752356094915</v>
      </c>
      <c r="S33">
        <f>SUMIF(PotentialSummary!$B$32:$B$54,Binning!$B33,PotentialSummary!S$86:S$108)</f>
        <v>1861.6149993396687</v>
      </c>
      <c r="T33">
        <f>SUMIF(PotentialSummary!$B$32:$B$54,Binning!$B33,PotentialSummary!T$86:T$108)</f>
        <v>1868.5608023554582</v>
      </c>
      <c r="U33">
        <f>SUMIF(PotentialSummary!$B$32:$B$54,Binning!$B33,PotentialSummary!U$86:U$108)</f>
        <v>1910.2984962167764</v>
      </c>
      <c r="V33">
        <f>SUMIF(PotentialSummary!$B$32:$B$54,Binning!$B33,PotentialSummary!V$86:V$108)</f>
        <v>1936.9186438400413</v>
      </c>
    </row>
    <row r="34" spans="2:22" x14ac:dyDescent="0.35">
      <c r="B34" t="s">
        <v>2</v>
      </c>
      <c r="C34">
        <f ca="1">SUMIF(PotentialSummary!$B$32:$B$54,Binning!$B34,PotentialSummary!C$86:C$107)</f>
        <v>96.413113075209154</v>
      </c>
      <c r="D34">
        <f ca="1">SUMIF(PotentialSummary!$B$32:$B$54,Binning!$B34,PotentialSummary!D$86:D$107)</f>
        <v>192.97076224120633</v>
      </c>
      <c r="E34">
        <f ca="1">SUMIF(PotentialSummary!$B$32:$B$54,Binning!$B34,PotentialSummary!E$86:E$107)</f>
        <v>291.88181043208908</v>
      </c>
      <c r="F34">
        <f ca="1">SUMIF(PotentialSummary!$B$32:$B$54,Binning!$B34,PotentialSummary!F$86:F$107)</f>
        <v>393.58728286099966</v>
      </c>
      <c r="G34">
        <f ca="1">SUMIF(PotentialSummary!$B$32:$B$54,Binning!$B34,PotentialSummary!G$86:G$107)</f>
        <v>489.16351181600521</v>
      </c>
      <c r="H34">
        <f ca="1">SUMIF(PotentialSummary!$B$32:$B$54,Binning!$B34,PotentialSummary!H$86:H$107)</f>
        <v>501.56552696645628</v>
      </c>
      <c r="I34">
        <f ca="1">SUMIF(PotentialSummary!$B$32:$B$54,Binning!$B34,PotentialSummary!I$86:I$107)</f>
        <v>502.80263595236829</v>
      </c>
      <c r="J34">
        <f ca="1">SUMIF(PotentialSummary!$B$32:$B$54,Binning!$B34,PotentialSummary!J$86:J$107)</f>
        <v>498.45422013655718</v>
      </c>
      <c r="K34">
        <f ca="1">SUMIF(PotentialSummary!$B$32:$B$54,Binning!$B34,PotentialSummary!K$86:K$107)</f>
        <v>496.85351055256172</v>
      </c>
      <c r="L34">
        <f ca="1">SUMIF(PotentialSummary!$B$32:$B$54,Binning!$B34,PotentialSummary!L$86:L$107)</f>
        <v>504.52868095753178</v>
      </c>
      <c r="M34">
        <f ca="1">SUMIF(PotentialSummary!$B$32:$B$54,Binning!$B34,PotentialSummary!M$86:M$107)</f>
        <v>514.87810397306055</v>
      </c>
      <c r="N34">
        <f ca="1">SUMIF(PotentialSummary!$B$32:$B$54,Binning!$B34,PotentialSummary!N$86:N$107)</f>
        <v>508.5544389471799</v>
      </c>
      <c r="O34">
        <f ca="1">SUMIF(PotentialSummary!$B$32:$B$54,Binning!$B34,PotentialSummary!O$86:O$107)</f>
        <v>518.14196045483254</v>
      </c>
      <c r="P34">
        <f ca="1">SUMIF(PotentialSummary!$B$32:$B$54,Binning!$B34,PotentialSummary!P$86:P$107)</f>
        <v>526.50895211711054</v>
      </c>
      <c r="Q34">
        <f ca="1">SUMIF(PotentialSummary!$B$32:$B$54,Binning!$B34,PotentialSummary!Q$86:Q$107)</f>
        <v>525.70758767698737</v>
      </c>
      <c r="R34">
        <f ca="1">SUMIF(PotentialSummary!$B$32:$B$54,Binning!$B34,PotentialSummary!R$86:R$107)</f>
        <v>520.40322003383278</v>
      </c>
      <c r="S34">
        <f ca="1">SUMIF(PotentialSummary!$B$32:$B$54,Binning!$B34,PotentialSummary!S$86:S$107)</f>
        <v>528.62774042742865</v>
      </c>
      <c r="T34">
        <f ca="1">SUMIF(PotentialSummary!$B$32:$B$54,Binning!$B34,PotentialSummary!T$86:T$107)</f>
        <v>525.65120257061756</v>
      </c>
      <c r="U34">
        <f ca="1">SUMIF(PotentialSummary!$B$32:$B$54,Binning!$B34,PotentialSummary!U$86:U$107)</f>
        <v>535.03943622474981</v>
      </c>
      <c r="V34">
        <f ca="1">SUMIF(PotentialSummary!$B$32:$B$54,Binning!$B34,PotentialSummary!V$86:V$107)</f>
        <v>537.98494915762274</v>
      </c>
    </row>
    <row r="35" spans="2:22" x14ac:dyDescent="0.35">
      <c r="B35" t="s">
        <v>3</v>
      </c>
      <c r="C35">
        <f ca="1">SUMIF(PotentialSummary!$B$32:$B$54,Binning!$B35,PotentialSummary!C$86:C$107)</f>
        <v>87.719630197628064</v>
      </c>
      <c r="D35">
        <f ca="1">SUMIF(PotentialSummary!$B$32:$B$54,Binning!$B35,PotentialSummary!D$86:D$107)</f>
        <v>177.58688275165829</v>
      </c>
      <c r="E35">
        <f ca="1">SUMIF(PotentialSummary!$B$32:$B$54,Binning!$B35,PotentialSummary!E$86:E$107)</f>
        <v>269.54820620980524</v>
      </c>
      <c r="F35">
        <f ca="1">SUMIF(PotentialSummary!$B$32:$B$54,Binning!$B35,PotentialSummary!F$86:F$107)</f>
        <v>363.58756318041748</v>
      </c>
      <c r="G35">
        <f ca="1">SUMIF(PotentialSummary!$B$32:$B$54,Binning!$B35,PotentialSummary!G$86:G$107)</f>
        <v>459.68654266025487</v>
      </c>
      <c r="H35">
        <f ca="1">SUMIF(PotentialSummary!$B$32:$B$54,Binning!$B35,PotentialSummary!H$86:H$107)</f>
        <v>495.90386993711274</v>
      </c>
      <c r="I35">
        <f ca="1">SUMIF(PotentialSummary!$B$32:$B$54,Binning!$B35,PotentialSummary!I$86:I$107)</f>
        <v>543.46955257558898</v>
      </c>
      <c r="J35">
        <f ca="1">SUMIF(PotentialSummary!$B$32:$B$54,Binning!$B35,PotentialSummary!J$86:J$107)</f>
        <v>602.7897247516255</v>
      </c>
      <c r="K35">
        <f ca="1">SUMIF(PotentialSummary!$B$32:$B$54,Binning!$B35,PotentialSummary!K$86:K$107)</f>
        <v>674.2907052981393</v>
      </c>
      <c r="L35">
        <f ca="1">SUMIF(PotentialSummary!$B$32:$B$54,Binning!$B35,PotentialSummary!L$86:L$107)</f>
        <v>758.32998154838174</v>
      </c>
      <c r="M35">
        <f ca="1">SUMIF(PotentialSummary!$B$32:$B$54,Binning!$B35,PotentialSummary!M$86:M$107)</f>
        <v>794.13358217350128</v>
      </c>
      <c r="N35">
        <f ca="1">SUMIF(PotentialSummary!$B$32:$B$54,Binning!$B35,PotentialSummary!N$86:N$107)</f>
        <v>830.49009420693301</v>
      </c>
      <c r="O35">
        <f ca="1">SUMIF(PotentialSummary!$B$32:$B$54,Binning!$B35,PotentialSummary!O$86:O$107)</f>
        <v>867.45920843446606</v>
      </c>
      <c r="P35">
        <f ca="1">SUMIF(PotentialSummary!$B$32:$B$54,Binning!$B35,PotentialSummary!P$86:P$107)</f>
        <v>905.05595261502151</v>
      </c>
      <c r="Q35">
        <f ca="1">SUMIF(PotentialSummary!$B$32:$B$54,Binning!$B35,PotentialSummary!Q$86:Q$107)</f>
        <v>923.55452982251643</v>
      </c>
      <c r="R35">
        <f ca="1">SUMIF(PotentialSummary!$B$32:$B$54,Binning!$B35,PotentialSummary!R$86:R$107)</f>
        <v>932.36502969350954</v>
      </c>
      <c r="S35">
        <f ca="1">SUMIF(PotentialSummary!$B$32:$B$54,Binning!$B35,PotentialSummary!S$86:S$107)</f>
        <v>941.10801932789991</v>
      </c>
      <c r="T35">
        <f ca="1">SUMIF(PotentialSummary!$B$32:$B$54,Binning!$B35,PotentialSummary!T$86:T$107)</f>
        <v>949.74534534073632</v>
      </c>
      <c r="U35">
        <f ca="1">SUMIF(PotentialSummary!$B$32:$B$54,Binning!$B35,PotentialSummary!U$86:U$107)</f>
        <v>958.31682485106876</v>
      </c>
      <c r="V35">
        <f ca="1">SUMIF(PotentialSummary!$B$32:$B$54,Binning!$B35,PotentialSummary!V$86:V$107)</f>
        <v>966.77664452802367</v>
      </c>
    </row>
    <row r="36" spans="2:22" x14ac:dyDescent="0.35">
      <c r="B36" t="s">
        <v>4</v>
      </c>
      <c r="C36">
        <f ca="1">SUMIF(PotentialSummary!$B$32:$B$54,Binning!$B36,PotentialSummary!C$86:C$107)</f>
        <v>36.634163631158316</v>
      </c>
      <c r="D36">
        <f ca="1">SUMIF(PotentialSummary!$B$32:$B$54,Binning!$B36,PotentialSummary!D$86:D$107)</f>
        <v>74.46547008955406</v>
      </c>
      <c r="E36">
        <f ca="1">SUMIF(PotentialSummary!$B$32:$B$54,Binning!$B36,PotentialSummary!E$86:E$107)</f>
        <v>113.65276548872505</v>
      </c>
      <c r="F36">
        <f ca="1">SUMIF(PotentialSummary!$B$32:$B$54,Binning!$B36,PotentialSummary!F$86:F$107)</f>
        <v>154.24768712352491</v>
      </c>
      <c r="G36">
        <f ca="1">SUMIF(PotentialSummary!$B$32:$B$54,Binning!$B36,PotentialSummary!G$86:G$107)</f>
        <v>196.3767259878496</v>
      </c>
      <c r="H36">
        <f ca="1">SUMIF(PotentialSummary!$B$32:$B$54,Binning!$B36,PotentialSummary!H$86:H$107)</f>
        <v>200.35424826797751</v>
      </c>
      <c r="I36">
        <f ca="1">SUMIF(PotentialSummary!$B$32:$B$54,Binning!$B36,PotentialSummary!I$86:I$107)</f>
        <v>204.56805896816905</v>
      </c>
      <c r="J36">
        <f ca="1">SUMIF(PotentialSummary!$B$32:$B$54,Binning!$B36,PotentialSummary!J$86:J$107)</f>
        <v>209.11139875850645</v>
      </c>
      <c r="K36">
        <f ca="1">SUMIF(PotentialSummary!$B$32:$B$54,Binning!$B36,PotentialSummary!K$86:K$107)</f>
        <v>214.03650102291249</v>
      </c>
      <c r="L36">
        <f ca="1">SUMIF(PotentialSummary!$B$32:$B$54,Binning!$B36,PotentialSummary!L$86:L$107)</f>
        <v>219.34188000713402</v>
      </c>
      <c r="M36">
        <f ca="1">SUMIF(PotentialSummary!$B$32:$B$54,Binning!$B36,PotentialSummary!M$86:M$107)</f>
        <v>224.56785318788118</v>
      </c>
      <c r="N36">
        <f ca="1">SUMIF(PotentialSummary!$B$32:$B$54,Binning!$B36,PotentialSummary!N$86:N$107)</f>
        <v>230.15342394456286</v>
      </c>
      <c r="O36">
        <f ca="1">SUMIF(PotentialSummary!$B$32:$B$54,Binning!$B36,PotentialSummary!O$86:O$107)</f>
        <v>236.10820077446286</v>
      </c>
      <c r="P36">
        <f ca="1">SUMIF(PotentialSummary!$B$32:$B$54,Binning!$B36,PotentialSummary!P$86:P$107)</f>
        <v>242.47656077357561</v>
      </c>
      <c r="Q36">
        <f ca="1">SUMIF(PotentialSummary!$B$32:$B$54,Binning!$B36,PotentialSummary!Q$86:Q$107)</f>
        <v>249.14910510743556</v>
      </c>
      <c r="R36">
        <f ca="1">SUMIF(PotentialSummary!$B$32:$B$54,Binning!$B36,PotentialSummary!R$86:R$107)</f>
        <v>256.16987805868081</v>
      </c>
      <c r="S36">
        <f ca="1">SUMIF(PotentialSummary!$B$32:$B$54,Binning!$B36,PotentialSummary!S$86:S$107)</f>
        <v>263.62368667899602</v>
      </c>
      <c r="T36">
        <f ca="1">SUMIF(PotentialSummary!$B$32:$B$54,Binning!$B36,PotentialSummary!T$86:T$107)</f>
        <v>271.52405075549882</v>
      </c>
      <c r="U36">
        <f ca="1">SUMIF(PotentialSummary!$B$32:$B$54,Binning!$B36,PotentialSummary!U$86:U$107)</f>
        <v>279.89789416747345</v>
      </c>
      <c r="V36">
        <f ca="1">SUMIF(PotentialSummary!$B$32:$B$54,Binning!$B36,PotentialSummary!V$86:V$107)</f>
        <v>288.72432549601882</v>
      </c>
    </row>
    <row r="39" spans="2:22" ht="13.15" x14ac:dyDescent="0.4">
      <c r="C39" s="29" t="s">
        <v>59</v>
      </c>
      <c r="D39" s="8"/>
      <c r="E39" s="8"/>
      <c r="F39" s="8"/>
    </row>
    <row r="40" spans="2:22" ht="13.15" x14ac:dyDescent="0.4">
      <c r="B40" s="1" t="s">
        <v>0</v>
      </c>
      <c r="C40" s="8" t="s">
        <v>38</v>
      </c>
      <c r="D40" s="8" t="s">
        <v>39</v>
      </c>
      <c r="E40" s="8" t="s">
        <v>40</v>
      </c>
      <c r="F40" s="8" t="s">
        <v>41</v>
      </c>
    </row>
    <row r="41" spans="2:22" x14ac:dyDescent="0.35">
      <c r="B41" t="s">
        <v>1</v>
      </c>
      <c r="C41" s="43" t="e">
        <f>SUMIF(EnergyCalcs!$B$4:$B$26,Binning!$B41,EnergyCalcs!P$4:P$26)/SUMIF(EnergyCalcs!$B4:$B$26,Binning!$B41,EnergyCalcs!$F$4:$F$26)</f>
        <v>#DIV/0!</v>
      </c>
      <c r="D41" s="43" t="e">
        <f>SUMIF(EnergyCalcs!$B$4:$B$26,Binning!$B41,EnergyCalcs!Q$4:Q$26)/SUMIF(EnergyCalcs!$B4:$B$26,Binning!$B41,EnergyCalcs!$G$4:$G$26)</f>
        <v>#DIV/0!</v>
      </c>
      <c r="E41" s="43" t="e">
        <f>SUMIF(EnergyCalcs!$B$4:$B$26,Binning!$B41,EnergyCalcs!R$4:R$26)/SUMIF(EnergyCalcs!$B4:$B$26,Binning!$B41,EnergyCalcs!$G$4:$G$26)</f>
        <v>#DIV/0!</v>
      </c>
      <c r="F41" s="43" t="e">
        <f>SUMIF(EnergyCalcs!$B$4:$B$26,Binning!$B41,EnergyCalcs!S$4:S$26)/SUMIF(EnergyCalcs!$B4:$B$26,Binning!$B41,EnergyCalcs!$F$4:$F$26)</f>
        <v>#DIV/0!</v>
      </c>
    </row>
    <row r="42" spans="2:22" x14ac:dyDescent="0.35">
      <c r="B42" t="s">
        <v>2</v>
      </c>
      <c r="C42" s="43" t="e">
        <f>SUMIF(EnergyCalcs!$B$4:$B$26,Binning!$B42,EnergyCalcs!P$4:P$26)/SUMIF(EnergyCalcs!$B5:$B$26,Binning!$B42,EnergyCalcs!$F$4:$F$26)</f>
        <v>#DIV/0!</v>
      </c>
      <c r="D42" s="43" t="e">
        <f>SUMIF(EnergyCalcs!$B$4:$B$26,Binning!$B42,EnergyCalcs!Q$4:Q$26)/SUMIF(EnergyCalcs!$B5:$B$26,Binning!$B42,EnergyCalcs!$G$4:$G$26)</f>
        <v>#DIV/0!</v>
      </c>
      <c r="E42" s="43" t="e">
        <f>SUMIF(EnergyCalcs!$B$4:$B$26,Binning!$B42,EnergyCalcs!R$4:R$26)/SUMIF(EnergyCalcs!$B5:$B$26,Binning!$B42,EnergyCalcs!$G$4:$G$26)</f>
        <v>#DIV/0!</v>
      </c>
      <c r="F42" s="43" t="e">
        <f>SUMIF(EnergyCalcs!$B$4:$B$26,Binning!$B42,EnergyCalcs!S$4:S$26)/SUMIF(EnergyCalcs!$B5:$B$26,Binning!$B42,EnergyCalcs!$F$4:$F$26)</f>
        <v>#DIV/0!</v>
      </c>
    </row>
    <row r="43" spans="2:22" x14ac:dyDescent="0.35">
      <c r="B43" t="s">
        <v>3</v>
      </c>
      <c r="C43" s="43" t="e">
        <f>SUMIF(EnergyCalcs!$B$4:$B$26,Binning!$B43,EnergyCalcs!P$4:P$26)/SUMIF(EnergyCalcs!$B6:$B$26,Binning!$B43,EnergyCalcs!$F$4:$F$26)</f>
        <v>#DIV/0!</v>
      </c>
      <c r="D43" s="43" t="e">
        <f>SUMIF(EnergyCalcs!$B$4:$B$26,Binning!$B43,EnergyCalcs!Q$4:Q$26)/SUMIF(EnergyCalcs!$B6:$B$26,Binning!$B43,EnergyCalcs!$G$4:$G$26)</f>
        <v>#DIV/0!</v>
      </c>
      <c r="E43" s="43" t="e">
        <f>SUMIF(EnergyCalcs!$B$4:$B$26,Binning!$B43,EnergyCalcs!R$4:R$26)/SUMIF(EnergyCalcs!$B6:$B$26,Binning!$B43,EnergyCalcs!$G$4:$G$26)</f>
        <v>#DIV/0!</v>
      </c>
      <c r="F43" s="43" t="e">
        <f>SUMIF(EnergyCalcs!$B$4:$B$26,Binning!$B43,EnergyCalcs!S$4:S$26)/SUMIF(EnergyCalcs!$B6:$B$26,Binning!$B43,EnergyCalcs!$F$4:$F$26)</f>
        <v>#DIV/0!</v>
      </c>
    </row>
    <row r="44" spans="2:22" x14ac:dyDescent="0.35">
      <c r="B44" t="s">
        <v>4</v>
      </c>
      <c r="C44" s="43" t="e">
        <f>SUMIF(EnergyCalcs!$B$4:$B$26,Binning!$B44,EnergyCalcs!P$4:P$26)/SUMIF(EnergyCalcs!$B7:$B$26,Binning!$B44,EnergyCalcs!$F$4:$F$26)</f>
        <v>#DIV/0!</v>
      </c>
      <c r="D44" s="43" t="e">
        <f>SUMIF(EnergyCalcs!$B$4:$B$26,Binning!$B44,EnergyCalcs!Q$4:Q$26)/SUMIF(EnergyCalcs!$B7:$B$26,Binning!$B44,EnergyCalcs!$G$4:$G$26)</f>
        <v>#DIV/0!</v>
      </c>
      <c r="E44" s="43" t="e">
        <f>SUMIF(EnergyCalcs!$B$4:$B$26,Binning!$B44,EnergyCalcs!R$4:R$26)/SUMIF(EnergyCalcs!$B7:$B$26,Binning!$B44,EnergyCalcs!$G$4:$G$26)</f>
        <v>#DIV/0!</v>
      </c>
      <c r="F44" s="43" t="e">
        <f>SUMIF(EnergyCalcs!$B$4:$B$26,Binning!$B44,EnergyCalcs!S$4:S$26)/SUMIF(EnergyCalcs!$B7:$B$26,Binning!$B44,EnergyCalcs!$F$4:$F$26)</f>
        <v>#DIV/0!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115" zoomScaleNormal="115" workbookViewId="0">
      <selection activeCell="N2" sqref="N2"/>
    </sheetView>
  </sheetViews>
  <sheetFormatPr defaultRowHeight="12.75" x14ac:dyDescent="0.35"/>
  <cols>
    <col min="1" max="1" width="26.3984375" bestFit="1" customWidth="1"/>
    <col min="2" max="2" width="19.265625" customWidth="1"/>
    <col min="3" max="3" width="10.265625" customWidth="1"/>
    <col min="4" max="4" width="16.59765625" customWidth="1"/>
    <col min="15" max="15" width="16.265625" customWidth="1"/>
  </cols>
  <sheetData>
    <row r="1" spans="1:15" ht="14.65" thickBot="1" x14ac:dyDescent="0.5">
      <c r="B1" s="11">
        <v>2022</v>
      </c>
      <c r="C1" s="11">
        <v>2023</v>
      </c>
      <c r="D1" s="11">
        <v>2024</v>
      </c>
      <c r="E1" s="11">
        <v>2025</v>
      </c>
      <c r="F1" s="11">
        <v>2026</v>
      </c>
      <c r="G1" s="11">
        <v>2027</v>
      </c>
      <c r="H1" s="11">
        <v>2028</v>
      </c>
      <c r="I1" s="11">
        <v>2030</v>
      </c>
      <c r="J1" s="11">
        <v>2032</v>
      </c>
      <c r="K1" s="11">
        <v>2034</v>
      </c>
      <c r="L1" s="11">
        <v>2036</v>
      </c>
      <c r="M1" s="11">
        <v>2038</v>
      </c>
      <c r="N1" s="11">
        <v>2040</v>
      </c>
    </row>
    <row r="2" spans="1:15" x14ac:dyDescent="0.35">
      <c r="A2" t="s">
        <v>7</v>
      </c>
      <c r="B2" s="12">
        <f>Binning!C15</f>
        <v>266.6480914388996</v>
      </c>
      <c r="C2" s="12">
        <f>Binning!D15-Binning!C15</f>
        <v>268.44045508373546</v>
      </c>
      <c r="D2" s="12">
        <f>Binning!E15-Binning!D15</f>
        <v>287.31629030413137</v>
      </c>
      <c r="E2" s="12">
        <f>Binning!F15-Binning!E15</f>
        <v>290.46868927329012</v>
      </c>
      <c r="F2" s="12">
        <f>Binning!G15-Binning!F15</f>
        <v>278.34144071852597</v>
      </c>
      <c r="G2" s="12">
        <f>Binning!H15-Binning!G15</f>
        <v>81.583091973001046</v>
      </c>
      <c r="H2" s="13">
        <f>Binning!I15-Binning!H15</f>
        <v>59.543324912859589</v>
      </c>
      <c r="I2" s="13">
        <f>Binning!K15-Binning!I15</f>
        <v>107.43451201896232</v>
      </c>
      <c r="J2" s="13">
        <f>Binning!M15-Binning!K15</f>
        <v>114.24737199248352</v>
      </c>
      <c r="K2" s="13">
        <f>Binning!O15-Binning!M15</f>
        <v>29.752717366645584</v>
      </c>
      <c r="L2" s="13">
        <f>Binning!Q15-Binning!O15</f>
        <v>47.724357088983425</v>
      </c>
      <c r="M2" s="13">
        <f>Binning!S15-Binning!Q15</f>
        <v>30.114657168150643</v>
      </c>
      <c r="N2" s="13">
        <f>Binning!U15-Binning!S15</f>
        <v>48.6834968771077</v>
      </c>
      <c r="O2" s="68" t="s">
        <v>8</v>
      </c>
    </row>
    <row r="3" spans="1:15" x14ac:dyDescent="0.35">
      <c r="A3" t="s">
        <v>9</v>
      </c>
      <c r="B3" s="12">
        <f>Binning!C16</f>
        <v>98.78493038771046</v>
      </c>
      <c r="C3" s="12">
        <f>Binning!D16-Binning!C16</f>
        <v>99.01283495124872</v>
      </c>
      <c r="D3" s="12">
        <f>Binning!E16-Binning!D16</f>
        <v>101.42713153367228</v>
      </c>
      <c r="E3" s="12">
        <f>Binning!F16-Binning!E16</f>
        <v>104.27422428214635</v>
      </c>
      <c r="F3" s="12">
        <f>Binning!G16-Binning!F16</f>
        <v>98.236626675350919</v>
      </c>
      <c r="G3" s="12">
        <f>Binning!H16-Binning!G16</f>
        <v>12.631360793462022</v>
      </c>
      <c r="H3" s="13">
        <f>Binning!I16-Binning!H16</f>
        <v>1.4448477708040173</v>
      </c>
      <c r="I3" s="13">
        <f>Binning!K16-Binning!I16</f>
        <v>-5.4992469925578007</v>
      </c>
      <c r="J3" s="13">
        <f>Binning!M16-Binning!K16</f>
        <v>18.460733631958419</v>
      </c>
      <c r="K3" s="13">
        <f>Binning!O16-Binning!M16</f>
        <v>3.7349150484604934</v>
      </c>
      <c r="L3" s="13">
        <f>Binning!Q16-Binning!O16</f>
        <v>8.0879778262717537</v>
      </c>
      <c r="M3" s="13">
        <f>Binning!S16-Binning!Q16</f>
        <v>3.4713926811834881</v>
      </c>
      <c r="N3" s="13">
        <f>Binning!U16-Binning!S16</f>
        <v>6.9888521977140954</v>
      </c>
      <c r="O3" s="69"/>
    </row>
    <row r="4" spans="1:15" x14ac:dyDescent="0.35">
      <c r="A4" t="s">
        <v>10</v>
      </c>
      <c r="B4" s="12">
        <f>Binning!C17</f>
        <v>223.10981719980936</v>
      </c>
      <c r="C4" s="12">
        <f>Binning!D17-Binning!C17</f>
        <v>223.10443812118444</v>
      </c>
      <c r="D4" s="12">
        <f>Binning!E17-Binning!D17</f>
        <v>222.79587519055116</v>
      </c>
      <c r="E4" s="12">
        <f>Binning!F17-Binning!E17</f>
        <v>222.26739775730891</v>
      </c>
      <c r="F4" s="12">
        <f>Binning!G17-Binning!F17</f>
        <v>221.4820549137047</v>
      </c>
      <c r="G4" s="12">
        <f>Binning!H17-Binning!G17</f>
        <v>29.252112698869496</v>
      </c>
      <c r="H4" s="13">
        <f>Binning!I17-Binning!H17</f>
        <v>40.216347256945255</v>
      </c>
      <c r="I4" s="13">
        <f>Binning!K17-Binning!I17</f>
        <v>115.31890087052398</v>
      </c>
      <c r="J4" s="13">
        <f>Binning!M17-Binning!K17</f>
        <v>103.22244234963455</v>
      </c>
      <c r="K4" s="13">
        <f>Binning!O17-Binning!M17</f>
        <v>55.571903192383161</v>
      </c>
      <c r="L4" s="13">
        <f>Binning!Q17-Binning!O17</f>
        <v>47.013301235010431</v>
      </c>
      <c r="M4" s="13">
        <f>Binning!S17-Binning!Q17</f>
        <v>27.446252316056643</v>
      </c>
      <c r="N4" s="13">
        <f>Binning!U17-Binning!S17</f>
        <v>26.963164344449979</v>
      </c>
      <c r="O4" s="69"/>
    </row>
    <row r="5" spans="1:15" ht="13.15" thickBot="1" x14ac:dyDescent="0.4">
      <c r="A5" t="s">
        <v>11</v>
      </c>
      <c r="B5" s="12">
        <f>Binning!C18</f>
        <v>36.95241324986771</v>
      </c>
      <c r="C5" s="12">
        <f>Binning!D18-Binning!C18</f>
        <v>38.194320069975412</v>
      </c>
      <c r="D5" s="12">
        <f>Binning!E18-Binning!D18</f>
        <v>39.596269097207042</v>
      </c>
      <c r="E5" s="12">
        <f>Binning!F18-Binning!E18</f>
        <v>41.051163792598075</v>
      </c>
      <c r="F5" s="12">
        <f>Binning!G18-Binning!F18</f>
        <v>42.633451356654632</v>
      </c>
      <c r="G5" s="12">
        <f>Binning!H18-Binning!G18</f>
        <v>4.3217867215290084</v>
      </c>
      <c r="H5" s="13">
        <f>Binning!I18-Binning!H18</f>
        <v>4.642728808043131</v>
      </c>
      <c r="I5" s="13">
        <f>Binning!K18-Binning!I18</f>
        <v>10.590857847573176</v>
      </c>
      <c r="J5" s="13">
        <f>Binning!M18-Binning!K18</f>
        <v>11.582608721553811</v>
      </c>
      <c r="K5" s="13">
        <f>Binning!O18-Binning!M18</f>
        <v>12.263372038873399</v>
      </c>
      <c r="L5" s="13">
        <f>Binning!Q18-Binning!O18</f>
        <v>13.576674108343127</v>
      </c>
      <c r="M5" s="13">
        <f>Binning!S18-Binning!Q18</f>
        <v>14.593457954533136</v>
      </c>
      <c r="N5" s="13">
        <f>Binning!U18-Binning!S18</f>
        <v>16.390459542517021</v>
      </c>
      <c r="O5" s="70"/>
    </row>
    <row r="6" spans="1:15" x14ac:dyDescent="0.35">
      <c r="B6" s="71" t="s">
        <v>109</v>
      </c>
      <c r="C6" s="71"/>
      <c r="D6" s="71"/>
      <c r="E6" s="71"/>
      <c r="F6" s="71"/>
      <c r="G6" s="71"/>
      <c r="H6" s="71" t="s">
        <v>110</v>
      </c>
      <c r="I6" s="71"/>
      <c r="J6" s="71"/>
      <c r="K6" s="71"/>
      <c r="L6" s="71"/>
      <c r="M6" s="71"/>
      <c r="N6" s="71"/>
    </row>
    <row r="7" spans="1:15" ht="14.65" thickBot="1" x14ac:dyDescent="0.5">
      <c r="B7" s="11">
        <v>2022</v>
      </c>
      <c r="C7" s="11">
        <v>2023</v>
      </c>
      <c r="D7" s="11">
        <v>2024</v>
      </c>
      <c r="E7" s="11">
        <v>2025</v>
      </c>
      <c r="F7" s="11">
        <v>2026</v>
      </c>
      <c r="G7" s="11">
        <v>2027</v>
      </c>
      <c r="H7" s="11">
        <v>2028</v>
      </c>
      <c r="I7" s="11">
        <v>2030</v>
      </c>
      <c r="J7" s="11">
        <v>2032</v>
      </c>
      <c r="K7" s="11">
        <v>2034</v>
      </c>
      <c r="L7" s="11">
        <v>2036</v>
      </c>
      <c r="M7" s="11">
        <v>2038</v>
      </c>
      <c r="N7" s="11">
        <v>2040</v>
      </c>
    </row>
    <row r="8" spans="1:15" x14ac:dyDescent="0.35">
      <c r="A8" t="s">
        <v>7</v>
      </c>
      <c r="B8" s="14">
        <f>B2</f>
        <v>266.6480914388996</v>
      </c>
      <c r="C8" s="14">
        <f>MIN(B8+C2,$B18)</f>
        <v>535.08854652263506</v>
      </c>
      <c r="D8" s="14">
        <f t="shared" ref="D8:M8" si="0">MIN(C8+D2,$B18)</f>
        <v>822.40483682676643</v>
      </c>
      <c r="E8" s="14">
        <f t="shared" si="0"/>
        <v>1112.8735261000566</v>
      </c>
      <c r="F8" s="14">
        <f t="shared" si="0"/>
        <v>1391.2149668185825</v>
      </c>
      <c r="G8" s="14">
        <f t="shared" si="0"/>
        <v>1472.7980587915836</v>
      </c>
      <c r="H8" s="14">
        <f>MIN(G8+H2,$B18)</f>
        <v>1532.3413837044432</v>
      </c>
      <c r="I8" s="14">
        <f t="shared" si="0"/>
        <v>1639.7758957234055</v>
      </c>
      <c r="J8" s="14">
        <f t="shared" si="0"/>
        <v>1754.023267715889</v>
      </c>
      <c r="K8" s="14">
        <f t="shared" si="0"/>
        <v>1783.7759850825346</v>
      </c>
      <c r="L8" s="14">
        <f t="shared" si="0"/>
        <v>1831.500342171518</v>
      </c>
      <c r="M8" s="14">
        <f t="shared" si="0"/>
        <v>1861.6149993396687</v>
      </c>
      <c r="N8" s="14">
        <f>MIN(M8+N2,$B18)</f>
        <v>1910.2984962167764</v>
      </c>
      <c r="O8" s="68" t="s">
        <v>12</v>
      </c>
    </row>
    <row r="9" spans="1:15" x14ac:dyDescent="0.35">
      <c r="A9" t="s">
        <v>9</v>
      </c>
      <c r="B9" s="14">
        <f t="shared" ref="B9:B11" si="1">B3</f>
        <v>98.78493038771046</v>
      </c>
      <c r="C9" s="14">
        <f t="shared" ref="C9:M10" si="2">MIN(B9+C3,$B19)</f>
        <v>197.79776533895918</v>
      </c>
      <c r="D9" s="14">
        <f t="shared" si="2"/>
        <v>299.22489687263146</v>
      </c>
      <c r="E9" s="14">
        <f t="shared" si="2"/>
        <v>403.49912115477781</v>
      </c>
      <c r="F9" s="14">
        <f t="shared" si="2"/>
        <v>501.73574783012873</v>
      </c>
      <c r="G9" s="14">
        <f t="shared" si="2"/>
        <v>514.36710862359075</v>
      </c>
      <c r="H9" s="14">
        <f t="shared" si="2"/>
        <v>515.81195639439477</v>
      </c>
      <c r="I9" s="14">
        <f t="shared" si="2"/>
        <v>510.31270940183697</v>
      </c>
      <c r="J9" s="14">
        <f t="shared" si="2"/>
        <v>528.77344303379539</v>
      </c>
      <c r="K9" s="14">
        <f t="shared" si="2"/>
        <v>532.50835808225588</v>
      </c>
      <c r="L9" s="14">
        <f t="shared" si="2"/>
        <v>540.59633590852764</v>
      </c>
      <c r="M9" s="14">
        <f t="shared" si="2"/>
        <v>544.06772858971112</v>
      </c>
      <c r="N9" s="14">
        <f>MIN(M9+N3,$B19)</f>
        <v>551.05658078742522</v>
      </c>
      <c r="O9" s="69"/>
    </row>
    <row r="10" spans="1:15" x14ac:dyDescent="0.35">
      <c r="A10" t="s">
        <v>10</v>
      </c>
      <c r="B10" s="14">
        <f t="shared" si="1"/>
        <v>223.10981719980936</v>
      </c>
      <c r="C10" s="14">
        <f t="shared" si="2"/>
        <v>446.2142553209938</v>
      </c>
      <c r="D10" s="14">
        <f t="shared" si="2"/>
        <v>669.01013051154496</v>
      </c>
      <c r="E10" s="14">
        <f t="shared" si="2"/>
        <v>891.27752826885387</v>
      </c>
      <c r="F10" s="14">
        <f t="shared" si="2"/>
        <v>1112.7595831825586</v>
      </c>
      <c r="G10" s="14">
        <f t="shared" si="2"/>
        <v>1142.0116958814281</v>
      </c>
      <c r="H10" s="14">
        <f t="shared" si="2"/>
        <v>1182.2280431383733</v>
      </c>
      <c r="I10" s="14">
        <f t="shared" si="2"/>
        <v>1297.5469440088973</v>
      </c>
      <c r="J10" s="14">
        <f t="shared" si="2"/>
        <v>1400.7693863585318</v>
      </c>
      <c r="K10" s="14">
        <f t="shared" si="2"/>
        <v>1456.341289550915</v>
      </c>
      <c r="L10" s="14">
        <f t="shared" si="2"/>
        <v>1503.3545907859254</v>
      </c>
      <c r="M10" s="14">
        <f t="shared" si="2"/>
        <v>1530.8008431019821</v>
      </c>
      <c r="N10" s="14">
        <f>MIN(M10+N4,$B20)</f>
        <v>1557.7640074464321</v>
      </c>
      <c r="O10" s="69"/>
    </row>
    <row r="11" spans="1:15" ht="13.15" thickBot="1" x14ac:dyDescent="0.4">
      <c r="A11" t="s">
        <v>11</v>
      </c>
      <c r="B11" s="14">
        <f t="shared" si="1"/>
        <v>36.95241324986771</v>
      </c>
      <c r="C11" s="14">
        <f t="shared" ref="C11:M11" si="3">MIN(B11+C5,$B22)</f>
        <v>75.146733319843122</v>
      </c>
      <c r="D11" s="14">
        <f t="shared" si="3"/>
        <v>114.74300241705016</v>
      </c>
      <c r="E11" s="14">
        <f t="shared" si="3"/>
        <v>155.79416620964824</v>
      </c>
      <c r="F11" s="14">
        <f>MIN(E11+F5,$B22)</f>
        <v>198.42761756630287</v>
      </c>
      <c r="G11" s="14">
        <f t="shared" si="3"/>
        <v>202.74940428783188</v>
      </c>
      <c r="H11" s="14">
        <f t="shared" si="3"/>
        <v>207.39213309587501</v>
      </c>
      <c r="I11" s="14">
        <f t="shared" si="3"/>
        <v>217.98299094344819</v>
      </c>
      <c r="J11" s="14">
        <f t="shared" si="3"/>
        <v>229.565599665002</v>
      </c>
      <c r="K11" s="14">
        <f t="shared" si="3"/>
        <v>241.8289717038754</v>
      </c>
      <c r="L11" s="14">
        <f t="shared" si="3"/>
        <v>255.40564581221852</v>
      </c>
      <c r="M11" s="14">
        <f t="shared" si="3"/>
        <v>269.99910376675166</v>
      </c>
      <c r="N11" s="14">
        <f>MIN(M11+N5,$B21)</f>
        <v>286.38956330926868</v>
      </c>
      <c r="O11" s="70"/>
    </row>
    <row r="12" spans="1:15" ht="14.65" thickBot="1" x14ac:dyDescent="0.5">
      <c r="B12" s="11">
        <v>2022</v>
      </c>
      <c r="C12" s="11">
        <v>2023</v>
      </c>
      <c r="D12" s="11">
        <v>2024</v>
      </c>
      <c r="E12" s="11">
        <v>2025</v>
      </c>
      <c r="F12" s="11">
        <v>2026</v>
      </c>
      <c r="G12" s="11">
        <v>2027</v>
      </c>
      <c r="H12" s="11">
        <v>2028</v>
      </c>
      <c r="I12" s="11">
        <v>2030</v>
      </c>
      <c r="J12" s="11">
        <v>2032</v>
      </c>
      <c r="K12" s="11">
        <v>2034</v>
      </c>
      <c r="L12" s="11">
        <v>2036</v>
      </c>
      <c r="M12" s="11">
        <v>2038</v>
      </c>
      <c r="N12" s="11">
        <v>2040</v>
      </c>
    </row>
    <row r="13" spans="1:15" x14ac:dyDescent="0.35">
      <c r="A13" t="s">
        <v>7</v>
      </c>
      <c r="B13" s="14">
        <f>B24</f>
        <v>245.46634313193059</v>
      </c>
      <c r="C13" s="14">
        <f>MIN(B13+$B24,$B18)</f>
        <v>490.93268626386117</v>
      </c>
      <c r="D13" s="14">
        <f t="shared" ref="D13:N16" si="4">MIN(C13+$B24,$B18)</f>
        <v>736.39902939579179</v>
      </c>
      <c r="E13" s="14">
        <f t="shared" si="4"/>
        <v>981.86537252772234</v>
      </c>
      <c r="F13" s="14">
        <f t="shared" si="4"/>
        <v>1227.3317156596529</v>
      </c>
      <c r="G13" s="14">
        <f t="shared" si="4"/>
        <v>1472.7980587915836</v>
      </c>
      <c r="H13" s="14">
        <f t="shared" si="4"/>
        <v>1718.2644019235142</v>
      </c>
      <c r="I13" s="14">
        <f t="shared" si="4"/>
        <v>1910.2984962167764</v>
      </c>
      <c r="J13" s="14">
        <f t="shared" si="4"/>
        <v>1910.2984962167764</v>
      </c>
      <c r="K13" s="14">
        <f t="shared" si="4"/>
        <v>1910.2984962167764</v>
      </c>
      <c r="L13" s="14">
        <f t="shared" si="4"/>
        <v>1910.2984962167764</v>
      </c>
      <c r="M13" s="14">
        <f t="shared" si="4"/>
        <v>1910.2984962167764</v>
      </c>
      <c r="N13" s="14">
        <f t="shared" si="4"/>
        <v>1910.2984962167764</v>
      </c>
      <c r="O13" s="68" t="s">
        <v>13</v>
      </c>
    </row>
    <row r="14" spans="1:15" x14ac:dyDescent="0.35">
      <c r="A14" t="s">
        <v>9</v>
      </c>
      <c r="B14" s="14">
        <f t="shared" ref="B14:B16" si="5">B25</f>
        <v>85.72785143726513</v>
      </c>
      <c r="C14" s="14">
        <f>MIN(B14+$B25,$B19)</f>
        <v>171.45570287453026</v>
      </c>
      <c r="D14" s="14">
        <f t="shared" si="4"/>
        <v>257.18355431179538</v>
      </c>
      <c r="E14" s="14">
        <f t="shared" si="4"/>
        <v>342.91140574906052</v>
      </c>
      <c r="F14" s="14">
        <f t="shared" si="4"/>
        <v>428.63925718632566</v>
      </c>
      <c r="G14" s="14">
        <f t="shared" si="4"/>
        <v>514.36710862359075</v>
      </c>
      <c r="H14" s="14">
        <f t="shared" si="4"/>
        <v>551.05658078742522</v>
      </c>
      <c r="I14" s="14">
        <f t="shared" si="4"/>
        <v>551.05658078742522</v>
      </c>
      <c r="J14" s="14">
        <f t="shared" si="4"/>
        <v>551.05658078742522</v>
      </c>
      <c r="K14" s="14">
        <f t="shared" si="4"/>
        <v>551.05658078742522</v>
      </c>
      <c r="L14" s="14">
        <f t="shared" si="4"/>
        <v>551.05658078742522</v>
      </c>
      <c r="M14" s="14">
        <f t="shared" si="4"/>
        <v>551.05658078742522</v>
      </c>
      <c r="N14" s="14">
        <f t="shared" si="4"/>
        <v>551.05658078742522</v>
      </c>
      <c r="O14" s="69"/>
    </row>
    <row r="15" spans="1:15" x14ac:dyDescent="0.35">
      <c r="A15" t="s">
        <v>10</v>
      </c>
      <c r="B15" s="14">
        <f t="shared" si="5"/>
        <v>190.33528264690469</v>
      </c>
      <c r="C15" s="14">
        <f>MIN(B15+$B26,$B20)</f>
        <v>380.67056529380937</v>
      </c>
      <c r="D15" s="14">
        <f t="shared" si="4"/>
        <v>571.00584794071403</v>
      </c>
      <c r="E15" s="14">
        <f t="shared" si="4"/>
        <v>761.34113058761875</v>
      </c>
      <c r="F15" s="14">
        <f t="shared" si="4"/>
        <v>951.67641323452347</v>
      </c>
      <c r="G15" s="14">
        <f t="shared" si="4"/>
        <v>1142.0116958814281</v>
      </c>
      <c r="H15" s="14">
        <f t="shared" si="4"/>
        <v>1332.3469785283328</v>
      </c>
      <c r="I15" s="14">
        <f t="shared" si="4"/>
        <v>1522.6822611752375</v>
      </c>
      <c r="J15" s="14">
        <f t="shared" si="4"/>
        <v>1557.7640074464321</v>
      </c>
      <c r="K15" s="14">
        <f t="shared" si="4"/>
        <v>1557.7640074464321</v>
      </c>
      <c r="L15" s="14">
        <f t="shared" si="4"/>
        <v>1557.7640074464321</v>
      </c>
      <c r="M15" s="14">
        <f t="shared" si="4"/>
        <v>1557.7640074464321</v>
      </c>
      <c r="N15" s="14">
        <f t="shared" si="4"/>
        <v>1557.7640074464321</v>
      </c>
      <c r="O15" s="69"/>
    </row>
    <row r="16" spans="1:15" ht="13.15" thickBot="1" x14ac:dyDescent="0.4">
      <c r="A16" t="s">
        <v>11</v>
      </c>
      <c r="B16" s="14">
        <f t="shared" si="5"/>
        <v>33.791567381305313</v>
      </c>
      <c r="C16" s="14">
        <f>MIN(B16+$B27,$B21)</f>
        <v>67.583134762610626</v>
      </c>
      <c r="D16" s="14">
        <f>MIN(C16+$B27,$B21)</f>
        <v>101.37470214391594</v>
      </c>
      <c r="E16" s="14">
        <f t="shared" si="4"/>
        <v>135.16626952522125</v>
      </c>
      <c r="F16" s="14">
        <f t="shared" si="4"/>
        <v>168.95783690652655</v>
      </c>
      <c r="G16" s="14">
        <f t="shared" si="4"/>
        <v>202.74940428783185</v>
      </c>
      <c r="H16" s="14">
        <f>MIN(G16+$B27,$B21)</f>
        <v>236.54097166913715</v>
      </c>
      <c r="I16" s="14">
        <f t="shared" si="4"/>
        <v>270.33253905044245</v>
      </c>
      <c r="J16" s="14">
        <f t="shared" si="4"/>
        <v>286.38956330926868</v>
      </c>
      <c r="K16" s="14">
        <f t="shared" si="4"/>
        <v>286.38956330926868</v>
      </c>
      <c r="L16" s="14">
        <f t="shared" si="4"/>
        <v>286.38956330926868</v>
      </c>
      <c r="M16" s="14">
        <f t="shared" si="4"/>
        <v>286.38956330926868</v>
      </c>
      <c r="N16" s="14">
        <f t="shared" si="4"/>
        <v>286.38956330926868</v>
      </c>
      <c r="O16" s="70"/>
    </row>
    <row r="17" spans="1:5" ht="28.5" x14ac:dyDescent="0.45">
      <c r="B17" s="11" t="s">
        <v>14</v>
      </c>
      <c r="D17" s="15" t="s">
        <v>15</v>
      </c>
    </row>
    <row r="18" spans="1:5" x14ac:dyDescent="0.35">
      <c r="A18" s="15" t="s">
        <v>7</v>
      </c>
      <c r="B18" s="16">
        <f>SUM(B2:N2)</f>
        <v>1910.2984962167764</v>
      </c>
      <c r="D18" s="51">
        <f>ROUND(B18/A37,0)</f>
        <v>191</v>
      </c>
      <c r="E18" s="17"/>
    </row>
    <row r="19" spans="1:5" x14ac:dyDescent="0.35">
      <c r="A19" s="15" t="s">
        <v>9</v>
      </c>
      <c r="B19" s="16">
        <f>SUM(B3:N3)</f>
        <v>551.05658078742522</v>
      </c>
      <c r="D19" s="51">
        <f t="shared" ref="D19:D21" si="6">ROUND(B19/A38,0)</f>
        <v>55</v>
      </c>
      <c r="E19" s="17"/>
    </row>
    <row r="20" spans="1:5" x14ac:dyDescent="0.35">
      <c r="A20" s="15" t="s">
        <v>10</v>
      </c>
      <c r="B20" s="16">
        <f>SUM(B4:N4)</f>
        <v>1557.7640074464321</v>
      </c>
      <c r="D20" s="51">
        <f t="shared" si="6"/>
        <v>156</v>
      </c>
      <c r="E20" s="17"/>
    </row>
    <row r="21" spans="1:5" x14ac:dyDescent="0.35">
      <c r="A21" s="15" t="s">
        <v>11</v>
      </c>
      <c r="B21" s="16">
        <f>SUM(B5:N5)</f>
        <v>286.38956330926868</v>
      </c>
      <c r="D21" s="51">
        <f t="shared" si="6"/>
        <v>29</v>
      </c>
      <c r="E21" s="17"/>
    </row>
    <row r="22" spans="1:5" x14ac:dyDescent="0.35">
      <c r="A22" s="18"/>
    </row>
    <row r="23" spans="1:5" ht="51.75" x14ac:dyDescent="0.45">
      <c r="A23" s="15"/>
      <c r="B23" s="19" t="s">
        <v>16</v>
      </c>
      <c r="C23" s="18" t="s">
        <v>111</v>
      </c>
      <c r="D23" s="15" t="s">
        <v>15</v>
      </c>
    </row>
    <row r="24" spans="1:5" x14ac:dyDescent="0.35">
      <c r="A24" s="15" t="s">
        <v>7</v>
      </c>
      <c r="B24" s="20">
        <f>C24/COUNT(B2:G2)</f>
        <v>245.46634313193059</v>
      </c>
      <c r="C24" s="14">
        <f>SUM(B2:G2)</f>
        <v>1472.7980587915836</v>
      </c>
      <c r="D24" s="52">
        <f>ROUND(B24/A37,0)</f>
        <v>25</v>
      </c>
    </row>
    <row r="25" spans="1:5" x14ac:dyDescent="0.35">
      <c r="A25" s="15" t="s">
        <v>9</v>
      </c>
      <c r="B25" s="20">
        <f t="shared" ref="B25:B27" si="7">C25/COUNT(B3:G3)</f>
        <v>85.72785143726513</v>
      </c>
      <c r="C25" s="14">
        <f t="shared" ref="C25:C27" si="8">SUM(B3:G3)</f>
        <v>514.36710862359075</v>
      </c>
      <c r="D25" s="52">
        <f>ROUND(B25/A38,0)</f>
        <v>9</v>
      </c>
    </row>
    <row r="26" spans="1:5" x14ac:dyDescent="0.35">
      <c r="A26" s="15" t="s">
        <v>10</v>
      </c>
      <c r="B26" s="20">
        <f t="shared" si="7"/>
        <v>190.33528264690469</v>
      </c>
      <c r="C26" s="14">
        <f t="shared" si="8"/>
        <v>1142.0116958814281</v>
      </c>
      <c r="D26" s="52">
        <f t="shared" ref="D26:D27" si="9">ROUND(B26/A39,0)</f>
        <v>19</v>
      </c>
    </row>
    <row r="27" spans="1:5" x14ac:dyDescent="0.35">
      <c r="A27" s="15" t="s">
        <v>11</v>
      </c>
      <c r="B27" s="20">
        <f t="shared" si="7"/>
        <v>33.791567381305313</v>
      </c>
      <c r="C27" s="14">
        <f t="shared" si="8"/>
        <v>202.74940428783188</v>
      </c>
      <c r="D27" s="52">
        <f t="shared" si="9"/>
        <v>3</v>
      </c>
    </row>
    <row r="29" spans="1:5" ht="14.25" x14ac:dyDescent="0.45">
      <c r="A29" s="21" t="s">
        <v>17</v>
      </c>
    </row>
    <row r="30" spans="1:5" x14ac:dyDescent="0.35">
      <c r="B30">
        <v>1</v>
      </c>
      <c r="C30">
        <v>2</v>
      </c>
      <c r="D30">
        <v>3</v>
      </c>
      <c r="E30">
        <v>4</v>
      </c>
    </row>
    <row r="31" spans="1:5" x14ac:dyDescent="0.35">
      <c r="A31" t="s">
        <v>1</v>
      </c>
      <c r="B31" s="22">
        <f>SUMIF(PotentialSummary!$J$4:$J$26,$A31,PotentialSummary!$K$4:$K$26)/SUMIF(PotentialSummary!$J$4:$J$26,$A31,PotentialSummary!$I$4:$I$26)</f>
        <v>0.40142760891022405</v>
      </c>
      <c r="C31" s="42">
        <v>0</v>
      </c>
      <c r="D31" s="22">
        <f>SUMIF(PotentialSummary!$J$4:$J$26,$A31,PotentialSummary!$L$4:$L$26)/SUMIF(PotentialSummary!$J$4:$J$26,$A31,PotentialSummary!$I$4:$I$26)</f>
        <v>1</v>
      </c>
      <c r="E31" s="22">
        <f>SUMIF(PotentialSummary!$J$4:$J$26,$A31,PotentialSummary!$K$4:$K$26)/SUMIF(PotentialSummary!$J$4:$J$26,$A31,PotentialSummary!$I$4:$I$26)</f>
        <v>0.40142760891022405</v>
      </c>
    </row>
    <row r="32" spans="1:5" x14ac:dyDescent="0.35">
      <c r="A32" t="s">
        <v>2</v>
      </c>
      <c r="B32" s="22">
        <f>SUMIF(PotentialSummary!$J$4:$J$26,$A32,PotentialSummary!$K$4:$K$26)/SUMIF(PotentialSummary!$J$4:$J$26,$A32,PotentialSummary!$I$4:$I$26)</f>
        <v>0.60454717134593128</v>
      </c>
      <c r="C32" s="42">
        <v>0</v>
      </c>
      <c r="D32" s="22">
        <f>SUMIF(PotentialSummary!$J$4:$J$26,$A32,PotentialSummary!$L$4:$L$26)/SUMIF(PotentialSummary!$J$4:$J$26,$A32,PotentialSummary!$I$4:$I$26)</f>
        <v>0.97061630004464183</v>
      </c>
      <c r="E32" s="22">
        <f>SUMIF(PotentialSummary!$J$4:$J$26,$A32,PotentialSummary!$K$4:$K$26)/SUMIF(PotentialSummary!$J$4:$J$26,$A32,PotentialSummary!$I$4:$I$26)</f>
        <v>0.60454717134593128</v>
      </c>
    </row>
    <row r="33" spans="1:15" x14ac:dyDescent="0.35">
      <c r="A33" t="s">
        <v>3</v>
      </c>
      <c r="B33" s="22">
        <f>SUMIF(PotentialSummary!$J$4:$J$26,$A33,PotentialSummary!$K$4:$K$26)/SUMIF(PotentialSummary!$J$4:$J$26,$A33,PotentialSummary!$I$4:$I$26)</f>
        <v>0.99423236625993017</v>
      </c>
      <c r="C33" s="42">
        <v>0</v>
      </c>
      <c r="D33" s="22">
        <f>SUMIF(PotentialSummary!$J$4:$J$26,$A33,PotentialSummary!$L$4:$L$26)/SUMIF(PotentialSummary!$J$4:$J$26,$A33,PotentialSummary!$I$4:$I$26)</f>
        <v>0.61537210119144536</v>
      </c>
      <c r="E33" s="22">
        <f>SUMIF(PotentialSummary!$J$4:$J$26,$A33,PotentialSummary!$K$4:$K$26)/SUMIF(PotentialSummary!$J$4:$J$26,$A33,PotentialSummary!$I$4:$I$26)</f>
        <v>0.99423236625993017</v>
      </c>
    </row>
    <row r="34" spans="1:15" x14ac:dyDescent="0.35">
      <c r="A34" t="s">
        <v>4</v>
      </c>
      <c r="B34" s="22">
        <f>SUMIF(PotentialSummary!$J$4:$J$26,$A34,PotentialSummary!$K$4:$K$26)/SUMIF(PotentialSummary!$J$4:$J$26,$A34,PotentialSummary!$I$4:$I$26)</f>
        <v>0.29117613773133655</v>
      </c>
      <c r="C34" s="42">
        <v>0</v>
      </c>
      <c r="D34" s="22">
        <f>SUMIF(PotentialSummary!$J$4:$J$26,$A34,PotentialSummary!$L$4:$L$26)/SUMIF(PotentialSummary!$J$4:$J$26,$A34,PotentialSummary!$I$4:$I$26)</f>
        <v>0.97782040055192054</v>
      </c>
      <c r="E34" s="22">
        <f>SUMIF(PotentialSummary!$J$4:$J$26,$A34,PotentialSummary!$K$4:$K$26)/SUMIF(PotentialSummary!$J$4:$J$26,$A34,PotentialSummary!$I$4:$I$26)</f>
        <v>0.29117613773133655</v>
      </c>
    </row>
    <row r="35" spans="1:15" x14ac:dyDescent="0.35">
      <c r="B35" s="22"/>
      <c r="C35" s="22"/>
      <c r="D35" s="22"/>
      <c r="E35" s="22"/>
    </row>
    <row r="36" spans="1:15" ht="14.25" x14ac:dyDescent="0.45">
      <c r="A36" s="21" t="s">
        <v>18</v>
      </c>
      <c r="B36">
        <v>1</v>
      </c>
      <c r="C36">
        <v>2</v>
      </c>
      <c r="D36">
        <v>3</v>
      </c>
      <c r="E36">
        <v>4</v>
      </c>
    </row>
    <row r="37" spans="1:15" x14ac:dyDescent="0.35">
      <c r="A37" s="49">
        <v>10</v>
      </c>
      <c r="B37" s="45">
        <f>$A37*B31</f>
        <v>4.0142760891022409</v>
      </c>
      <c r="C37" s="45">
        <f>$A37*C31</f>
        <v>0</v>
      </c>
      <c r="D37" s="45">
        <f t="shared" ref="C37:E40" si="10">$A37*D31</f>
        <v>10</v>
      </c>
      <c r="E37" s="45">
        <f t="shared" si="10"/>
        <v>4.0142760891022409</v>
      </c>
      <c r="F37" t="s">
        <v>7</v>
      </c>
    </row>
    <row r="38" spans="1:15" x14ac:dyDescent="0.35">
      <c r="A38" s="50">
        <v>10</v>
      </c>
      <c r="B38" s="45">
        <f>$A38*B32</f>
        <v>6.045471713459313</v>
      </c>
      <c r="C38" s="45">
        <f t="shared" si="10"/>
        <v>0</v>
      </c>
      <c r="D38" s="45">
        <f t="shared" si="10"/>
        <v>9.7061630004464181</v>
      </c>
      <c r="E38" s="45">
        <f t="shared" si="10"/>
        <v>6.045471713459313</v>
      </c>
      <c r="F38" t="s">
        <v>9</v>
      </c>
    </row>
    <row r="39" spans="1:15" x14ac:dyDescent="0.35">
      <c r="A39" s="50">
        <v>10</v>
      </c>
      <c r="B39" s="45">
        <f>$A39*B33</f>
        <v>9.9423236625993017</v>
      </c>
      <c r="C39" s="45">
        <f t="shared" si="10"/>
        <v>0</v>
      </c>
      <c r="D39" s="45">
        <f t="shared" si="10"/>
        <v>6.1537210119144534</v>
      </c>
      <c r="E39" s="45">
        <f t="shared" si="10"/>
        <v>9.9423236625993017</v>
      </c>
      <c r="F39" t="s">
        <v>10</v>
      </c>
    </row>
    <row r="40" spans="1:15" x14ac:dyDescent="0.35">
      <c r="A40" s="50">
        <v>10</v>
      </c>
      <c r="B40" s="45">
        <f>$A40*B34</f>
        <v>2.9117613773133657</v>
      </c>
      <c r="C40" s="45">
        <f t="shared" si="10"/>
        <v>0</v>
      </c>
      <c r="D40" s="45">
        <f t="shared" si="10"/>
        <v>9.7782040055192052</v>
      </c>
      <c r="E40" s="45">
        <f t="shared" si="10"/>
        <v>2.9117613773133657</v>
      </c>
      <c r="F40" t="s">
        <v>11</v>
      </c>
    </row>
    <row r="41" spans="1:15" ht="14.25" x14ac:dyDescent="0.45">
      <c r="A41" s="21" t="s">
        <v>19</v>
      </c>
    </row>
    <row r="42" spans="1:15" x14ac:dyDescent="0.35">
      <c r="B42">
        <v>1</v>
      </c>
      <c r="C42">
        <v>2</v>
      </c>
      <c r="D42">
        <v>3</v>
      </c>
      <c r="E42">
        <v>4</v>
      </c>
    </row>
    <row r="43" spans="1:15" x14ac:dyDescent="0.35">
      <c r="A43" t="s">
        <v>7</v>
      </c>
      <c r="B43" s="61" t="e">
        <f>Binning!C41</f>
        <v>#DIV/0!</v>
      </c>
      <c r="C43" s="61" t="e">
        <f>Binning!D41</f>
        <v>#DIV/0!</v>
      </c>
      <c r="D43" s="61" t="e">
        <f>Binning!E41</f>
        <v>#DIV/0!</v>
      </c>
      <c r="E43" s="61" t="e">
        <f>Binning!F41</f>
        <v>#DIV/0!</v>
      </c>
    </row>
    <row r="44" spans="1:15" x14ac:dyDescent="0.35">
      <c r="A44" t="s">
        <v>9</v>
      </c>
      <c r="B44" s="61" t="e">
        <f>Binning!C42</f>
        <v>#DIV/0!</v>
      </c>
      <c r="C44" s="61" t="e">
        <f>Binning!D42</f>
        <v>#DIV/0!</v>
      </c>
      <c r="D44" s="61" t="e">
        <f>Binning!E42</f>
        <v>#DIV/0!</v>
      </c>
      <c r="E44" s="61" t="e">
        <f>Binning!F42</f>
        <v>#DIV/0!</v>
      </c>
    </row>
    <row r="45" spans="1:15" x14ac:dyDescent="0.35">
      <c r="A45" t="s">
        <v>10</v>
      </c>
      <c r="B45" s="61" t="e">
        <f>Binning!C43</f>
        <v>#DIV/0!</v>
      </c>
      <c r="C45" s="61" t="e">
        <f>Binning!D43</f>
        <v>#DIV/0!</v>
      </c>
      <c r="D45" s="61" t="e">
        <f>Binning!E43</f>
        <v>#DIV/0!</v>
      </c>
      <c r="E45" s="61" t="e">
        <f>Binning!F43</f>
        <v>#DIV/0!</v>
      </c>
    </row>
    <row r="46" spans="1:15" x14ac:dyDescent="0.35">
      <c r="A46" t="s">
        <v>11</v>
      </c>
      <c r="B46" s="61" t="e">
        <f>Binning!C44</f>
        <v>#DIV/0!</v>
      </c>
      <c r="C46" s="61" t="e">
        <f>Binning!D44</f>
        <v>#DIV/0!</v>
      </c>
      <c r="D46" s="61" t="e">
        <f>Binning!E44</f>
        <v>#DIV/0!</v>
      </c>
      <c r="E46" s="61" t="e">
        <f>Binning!F44</f>
        <v>#DIV/0!</v>
      </c>
    </row>
    <row r="47" spans="1:15" x14ac:dyDescent="0.35">
      <c r="A47" s="23"/>
      <c r="B47" s="24"/>
      <c r="C47" s="24"/>
      <c r="D47" s="24"/>
      <c r="E47" s="24"/>
      <c r="F47" s="23"/>
      <c r="G47" s="23"/>
      <c r="H47" s="23"/>
      <c r="I47" s="23"/>
      <c r="J47" s="23"/>
      <c r="K47" s="23"/>
      <c r="L47" s="23"/>
      <c r="M47" s="23"/>
      <c r="N47" s="23"/>
      <c r="O47" s="23"/>
    </row>
    <row r="48" spans="1:15" ht="14.25" x14ac:dyDescent="0.45">
      <c r="A48" s="21" t="s">
        <v>20</v>
      </c>
      <c r="B48">
        <v>1</v>
      </c>
      <c r="C48">
        <v>2</v>
      </c>
      <c r="D48">
        <v>3</v>
      </c>
      <c r="E48">
        <v>4</v>
      </c>
    </row>
    <row r="49" spans="1:8" x14ac:dyDescent="0.35">
      <c r="A49" s="14">
        <v>10</v>
      </c>
      <c r="B49" s="46" t="e">
        <f>$A49*B43</f>
        <v>#DIV/0!</v>
      </c>
      <c r="C49" s="47" t="e">
        <f>$A49*C43</f>
        <v>#DIV/0!</v>
      </c>
      <c r="D49" s="47" t="e">
        <f t="shared" ref="C49:E52" si="11">$A49*D43</f>
        <v>#DIV/0!</v>
      </c>
      <c r="E49" s="47" t="e">
        <f t="shared" si="11"/>
        <v>#DIV/0!</v>
      </c>
      <c r="F49" t="s">
        <v>7</v>
      </c>
    </row>
    <row r="50" spans="1:8" x14ac:dyDescent="0.35">
      <c r="A50">
        <v>10</v>
      </c>
      <c r="B50" s="47" t="e">
        <f>$A50*B44</f>
        <v>#DIV/0!</v>
      </c>
      <c r="C50" s="47" t="e">
        <f t="shared" si="11"/>
        <v>#DIV/0!</v>
      </c>
      <c r="D50" s="47" t="e">
        <f t="shared" si="11"/>
        <v>#DIV/0!</v>
      </c>
      <c r="E50" s="47" t="e">
        <f t="shared" si="11"/>
        <v>#DIV/0!</v>
      </c>
      <c r="F50" t="s">
        <v>9</v>
      </c>
    </row>
    <row r="51" spans="1:8" x14ac:dyDescent="0.35">
      <c r="A51">
        <v>10</v>
      </c>
      <c r="B51" s="47" t="e">
        <f>$A51*B45</f>
        <v>#DIV/0!</v>
      </c>
      <c r="C51" s="47" t="e">
        <f t="shared" si="11"/>
        <v>#DIV/0!</v>
      </c>
      <c r="D51" s="47" t="e">
        <f t="shared" si="11"/>
        <v>#DIV/0!</v>
      </c>
      <c r="E51" s="47" t="e">
        <f t="shared" si="11"/>
        <v>#DIV/0!</v>
      </c>
      <c r="F51" t="s">
        <v>10</v>
      </c>
    </row>
    <row r="52" spans="1:8" x14ac:dyDescent="0.35">
      <c r="A52">
        <v>10</v>
      </c>
      <c r="B52" s="47" t="e">
        <f>$A52*B46</f>
        <v>#DIV/0!</v>
      </c>
      <c r="C52" s="47" t="e">
        <f t="shared" si="11"/>
        <v>#DIV/0!</v>
      </c>
      <c r="D52" s="47" t="e">
        <f t="shared" si="11"/>
        <v>#DIV/0!</v>
      </c>
      <c r="E52" s="47" t="e">
        <f t="shared" si="11"/>
        <v>#DIV/0!</v>
      </c>
      <c r="F52" t="s">
        <v>11</v>
      </c>
    </row>
    <row r="56" spans="1:8" x14ac:dyDescent="0.35">
      <c r="A56" s="4"/>
      <c r="B56" s="4"/>
      <c r="C56" s="4" t="s">
        <v>21</v>
      </c>
      <c r="D56" s="4" t="s">
        <v>54</v>
      </c>
      <c r="E56" s="4" t="s">
        <v>55</v>
      </c>
      <c r="F56" s="41" t="s">
        <v>56</v>
      </c>
      <c r="G56" s="41" t="s">
        <v>57</v>
      </c>
      <c r="H56" s="41" t="s">
        <v>58</v>
      </c>
    </row>
    <row r="57" spans="1:8" x14ac:dyDescent="0.35">
      <c r="A57" s="4" t="s">
        <v>7</v>
      </c>
      <c r="B57" s="25"/>
      <c r="C57" s="26">
        <f>Binning!G24</f>
        <v>458.90332913114662</v>
      </c>
      <c r="D57" s="26">
        <f>Binning!L24</f>
        <v>719.9859838873524</v>
      </c>
      <c r="E57" s="26">
        <f>Binning!V24</f>
        <v>777.53261985034169</v>
      </c>
      <c r="F57" s="27">
        <f>Binning!F33</f>
        <v>1112.8735261000566</v>
      </c>
      <c r="G57" s="27">
        <f>Binning!K33</f>
        <v>1639.7758957234055</v>
      </c>
      <c r="H57" s="27">
        <f>Binning!U33</f>
        <v>1910.2984962167764</v>
      </c>
    </row>
    <row r="58" spans="1:8" x14ac:dyDescent="0.35">
      <c r="A58" s="4" t="s">
        <v>9</v>
      </c>
      <c r="B58" s="25"/>
      <c r="C58" s="26">
        <f>Binning!G25</f>
        <v>309.09139980333896</v>
      </c>
      <c r="D58" s="26">
        <f>Binning!L25</f>
        <v>317.06258764694024</v>
      </c>
      <c r="E58" s="26">
        <f>Binning!V25</f>
        <v>335.08326536960772</v>
      </c>
      <c r="F58" s="27">
        <f ca="1">Binning!F34</f>
        <v>393.58728286099966</v>
      </c>
      <c r="G58" s="27">
        <f ca="1">Binning!K34</f>
        <v>496.85351055256172</v>
      </c>
      <c r="H58" s="27">
        <f ca="1">Binning!U34</f>
        <v>535.03943622474981</v>
      </c>
    </row>
    <row r="59" spans="1:8" x14ac:dyDescent="0.35">
      <c r="A59" s="4" t="s">
        <v>10</v>
      </c>
      <c r="B59" s="25"/>
      <c r="C59" s="26">
        <f>Binning!G26</f>
        <v>1104.890924487989</v>
      </c>
      <c r="D59" s="26">
        <f>Binning!L26</f>
        <v>1365.2251984968309</v>
      </c>
      <c r="E59" s="26">
        <f>Binning!V26</f>
        <v>1561.9827890684599</v>
      </c>
      <c r="F59" s="27">
        <f ca="1">Binning!F35</f>
        <v>363.58756318041748</v>
      </c>
      <c r="G59" s="27">
        <f ca="1">Binning!K35</f>
        <v>674.2907052981393</v>
      </c>
      <c r="H59" s="27">
        <f ca="1">Binning!U35</f>
        <v>958.31682485106876</v>
      </c>
    </row>
    <row r="60" spans="1:8" x14ac:dyDescent="0.35">
      <c r="A60" s="4" t="s">
        <v>11</v>
      </c>
      <c r="B60" s="25"/>
      <c r="C60" s="26">
        <f>Binning!G27</f>
        <v>16.878694225822446</v>
      </c>
      <c r="D60" s="26">
        <f>Binning!L27</f>
        <v>33.296396697361487</v>
      </c>
      <c r="E60" s="26">
        <f>Binning!V27</f>
        <v>85.976559621341295</v>
      </c>
      <c r="F60" s="27">
        <f ca="1">Binning!F36</f>
        <v>154.24768712352491</v>
      </c>
      <c r="G60" s="27">
        <f ca="1">Binning!K36</f>
        <v>214.03650102291249</v>
      </c>
      <c r="H60" s="27">
        <f ca="1">Binning!U36</f>
        <v>279.89789416747345</v>
      </c>
    </row>
  </sheetData>
  <mergeCells count="5">
    <mergeCell ref="O2:O5"/>
    <mergeCell ref="O8:O11"/>
    <mergeCell ref="O13:O16"/>
    <mergeCell ref="B6:G6"/>
    <mergeCell ref="H6:N6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PotentialSummary</vt:lpstr>
      <vt:lpstr>BinTests</vt:lpstr>
      <vt:lpstr>Reporter Outputs</vt:lpstr>
      <vt:lpstr>EnergyCalcs</vt:lpstr>
      <vt:lpstr>Binning</vt:lpstr>
      <vt:lpstr>SetupForRPM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Jayaweera</dc:creator>
  <cp:lastModifiedBy>Lily</cp:lastModifiedBy>
  <dcterms:created xsi:type="dcterms:W3CDTF">2019-11-05T22:33:20Z</dcterms:created>
  <dcterms:modified xsi:type="dcterms:W3CDTF">2021-12-14T22:32:02Z</dcterms:modified>
</cp:coreProperties>
</file>