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Michael NOAA\mnoaa05202021\"/>
    </mc:Choice>
  </mc:AlternateContent>
  <bookViews>
    <workbookView xWindow="0" yWindow="0" windowWidth="19650" windowHeight="9735"/>
  </bookViews>
  <sheets>
    <sheet name="D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1" l="1"/>
  <c r="G41" i="1" s="1"/>
  <c r="F40" i="1" l="1"/>
  <c r="G40" i="1" s="1"/>
  <c r="F38" i="1" l="1"/>
  <c r="G38" i="1" s="1"/>
  <c r="F27" i="1" l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9" i="1" l="1"/>
  <c r="G39" i="1" s="1"/>
  <c r="F37" i="1"/>
  <c r="G37" i="1" s="1"/>
  <c r="R2" i="1"/>
  <c r="Q3" i="1"/>
  <c r="F26" i="1"/>
  <c r="Q2" i="1"/>
  <c r="C3" i="1" l="1"/>
  <c r="D1" i="1"/>
  <c r="D13" i="1" s="1"/>
  <c r="F33" i="1" l="1"/>
  <c r="G33" i="1" s="1"/>
  <c r="F34" i="1"/>
  <c r="G34" i="1" s="1"/>
  <c r="F35" i="1"/>
  <c r="G35" i="1" s="1"/>
  <c r="F36" i="1"/>
  <c r="G36" i="1" s="1"/>
  <c r="E17" i="1" l="1"/>
  <c r="E16" i="1"/>
  <c r="E15" i="1"/>
  <c r="E14" i="1"/>
  <c r="E13" i="1"/>
  <c r="R6" i="1"/>
  <c r="Q6" i="1"/>
  <c r="R5" i="1"/>
  <c r="Q5" i="1"/>
  <c r="R4" i="1"/>
  <c r="Q4" i="1"/>
  <c r="R3" i="1"/>
  <c r="S8" i="1" s="1"/>
  <c r="G26" i="1" l="1"/>
  <c r="S10" i="1"/>
  <c r="S11" i="1" s="1"/>
  <c r="S9" i="1"/>
  <c r="D14" i="1"/>
  <c r="B21" i="1" s="1"/>
  <c r="D15" i="1"/>
  <c r="D16" i="1"/>
  <c r="D17" i="1"/>
  <c r="B20" i="1" l="1"/>
  <c r="H40" i="1" s="1"/>
  <c r="N40" i="1" s="1"/>
  <c r="B22" i="1"/>
  <c r="B23" i="1" s="1"/>
  <c r="H26" i="1" l="1"/>
  <c r="N26" i="1" s="1"/>
  <c r="H41" i="1"/>
  <c r="N41" i="1" s="1"/>
  <c r="H38" i="1"/>
  <c r="N38" i="1" s="1"/>
  <c r="H32" i="1"/>
  <c r="N32" i="1" s="1"/>
  <c r="H31" i="1"/>
  <c r="N31" i="1" s="1"/>
  <c r="H30" i="1"/>
  <c r="N30" i="1" s="1"/>
  <c r="H27" i="1"/>
  <c r="N27" i="1" s="1"/>
  <c r="H37" i="1"/>
  <c r="N37" i="1" s="1"/>
  <c r="H39" i="1"/>
  <c r="H29" i="1"/>
  <c r="N29" i="1" s="1"/>
  <c r="H28" i="1"/>
  <c r="N28" i="1" s="1"/>
  <c r="H34" i="1"/>
  <c r="H36" i="1"/>
  <c r="H35" i="1"/>
  <c r="H33" i="1"/>
  <c r="N39" i="1" l="1"/>
  <c r="N35" i="1"/>
  <c r="N33" i="1"/>
  <c r="N36" i="1"/>
  <c r="N34" i="1"/>
  <c r="O26" i="1" l="1"/>
  <c r="K26" i="1" s="1"/>
  <c r="K40" i="1" l="1"/>
  <c r="K41" i="1"/>
  <c r="K28" i="1"/>
  <c r="K29" i="1"/>
  <c r="K31" i="1"/>
  <c r="K39" i="1"/>
  <c r="K36" i="1"/>
  <c r="K30" i="1"/>
  <c r="K37" i="1"/>
  <c r="P26" i="1"/>
  <c r="K35" i="1"/>
  <c r="K27" i="1"/>
  <c r="K38" i="1"/>
  <c r="K34" i="1"/>
  <c r="K32" i="1"/>
  <c r="K33" i="1"/>
</calcChain>
</file>

<file path=xl/sharedStrings.xml><?xml version="1.0" encoding="utf-8"?>
<sst xmlns="http://schemas.openxmlformats.org/spreadsheetml/2006/main" count="62" uniqueCount="43">
  <si>
    <t xml:space="preserve">weight </t>
  </si>
  <si>
    <t>g</t>
  </si>
  <si>
    <t>umol kg</t>
  </si>
  <si>
    <t>Sample Volume</t>
  </si>
  <si>
    <t>Area 1</t>
  </si>
  <si>
    <t>Area 2</t>
  </si>
  <si>
    <t>Concentration</t>
  </si>
  <si>
    <t>Area Average</t>
  </si>
  <si>
    <t>purity</t>
  </si>
  <si>
    <t>water weight</t>
  </si>
  <si>
    <t>Water Density</t>
  </si>
  <si>
    <t>kg m3</t>
  </si>
  <si>
    <t>Water Temperature</t>
  </si>
  <si>
    <t>C</t>
  </si>
  <si>
    <t>slope</t>
  </si>
  <si>
    <t>intercept</t>
  </si>
  <si>
    <t>r^2</t>
  </si>
  <si>
    <t>r</t>
  </si>
  <si>
    <t>Date</t>
  </si>
  <si>
    <t>Sample</t>
  </si>
  <si>
    <t>Volume injected</t>
  </si>
  <si>
    <t>Average Area</t>
  </si>
  <si>
    <t>Area*Volume</t>
  </si>
  <si>
    <t>Calculated Concentration</t>
  </si>
  <si>
    <t>Salinity</t>
  </si>
  <si>
    <t>DIC</t>
  </si>
  <si>
    <t>Corrected DIC</t>
  </si>
  <si>
    <t>CRM Recovery</t>
  </si>
  <si>
    <t>average CRM recovery</t>
  </si>
  <si>
    <t>CRM188</t>
  </si>
  <si>
    <t>HARBORWATER</t>
  </si>
  <si>
    <t>32616M5</t>
  </si>
  <si>
    <t>32616M7</t>
  </si>
  <si>
    <t>32616M13</t>
  </si>
  <si>
    <t>82418D</t>
  </si>
  <si>
    <t>82418C</t>
  </si>
  <si>
    <t>82418A</t>
  </si>
  <si>
    <t>82418B</t>
  </si>
  <si>
    <t>7319CH09</t>
  </si>
  <si>
    <t>7319CH10</t>
  </si>
  <si>
    <t>7319CH08</t>
  </si>
  <si>
    <t>7319CH07</t>
  </si>
  <si>
    <t>7319CH06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</si>
</sst>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82731308881089"/>
          <c:y val="2.694269176617824E-2"/>
          <c:w val="0.83690030887592859"/>
          <c:h val="0.84037892614416665"/>
        </c:manualLayout>
      </c:layout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DIC!$D$13:$D$18</c:f>
              <c:numCache>
                <c:formatCode>General</c:formatCode>
                <c:ptCount val="6"/>
                <c:pt idx="0">
                  <c:v>2374.2008483228778</c:v>
                </c:pt>
                <c:pt idx="1">
                  <c:v>1899.3606786583023</c:v>
                </c:pt>
                <c:pt idx="2">
                  <c:v>1424.5205089937267</c:v>
                </c:pt>
                <c:pt idx="3">
                  <c:v>949.68033932915114</c:v>
                </c:pt>
                <c:pt idx="4">
                  <c:v>474.84016966457557</c:v>
                </c:pt>
              </c:numCache>
            </c:numRef>
          </c:xVal>
          <c:yVal>
            <c:numRef>
              <c:f>DIC!$E$13:$E$18</c:f>
              <c:numCache>
                <c:formatCode>General</c:formatCode>
                <c:ptCount val="6"/>
                <c:pt idx="0">
                  <c:v>13064.7</c:v>
                </c:pt>
                <c:pt idx="1">
                  <c:v>10443.200000000001</c:v>
                </c:pt>
                <c:pt idx="2">
                  <c:v>7869</c:v>
                </c:pt>
                <c:pt idx="3">
                  <c:v>5276.05</c:v>
                </c:pt>
                <c:pt idx="4">
                  <c:v>2684.1499999999996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98-4616-84F5-1802C8B9511C}"/>
            </c:ext>
          </c:extLst>
        </c:ser>
        <c:ser>
          <c:idx val="0"/>
          <c:order val="1"/>
          <c:spPr>
            <a:ln w="19050">
              <a:noFill/>
            </a:ln>
          </c:spPr>
          <c:xVal>
            <c:numRef>
              <c:f>DIC!$D$13:$D$18</c:f>
              <c:numCache>
                <c:formatCode>General</c:formatCode>
                <c:ptCount val="6"/>
                <c:pt idx="0">
                  <c:v>2374.2008483228778</c:v>
                </c:pt>
                <c:pt idx="1">
                  <c:v>1899.3606786583023</c:v>
                </c:pt>
                <c:pt idx="2">
                  <c:v>1424.5205089937267</c:v>
                </c:pt>
                <c:pt idx="3">
                  <c:v>949.68033932915114</c:v>
                </c:pt>
                <c:pt idx="4">
                  <c:v>474.84016966457557</c:v>
                </c:pt>
              </c:numCache>
            </c:numRef>
          </c:xVal>
          <c:yVal>
            <c:numRef>
              <c:f>DIC!$B$16</c:f>
              <c:numCache>
                <c:formatCode>General</c:formatCode>
                <c:ptCount val="1"/>
                <c:pt idx="0">
                  <c:v>5267.3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98-4616-84F5-1802C8B9511C}"/>
            </c:ext>
          </c:extLst>
        </c:ser>
        <c:ser>
          <c:idx val="2"/>
          <c:order val="2"/>
          <c:spPr>
            <a:ln w="19050">
              <a:noFill/>
            </a:ln>
          </c:spPr>
          <c:xVal>
            <c:numRef>
              <c:f>DIC!$D$13:$D$18</c:f>
              <c:numCache>
                <c:formatCode>General</c:formatCode>
                <c:ptCount val="6"/>
                <c:pt idx="0">
                  <c:v>2374.2008483228778</c:v>
                </c:pt>
                <c:pt idx="1">
                  <c:v>1899.3606786583023</c:v>
                </c:pt>
                <c:pt idx="2">
                  <c:v>1424.5205089937267</c:v>
                </c:pt>
                <c:pt idx="3">
                  <c:v>949.68033932915114</c:v>
                </c:pt>
                <c:pt idx="4">
                  <c:v>474.84016966457557</c:v>
                </c:pt>
              </c:numCache>
            </c:numRef>
          </c:xVal>
          <c:yVal>
            <c:numRef>
              <c:f>DIC!$C$16</c:f>
              <c:numCache>
                <c:formatCode>General</c:formatCode>
                <c:ptCount val="1"/>
                <c:pt idx="0">
                  <c:v>5284.8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98-4616-84F5-1802C8B95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68160"/>
        <c:axId val="62269696"/>
      </c:scatterChart>
      <c:valAx>
        <c:axId val="6226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269696"/>
        <c:crosses val="autoZero"/>
        <c:crossBetween val="midCat"/>
      </c:valAx>
      <c:valAx>
        <c:axId val="622696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2268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733" l="0.70000000000000062" r="0.70000000000000062" t="0.750000000000007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6</xdr:row>
      <xdr:rowOff>85725</xdr:rowOff>
    </xdr:from>
    <xdr:to>
      <xdr:col>15</xdr:col>
      <xdr:colOff>523875</xdr:colOff>
      <xdr:row>22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workbookViewId="0">
      <selection activeCell="B2" sqref="B2"/>
    </sheetView>
  </sheetViews>
  <sheetFormatPr defaultRowHeight="15" x14ac:dyDescent="0.25"/>
  <cols>
    <col min="1" max="1" width="19.85546875" customWidth="1"/>
    <col min="2" max="2" width="15" customWidth="1"/>
    <col min="7" max="7" width="12" bestFit="1" customWidth="1"/>
    <col min="8" max="8" width="18.42578125" customWidth="1"/>
    <col min="14" max="14" width="13.42578125" customWidth="1"/>
    <col min="15" max="15" width="12.5703125" customWidth="1"/>
    <col min="16" max="16" width="17" customWidth="1"/>
  </cols>
  <sheetData>
    <row r="1" spans="1:19" x14ac:dyDescent="0.25">
      <c r="A1" t="s">
        <v>0</v>
      </c>
      <c r="B1">
        <v>0.252</v>
      </c>
      <c r="C1" t="s">
        <v>1</v>
      </c>
      <c r="D1">
        <f>+(B1/105.99)/(C3/1000)*1000*B2</f>
        <v>2374.2008483228778</v>
      </c>
      <c r="E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</row>
    <row r="2" spans="1:19" x14ac:dyDescent="0.25">
      <c r="A2" t="s">
        <v>8</v>
      </c>
      <c r="B2">
        <v>99.930899999999994</v>
      </c>
      <c r="C2">
        <v>-6.9999999999999999E-4</v>
      </c>
      <c r="N2">
        <v>1</v>
      </c>
      <c r="O2">
        <v>11287.3</v>
      </c>
      <c r="P2">
        <v>11301.2</v>
      </c>
      <c r="Q2">
        <f>+C$8*N2</f>
        <v>2099.2600000000002</v>
      </c>
      <c r="R2">
        <f>AVERAGE(O2:P2)</f>
        <v>11294.25</v>
      </c>
    </row>
    <row r="3" spans="1:19" x14ac:dyDescent="0.25">
      <c r="A3" t="s">
        <v>9</v>
      </c>
      <c r="B3" s="1">
        <v>99.872299999999996</v>
      </c>
      <c r="C3">
        <f>+B3/B4*1000</f>
        <v>100.07324708013691</v>
      </c>
      <c r="D3" t="s">
        <v>1</v>
      </c>
      <c r="N3">
        <v>0.8</v>
      </c>
      <c r="O3">
        <v>9050.9</v>
      </c>
      <c r="P3">
        <v>9054.6</v>
      </c>
      <c r="Q3">
        <f>+C$8*N3</f>
        <v>1679.4080000000004</v>
      </c>
      <c r="R3">
        <f t="shared" ref="R3:R4" si="0">AVERAGE(O3:P3)</f>
        <v>9052.75</v>
      </c>
    </row>
    <row r="4" spans="1:19" x14ac:dyDescent="0.25">
      <c r="A4" t="s">
        <v>10</v>
      </c>
      <c r="B4">
        <v>997.99199999999996</v>
      </c>
      <c r="C4" t="s">
        <v>11</v>
      </c>
      <c r="N4">
        <v>0.6</v>
      </c>
      <c r="O4">
        <v>6805.6</v>
      </c>
      <c r="P4">
        <v>6800.3</v>
      </c>
      <c r="Q4">
        <f t="shared" ref="Q4:Q6" si="1">+C$8*N4</f>
        <v>1259.556</v>
      </c>
      <c r="R4">
        <f t="shared" si="0"/>
        <v>6802.9500000000007</v>
      </c>
    </row>
    <row r="5" spans="1:19" x14ac:dyDescent="0.25">
      <c r="A5" t="s">
        <v>12</v>
      </c>
      <c r="B5" s="2">
        <v>21</v>
      </c>
      <c r="C5" t="s">
        <v>13</v>
      </c>
      <c r="N5">
        <v>0.4</v>
      </c>
      <c r="O5">
        <v>4560.1000000000004</v>
      </c>
      <c r="P5">
        <v>4558.7</v>
      </c>
      <c r="Q5">
        <f t="shared" si="1"/>
        <v>839.70400000000018</v>
      </c>
      <c r="R5">
        <f>AVERAGE(O5:P5)</f>
        <v>4559.3999999999996</v>
      </c>
    </row>
    <row r="6" spans="1:19" x14ac:dyDescent="0.25">
      <c r="N6">
        <v>0.2</v>
      </c>
      <c r="O6">
        <v>2312.8000000000002</v>
      </c>
      <c r="P6">
        <v>2319.6</v>
      </c>
      <c r="Q6">
        <f t="shared" si="1"/>
        <v>419.85200000000009</v>
      </c>
      <c r="R6">
        <f>AVERAGE(O6:P6)</f>
        <v>2316.1999999999998</v>
      </c>
    </row>
    <row r="8" spans="1:19" x14ac:dyDescent="0.25">
      <c r="A8" t="s">
        <v>29</v>
      </c>
      <c r="C8">
        <v>2099.2600000000002</v>
      </c>
      <c r="N8" t="s">
        <v>14</v>
      </c>
      <c r="R8" t="s">
        <v>14</v>
      </c>
      <c r="S8">
        <f>SLOPE(R2:R6,Q2:Q6)</f>
        <v>5.3469913207511226</v>
      </c>
    </row>
    <row r="9" spans="1:19" x14ac:dyDescent="0.25">
      <c r="N9" t="s">
        <v>15</v>
      </c>
      <c r="R9" t="s">
        <v>15</v>
      </c>
      <c r="S9">
        <f>INTERCEPT(R2:R6,Q2:Q6)</f>
        <v>70.274999999997817</v>
      </c>
    </row>
    <row r="10" spans="1:19" x14ac:dyDescent="0.25">
      <c r="N10" t="s">
        <v>16</v>
      </c>
      <c r="R10" t="s">
        <v>16</v>
      </c>
      <c r="S10">
        <f>RSQ(R2:R6,Q2:Q6)</f>
        <v>0.99999972148086858</v>
      </c>
    </row>
    <row r="11" spans="1:19" x14ac:dyDescent="0.25">
      <c r="N11" t="s">
        <v>17</v>
      </c>
      <c r="R11" t="s">
        <v>17</v>
      </c>
      <c r="S11">
        <f>+S10^0.5</f>
        <v>0.99999986074042457</v>
      </c>
    </row>
    <row r="12" spans="1:19" x14ac:dyDescent="0.25">
      <c r="A12" t="s">
        <v>3</v>
      </c>
      <c r="B12" t="s">
        <v>4</v>
      </c>
      <c r="C12" t="s">
        <v>5</v>
      </c>
      <c r="D12" t="s">
        <v>6</v>
      </c>
      <c r="E12" t="s">
        <v>7</v>
      </c>
    </row>
    <row r="13" spans="1:19" x14ac:dyDescent="0.25">
      <c r="A13">
        <v>1</v>
      </c>
      <c r="B13">
        <v>13056.6</v>
      </c>
      <c r="C13">
        <v>13072.8</v>
      </c>
      <c r="D13">
        <f>+D$1*A13</f>
        <v>2374.2008483228778</v>
      </c>
      <c r="E13">
        <f>AVERAGE(B13:C13)</f>
        <v>13064.7</v>
      </c>
    </row>
    <row r="14" spans="1:19" x14ac:dyDescent="0.25">
      <c r="A14">
        <v>0.8</v>
      </c>
      <c r="B14">
        <v>10449</v>
      </c>
      <c r="C14">
        <v>10437.4</v>
      </c>
      <c r="D14">
        <f>+D$1*A14</f>
        <v>1899.3606786583023</v>
      </c>
      <c r="E14">
        <f t="shared" ref="E14" si="2">AVERAGE(B14:C14)</f>
        <v>10443.200000000001</v>
      </c>
    </row>
    <row r="15" spans="1:19" x14ac:dyDescent="0.25">
      <c r="A15">
        <v>0.6</v>
      </c>
      <c r="B15">
        <v>7863.2</v>
      </c>
      <c r="C15">
        <v>7874.8</v>
      </c>
      <c r="D15">
        <f>+D$1*A15</f>
        <v>1424.5205089937267</v>
      </c>
      <c r="E15">
        <f>AVERAGE(B15:C15)</f>
        <v>7869</v>
      </c>
    </row>
    <row r="16" spans="1:19" x14ac:dyDescent="0.25">
      <c r="A16">
        <v>0.4</v>
      </c>
      <c r="B16">
        <v>5267.3</v>
      </c>
      <c r="C16">
        <v>5284.8</v>
      </c>
      <c r="D16">
        <f t="shared" ref="D16" si="3">+D$1*A16</f>
        <v>949.68033932915114</v>
      </c>
      <c r="E16">
        <f>AVERAGE(B16:C16)</f>
        <v>5276.05</v>
      </c>
    </row>
    <row r="17" spans="1:16" x14ac:dyDescent="0.25">
      <c r="A17">
        <v>0.2</v>
      </c>
      <c r="B17">
        <v>2683.1</v>
      </c>
      <c r="C17">
        <v>2685.2</v>
      </c>
      <c r="D17">
        <f>+D$1*A17</f>
        <v>474.84016966457557</v>
      </c>
      <c r="E17">
        <f>AVERAGE(B17:C17)</f>
        <v>2684.1499999999996</v>
      </c>
    </row>
    <row r="20" spans="1:16" x14ac:dyDescent="0.25">
      <c r="A20" t="s">
        <v>14</v>
      </c>
      <c r="B20">
        <f>SLOPE(E13:E17,D13:D17)</f>
        <v>5.4604162950905302</v>
      </c>
    </row>
    <row r="21" spans="1:16" x14ac:dyDescent="0.25">
      <c r="A21" t="s">
        <v>15</v>
      </c>
      <c r="B21">
        <f>INTERCEPT(E13:E17,D13:D17)</f>
        <v>88.944999999999709</v>
      </c>
    </row>
    <row r="22" spans="1:16" x14ac:dyDescent="0.25">
      <c r="A22" t="s">
        <v>16</v>
      </c>
      <c r="B22">
        <f>RSQ(E13:E17,D13:D17)</f>
        <v>0.99999351359973143</v>
      </c>
    </row>
    <row r="23" spans="1:16" x14ac:dyDescent="0.25">
      <c r="A23" t="s">
        <v>17</v>
      </c>
      <c r="B23">
        <f>+B22^0.5</f>
        <v>0.99999675679460653</v>
      </c>
    </row>
    <row r="25" spans="1:16" x14ac:dyDescent="0.25">
      <c r="A25" t="s">
        <v>18</v>
      </c>
      <c r="B25" t="s">
        <v>19</v>
      </c>
      <c r="C25" t="s">
        <v>20</v>
      </c>
      <c r="D25" t="s">
        <v>4</v>
      </c>
      <c r="E25" t="s">
        <v>5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N25" t="s">
        <v>27</v>
      </c>
      <c r="O25" t="s">
        <v>28</v>
      </c>
    </row>
    <row r="26" spans="1:16" x14ac:dyDescent="0.25">
      <c r="A26" s="3">
        <v>44336</v>
      </c>
      <c r="B26" s="3" t="s">
        <v>29</v>
      </c>
      <c r="C26">
        <v>1</v>
      </c>
      <c r="D26">
        <v>11356.3</v>
      </c>
      <c r="E26">
        <v>11341.1</v>
      </c>
      <c r="F26">
        <f>AVERAGE(D26:E26)</f>
        <v>11348.7</v>
      </c>
      <c r="G26">
        <f>+F26/C26</f>
        <v>11348.7</v>
      </c>
      <c r="H26">
        <f>+(G26-B$21)/B$20</f>
        <v>2062.0689690131621</v>
      </c>
      <c r="I26">
        <v>33.594999999999999</v>
      </c>
      <c r="K26">
        <f>H26+(H26*$O$26)</f>
        <v>2098.8529625377964</v>
      </c>
      <c r="N26">
        <f>+(C$8-H26)/C$8</f>
        <v>1.7716257627372542E-2</v>
      </c>
      <c r="O26">
        <f>AVERAGE(N26,N39,N40)</f>
        <v>1.7838391478359694E-2</v>
      </c>
      <c r="P26">
        <f>O26*100</f>
        <v>1.7838391478359694</v>
      </c>
    </row>
    <row r="27" spans="1:16" x14ac:dyDescent="0.25">
      <c r="A27" s="3">
        <v>44336</v>
      </c>
      <c r="B27" s="5" t="s">
        <v>31</v>
      </c>
      <c r="C27">
        <v>1</v>
      </c>
      <c r="D27">
        <v>11392.9</v>
      </c>
      <c r="E27">
        <v>11392.6</v>
      </c>
      <c r="F27">
        <f t="shared" ref="F27:F32" si="4">AVERAGE(D27:E27)</f>
        <v>11392.75</v>
      </c>
      <c r="G27">
        <f t="shared" ref="G27:G32" si="5">+F27/C27</f>
        <v>11392.75</v>
      </c>
      <c r="H27">
        <f t="shared" ref="H27:H32" si="6">+(G27-B$21)/B$20</f>
        <v>2070.1361195048939</v>
      </c>
      <c r="K27">
        <f t="shared" ref="K27:K32" si="7">H27+(H27*$O$26)</f>
        <v>2107.0640180181144</v>
      </c>
      <c r="N27">
        <f t="shared" ref="N27:N32" si="8">+(C$8-H27)/C$8</f>
        <v>1.387340324452725E-2</v>
      </c>
    </row>
    <row r="28" spans="1:16" x14ac:dyDescent="0.25">
      <c r="A28" s="3">
        <v>44336</v>
      </c>
      <c r="B28" s="5" t="s">
        <v>32</v>
      </c>
      <c r="C28">
        <v>1</v>
      </c>
      <c r="D28">
        <v>10256.6</v>
      </c>
      <c r="E28">
        <v>10245.700000000001</v>
      </c>
      <c r="F28">
        <f t="shared" si="4"/>
        <v>10251.150000000001</v>
      </c>
      <c r="G28">
        <f t="shared" si="5"/>
        <v>10251.150000000001</v>
      </c>
      <c r="H28">
        <f t="shared" si="6"/>
        <v>1861.0678107339286</v>
      </c>
      <c r="K28">
        <f t="shared" si="7"/>
        <v>1894.2662669095741</v>
      </c>
      <c r="N28">
        <f t="shared" si="8"/>
        <v>0.11346483487803874</v>
      </c>
    </row>
    <row r="29" spans="1:16" x14ac:dyDescent="0.25">
      <c r="A29" s="3">
        <v>44336</v>
      </c>
      <c r="B29" s="5" t="s">
        <v>33</v>
      </c>
      <c r="C29">
        <v>1</v>
      </c>
      <c r="D29">
        <v>10369.799999999999</v>
      </c>
      <c r="E29">
        <v>10373.799999999999</v>
      </c>
      <c r="F29">
        <f t="shared" si="4"/>
        <v>10371.799999999999</v>
      </c>
      <c r="G29">
        <f t="shared" si="5"/>
        <v>10371.799999999999</v>
      </c>
      <c r="H29">
        <f t="shared" si="6"/>
        <v>1883.1631956789324</v>
      </c>
      <c r="K29">
        <f t="shared" si="7"/>
        <v>1916.7557979810922</v>
      </c>
      <c r="N29">
        <f t="shared" si="8"/>
        <v>0.10293951407689747</v>
      </c>
    </row>
    <row r="30" spans="1:16" x14ac:dyDescent="0.25">
      <c r="A30" s="3">
        <v>44336</v>
      </c>
      <c r="B30" s="5" t="s">
        <v>34</v>
      </c>
      <c r="C30">
        <v>1</v>
      </c>
      <c r="D30">
        <v>10763.4</v>
      </c>
      <c r="E30">
        <v>10749.9</v>
      </c>
      <c r="F30">
        <f t="shared" si="4"/>
        <v>10756.65</v>
      </c>
      <c r="G30">
        <f t="shared" si="5"/>
        <v>10756.65</v>
      </c>
      <c r="H30">
        <f t="shared" si="6"/>
        <v>1953.6431699523262</v>
      </c>
      <c r="K30">
        <f t="shared" si="7"/>
        <v>1988.4930216269593</v>
      </c>
      <c r="N30">
        <f t="shared" si="8"/>
        <v>6.9365790825183182E-2</v>
      </c>
    </row>
    <row r="31" spans="1:16" x14ac:dyDescent="0.25">
      <c r="A31" s="3">
        <v>44336</v>
      </c>
      <c r="B31" s="5" t="s">
        <v>35</v>
      </c>
      <c r="C31">
        <v>1</v>
      </c>
      <c r="D31">
        <v>11705.2</v>
      </c>
      <c r="E31">
        <v>11713.9</v>
      </c>
      <c r="F31">
        <f t="shared" si="4"/>
        <v>11709.55</v>
      </c>
      <c r="G31">
        <f t="shared" si="5"/>
        <v>11709.55</v>
      </c>
      <c r="H31">
        <f t="shared" si="6"/>
        <v>2128.153674006157</v>
      </c>
      <c r="K31">
        <f t="shared" si="7"/>
        <v>2166.1165123691881</v>
      </c>
      <c r="N31">
        <f t="shared" si="8"/>
        <v>-1.376374246456215E-2</v>
      </c>
    </row>
    <row r="32" spans="1:16" x14ac:dyDescent="0.25">
      <c r="A32" s="3">
        <v>44336</v>
      </c>
      <c r="B32" s="5" t="s">
        <v>36</v>
      </c>
      <c r="C32">
        <v>1</v>
      </c>
      <c r="D32">
        <v>11653.3</v>
      </c>
      <c r="E32">
        <v>11612</v>
      </c>
      <c r="F32">
        <f t="shared" si="4"/>
        <v>11632.65</v>
      </c>
      <c r="G32">
        <f t="shared" si="5"/>
        <v>11632.65</v>
      </c>
      <c r="H32">
        <f t="shared" si="6"/>
        <v>2114.0704986868795</v>
      </c>
      <c r="K32">
        <f t="shared" si="7"/>
        <v>2151.782115855307</v>
      </c>
      <c r="N32">
        <f t="shared" si="8"/>
        <v>-7.0551045067687307E-3</v>
      </c>
    </row>
    <row r="33" spans="1:14" x14ac:dyDescent="0.25">
      <c r="A33" s="3">
        <v>44336</v>
      </c>
      <c r="B33" s="5" t="s">
        <v>37</v>
      </c>
      <c r="C33">
        <v>1</v>
      </c>
      <c r="D33">
        <v>10854.1</v>
      </c>
      <c r="E33">
        <v>10840.1</v>
      </c>
      <c r="F33">
        <f t="shared" ref="F33:F36" si="9">AVERAGE(D33:E33)</f>
        <v>10847.1</v>
      </c>
      <c r="G33">
        <f t="shared" ref="G33:G36" si="10">+F33/C33</f>
        <v>10847.1</v>
      </c>
      <c r="H33">
        <f t="shared" ref="H33:H36" si="11">+(G33-B$21)/B$20</f>
        <v>1970.2078410528291</v>
      </c>
      <c r="K33">
        <f>H33+(H33*$O$26)</f>
        <v>2005.3531798152633</v>
      </c>
      <c r="N33">
        <f t="shared" ref="N33:N36" si="12">+(C$8-H33)/C$8</f>
        <v>6.1475071666764074E-2</v>
      </c>
    </row>
    <row r="34" spans="1:14" x14ac:dyDescent="0.25">
      <c r="A34" s="3">
        <v>44336</v>
      </c>
      <c r="B34" s="5" t="s">
        <v>38</v>
      </c>
      <c r="C34">
        <v>1</v>
      </c>
      <c r="D34">
        <v>10255.799999999999</v>
      </c>
      <c r="E34">
        <v>10280</v>
      </c>
      <c r="F34">
        <f t="shared" si="9"/>
        <v>10267.9</v>
      </c>
      <c r="G34">
        <f t="shared" si="10"/>
        <v>10267.9</v>
      </c>
      <c r="H34">
        <f t="shared" si="11"/>
        <v>1864.1353424192064</v>
      </c>
      <c r="K34">
        <f t="shared" ref="K34:K36" si="13">H34+(H34*$O$26)</f>
        <v>1897.3885184259263</v>
      </c>
      <c r="N34">
        <f t="shared" si="12"/>
        <v>0.11200359058944286</v>
      </c>
    </row>
    <row r="35" spans="1:14" x14ac:dyDescent="0.25">
      <c r="A35" s="3">
        <v>44336</v>
      </c>
      <c r="B35" s="5" t="s">
        <v>39</v>
      </c>
      <c r="C35">
        <v>1</v>
      </c>
      <c r="D35">
        <v>11578.8</v>
      </c>
      <c r="E35">
        <v>11559.9</v>
      </c>
      <c r="F35">
        <f t="shared" si="9"/>
        <v>11569.349999999999</v>
      </c>
      <c r="G35">
        <f t="shared" si="10"/>
        <v>11569.349999999999</v>
      </c>
      <c r="H35">
        <f t="shared" si="11"/>
        <v>2102.4779759598277</v>
      </c>
      <c r="K35">
        <f t="shared" si="13"/>
        <v>2139.9828011696286</v>
      </c>
      <c r="N35">
        <f t="shared" si="12"/>
        <v>-1.5329096728502075E-3</v>
      </c>
    </row>
    <row r="36" spans="1:14" x14ac:dyDescent="0.25">
      <c r="A36" s="3">
        <v>44336</v>
      </c>
      <c r="B36" s="5" t="s">
        <v>40</v>
      </c>
      <c r="C36">
        <v>1</v>
      </c>
      <c r="D36">
        <v>11558.8</v>
      </c>
      <c r="E36">
        <v>11574</v>
      </c>
      <c r="F36">
        <f t="shared" si="9"/>
        <v>11566.4</v>
      </c>
      <c r="G36">
        <f t="shared" si="10"/>
        <v>11566.4</v>
      </c>
      <c r="H36">
        <f t="shared" si="11"/>
        <v>2101.9377241107786</v>
      </c>
      <c r="K36">
        <f t="shared" si="13"/>
        <v>2139.432912096599</v>
      </c>
      <c r="N36">
        <f t="shared" si="12"/>
        <v>-1.2755562011272539E-3</v>
      </c>
    </row>
    <row r="37" spans="1:14" x14ac:dyDescent="0.25">
      <c r="A37" s="3">
        <v>44336</v>
      </c>
      <c r="B37" s="5" t="s">
        <v>41</v>
      </c>
      <c r="C37">
        <v>1</v>
      </c>
      <c r="D37">
        <v>10375.4</v>
      </c>
      <c r="E37">
        <v>10358.9</v>
      </c>
      <c r="F37">
        <f>AVERAGE(D37:E37)</f>
        <v>10367.15</v>
      </c>
      <c r="G37">
        <f>+F37/C37</f>
        <v>10367.15</v>
      </c>
      <c r="H37">
        <f>+(G37-B$21)/B$20</f>
        <v>1882.3116122558554</v>
      </c>
      <c r="K37">
        <f>H37+(H37*$O$26)</f>
        <v>1915.8890236795378</v>
      </c>
      <c r="N37">
        <f>+(C$8-H37)/C$8</f>
        <v>0.10334517293910464</v>
      </c>
    </row>
    <row r="38" spans="1:14" x14ac:dyDescent="0.25">
      <c r="A38" s="3">
        <v>44336</v>
      </c>
      <c r="B38" s="5" t="s">
        <v>42</v>
      </c>
      <c r="C38">
        <v>1</v>
      </c>
      <c r="D38">
        <v>10041.4</v>
      </c>
      <c r="E38">
        <v>10026</v>
      </c>
      <c r="F38">
        <f>AVERAGE(D38:E38)</f>
        <v>10033.700000000001</v>
      </c>
      <c r="G38">
        <f>+F38/C38</f>
        <v>10033.700000000001</v>
      </c>
      <c r="H38">
        <f>+(G38-B$21)/B$20</f>
        <v>1821.2448396913157</v>
      </c>
      <c r="K38">
        <f>H38+(H38*$O$26)</f>
        <v>1853.7329181196719</v>
      </c>
      <c r="N38">
        <f>+(C$8-H38)/C$8</f>
        <v>0.13243483909029108</v>
      </c>
    </row>
    <row r="39" spans="1:14" x14ac:dyDescent="0.25">
      <c r="A39" s="3">
        <v>44336</v>
      </c>
      <c r="B39" s="3" t="s">
        <v>29</v>
      </c>
      <c r="C39">
        <v>1</v>
      </c>
      <c r="D39">
        <v>11342.6</v>
      </c>
      <c r="E39">
        <v>11345.5</v>
      </c>
      <c r="F39">
        <f t="shared" ref="F39" si="14">AVERAGE(D39:E39)</f>
        <v>11344.05</v>
      </c>
      <c r="G39">
        <f t="shared" ref="G39" si="15">+F39/C39</f>
        <v>11344.05</v>
      </c>
      <c r="H39">
        <f t="shared" ref="H39" si="16">+(G39-B$21)/B$20</f>
        <v>2061.2173855900846</v>
      </c>
      <c r="I39">
        <v>33.594999999999999</v>
      </c>
      <c r="K39">
        <f t="shared" ref="K39" si="17">H39+(H39*$O$26)</f>
        <v>2097.9861882362416</v>
      </c>
      <c r="N39">
        <f>+(C$8-H39)/C$8</f>
        <v>1.8121916489579937E-2</v>
      </c>
    </row>
    <row r="40" spans="1:14" x14ac:dyDescent="0.25">
      <c r="A40" s="3">
        <v>44336</v>
      </c>
      <c r="B40" s="5" t="s">
        <v>29</v>
      </c>
      <c r="C40">
        <v>1</v>
      </c>
      <c r="D40">
        <v>11340.8</v>
      </c>
      <c r="E40">
        <v>11357.5</v>
      </c>
      <c r="F40">
        <f>AVERAGE(D40:E40)</f>
        <v>11349.15</v>
      </c>
      <c r="G40">
        <f t="shared" ref="G40" si="18">+F40/C40</f>
        <v>11349.15</v>
      </c>
      <c r="H40">
        <f t="shared" ref="H40" si="19">+(G40-B$21)/B$20</f>
        <v>2062.1513803121697</v>
      </c>
      <c r="I40">
        <v>33.594999999999999</v>
      </c>
      <c r="K40">
        <f t="shared" ref="K40" si="20">H40+(H40*$O$26)</f>
        <v>2098.9368439218179</v>
      </c>
      <c r="N40">
        <f t="shared" ref="N40" si="21">+(C$8-H40)/C$8</f>
        <v>1.767700031812661E-2</v>
      </c>
    </row>
    <row r="41" spans="1:14" x14ac:dyDescent="0.25">
      <c r="A41" s="3">
        <v>44336</v>
      </c>
      <c r="B41" s="5" t="s">
        <v>30</v>
      </c>
      <c r="C41">
        <v>1</v>
      </c>
      <c r="D41">
        <v>7670.5</v>
      </c>
      <c r="E41">
        <v>7658.8</v>
      </c>
      <c r="F41">
        <f>AVERAGE(D41:E41)</f>
        <v>7664.65</v>
      </c>
      <c r="G41">
        <f t="shared" ref="G41" si="22">+F41/C41</f>
        <v>7664.65</v>
      </c>
      <c r="H41">
        <f t="shared" ref="H41" si="23">+(G41-B$21)/B$20</f>
        <v>1387.3859776609577</v>
      </c>
      <c r="K41">
        <f t="shared" ref="K41" si="24">H41+(H41*$O$26)</f>
        <v>1412.1347118620606</v>
      </c>
      <c r="N41">
        <f t="shared" ref="N41" si="25">+(C$8-H41)/C$8</f>
        <v>0.33910712457677583</v>
      </c>
    </row>
    <row r="42" spans="1:14" x14ac:dyDescent="0.25">
      <c r="A42" s="3"/>
    </row>
    <row r="43" spans="1:14" x14ac:dyDescent="0.25">
      <c r="A43" s="3"/>
    </row>
    <row r="44" spans="1:14" x14ac:dyDescent="0.25">
      <c r="B44" s="4"/>
    </row>
    <row r="45" spans="1:14" x14ac:dyDescent="0.25">
      <c r="B4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2020-09-14T18:06:32Z</dcterms:created>
  <dcterms:modified xsi:type="dcterms:W3CDTF">2021-05-20T19:31:02Z</dcterms:modified>
</cp:coreProperties>
</file>