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eric.lien\Downloads\"/>
    </mc:Choice>
  </mc:AlternateContent>
  <xr:revisionPtr revIDLastSave="0" documentId="13_ncr:81_{E5F7641C-1A5D-4150-8471-C4EB54FF6CE9}" xr6:coauthVersionLast="45" xr6:coauthVersionMax="45" xr10:uidLastSave="{00000000-0000-0000-0000-000000000000}"/>
  <bookViews>
    <workbookView xWindow="-120" yWindow="-120" windowWidth="29040" windowHeight="15840" xr2:uid="{00000000-000D-0000-FFFF-FFFF00000000}"/>
  </bookViews>
  <sheets>
    <sheet name="Sheet1" sheetId="1" r:id="rId1"/>
  </sheets>
  <definedNames>
    <definedName name="_xlnm._FilterDatabase" localSheetId="0" hidden="1">Sheet1!$A$1:$H$1</definedName>
    <definedName name="Z_558925EA_5CF7_4433_B1B3_D7D45C0B5112_.wvu.FilterData" localSheetId="0" hidden="1">Sheet1!$A$1:$H$1</definedName>
    <definedName name="Z_BE074856_CB87_4C38_AB52_58862F2303EF_.wvu.FilterData" localSheetId="0" hidden="1">Sheet1!$A$1:$H$1</definedName>
  </definedNames>
  <calcPr calcId="191029"/>
  <customWorkbookViews>
    <customWorkbookView name="Eric Lien - Personal View" guid="{BE074856-CB87-4C38-AB52-58862F2303EF}" mergeInterval="0" personalView="1" maximized="1" xWindow="-8" yWindow="-8" windowWidth="1936" windowHeight="1056" activeSheetId="1"/>
    <customWorkbookView name="eclsnowman - Personal View" guid="{558925EA-5CF7-4433-B1B3-D7D45C0B5112}" mergeInterval="0" personalView="1" maximized="1" xWindow="1912" yWindow="-8" windowWidth="1936" windowHeight="1056"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9" i="1" l="1"/>
  <c r="F99" i="1" s="1"/>
  <c r="F77" i="1" l="1"/>
  <c r="F111" i="1" l="1"/>
  <c r="F26" i="1" l="1"/>
  <c r="E27" i="1"/>
  <c r="E28" i="1"/>
  <c r="F29" i="1"/>
  <c r="E30" i="1"/>
  <c r="F32" i="1"/>
  <c r="F33" i="1"/>
  <c r="F36" i="1"/>
  <c r="F37" i="1"/>
  <c r="F38" i="1"/>
  <c r="F39" i="1"/>
  <c r="F40" i="1"/>
  <c r="E41" i="1"/>
  <c r="F41" i="1"/>
  <c r="F42" i="1"/>
  <c r="E43" i="1"/>
  <c r="F43" i="1" s="1"/>
  <c r="E44" i="1"/>
  <c r="F44" i="1" s="1"/>
  <c r="E45" i="1"/>
  <c r="F45" i="1"/>
  <c r="E46" i="1"/>
  <c r="F47" i="1"/>
  <c r="E51" i="1"/>
  <c r="F48" i="1"/>
  <c r="F49" i="1"/>
  <c r="E50" i="1"/>
  <c r="F50" i="1"/>
  <c r="E52" i="1"/>
  <c r="E53" i="1"/>
  <c r="E54" i="1"/>
  <c r="E55" i="1"/>
  <c r="F56" i="1"/>
  <c r="F60" i="1"/>
  <c r="F61" i="1"/>
  <c r="F57" i="1"/>
  <c r="F58" i="1"/>
  <c r="F59" i="1"/>
  <c r="F62" i="1"/>
  <c r="F63" i="1"/>
  <c r="F64" i="1"/>
  <c r="F65" i="1"/>
  <c r="F66" i="1"/>
  <c r="F67" i="1"/>
  <c r="F68" i="1"/>
  <c r="F69" i="1"/>
  <c r="F70" i="1"/>
  <c r="F71" i="1"/>
  <c r="F72" i="1"/>
  <c r="E73" i="1"/>
  <c r="F73" i="1"/>
  <c r="E74" i="1"/>
  <c r="F75" i="1"/>
  <c r="F76" i="1"/>
  <c r="F78" i="1"/>
  <c r="E79" i="1"/>
  <c r="E80" i="1"/>
  <c r="E81" i="1"/>
  <c r="E82" i="1"/>
  <c r="E83" i="1"/>
  <c r="E84" i="1"/>
  <c r="E85" i="1"/>
  <c r="E86" i="1"/>
  <c r="E87" i="1"/>
  <c r="E88" i="1"/>
  <c r="E89" i="1"/>
  <c r="E90" i="1"/>
  <c r="E91" i="1"/>
  <c r="E93" i="1"/>
  <c r="F93" i="1"/>
  <c r="E94" i="1"/>
  <c r="F94" i="1"/>
  <c r="E95" i="1"/>
  <c r="E96" i="1"/>
  <c r="E97" i="1"/>
  <c r="E98" i="1"/>
  <c r="E92" i="1"/>
  <c r="E100" i="1"/>
  <c r="E101" i="1"/>
  <c r="E102" i="1"/>
  <c r="E103" i="1"/>
  <c r="E104" i="1"/>
  <c r="E105" i="1"/>
  <c r="E106" i="1"/>
  <c r="F110" i="1"/>
  <c r="F107" i="1" l="1"/>
</calcChain>
</file>

<file path=xl/sharedStrings.xml><?xml version="1.0" encoding="utf-8"?>
<sst xmlns="http://schemas.openxmlformats.org/spreadsheetml/2006/main" count="464" uniqueCount="343">
  <si>
    <t>DESCRIPTION</t>
  </si>
  <si>
    <t>QTY.</t>
  </si>
  <si>
    <t>5mm x 10mm SST BSC</t>
  </si>
  <si>
    <t>2020 M5 Solid Tslot Nut</t>
  </si>
  <si>
    <t>5mm x 16mm SST BSC</t>
  </si>
  <si>
    <t>Panel_Bottom_Plate</t>
  </si>
  <si>
    <t>Panel_Right_Bottom</t>
  </si>
  <si>
    <t>Panel_Back_Bottom</t>
  </si>
  <si>
    <t>Panel_Left_Bottom</t>
  </si>
  <si>
    <t>Panel_Front_Bottom</t>
  </si>
  <si>
    <t>3mm x 20mm SST BSC</t>
  </si>
  <si>
    <t>M3 Nylock Nut</t>
  </si>
  <si>
    <t>LM10LUU</t>
  </si>
  <si>
    <t>TR8x8 POM Lead Nut</t>
  </si>
  <si>
    <t>M5 Jam Nut</t>
  </si>
  <si>
    <t>5mm x 14mm SST BSC</t>
  </si>
  <si>
    <t>3mm x 14mm SST SCS</t>
  </si>
  <si>
    <t>SFJ10-435</t>
  </si>
  <si>
    <t>M5 Nylock Nut</t>
  </si>
  <si>
    <t>5mm x 12mm SST BSC</t>
  </si>
  <si>
    <t>92125A226</t>
  </si>
  <si>
    <t>9002T427</t>
  </si>
  <si>
    <t>94545A225</t>
  </si>
  <si>
    <t>M5 Flat Fender Washer</t>
  </si>
  <si>
    <t>M5 Flat Washer</t>
  </si>
  <si>
    <t>5mm x 25mm SST BSC</t>
  </si>
  <si>
    <t>Bed Mount Block</t>
  </si>
  <si>
    <t>Spider Logo 2</t>
  </si>
  <si>
    <t>2032N24</t>
  </si>
  <si>
    <t>3mm x 16mm SST BSC</t>
  </si>
  <si>
    <t>94180A333</t>
  </si>
  <si>
    <t>3mm x 25mm SST BSC</t>
  </si>
  <si>
    <t>3mm x 08mm SST BSC</t>
  </si>
  <si>
    <t>3mm x 10mm SST BSC</t>
  </si>
  <si>
    <t>SFJ10-458</t>
  </si>
  <si>
    <t>6900-2RS</t>
  </si>
  <si>
    <t>10mm_ID x 32T GT2 Pulley</t>
  </si>
  <si>
    <t>SFJ10-483</t>
  </si>
  <si>
    <t>2032N25</t>
  </si>
  <si>
    <t>3mm x 35mm SST SCS</t>
  </si>
  <si>
    <t>M3 Flat Washer</t>
  </si>
  <si>
    <t>92605A102</t>
  </si>
  <si>
    <t>3mm x 04mm SST SCS</t>
  </si>
  <si>
    <t>SFJ8-410</t>
  </si>
  <si>
    <t>BMG Mount</t>
  </si>
  <si>
    <t>Bondtech_BMG</t>
  </si>
  <si>
    <t>Micro Switch Button</t>
  </si>
  <si>
    <t>3mm x 12mm SST BSC</t>
  </si>
  <si>
    <t>TFT 3.5 V3 +WIFI</t>
  </si>
  <si>
    <t>3mm x 06mm SST BSC</t>
  </si>
  <si>
    <t>BTT_SKR_V1.4</t>
  </si>
  <si>
    <t>TMC2209</t>
  </si>
  <si>
    <t>4mm x 16mm SST BSC</t>
  </si>
  <si>
    <t>4mm x 08mm SST BSC</t>
  </si>
  <si>
    <t>M4 Nylock Nut</t>
  </si>
  <si>
    <t>PART</t>
  </si>
  <si>
    <t>Link</t>
  </si>
  <si>
    <t>Vendor</t>
  </si>
  <si>
    <t>Digikey</t>
  </si>
  <si>
    <t>8 position Male Molex Microfit 3.0 Connector</t>
  </si>
  <si>
    <t>https://www.digikey.com/product-detail/en/molex/0430200801/WM2763-ND/1132439</t>
  </si>
  <si>
    <t>0430200801</t>
  </si>
  <si>
    <t>https://www.digikey.com/product-detail/en/molex/0430250808/WM13210-ND/3310166</t>
  </si>
  <si>
    <t>0430250808</t>
  </si>
  <si>
    <t>0430300002</t>
  </si>
  <si>
    <t>8 position Female Molex Microfit 3.0 Connector</t>
  </si>
  <si>
    <t>Female Molex Microfit 3.0 Crimp Pins</t>
  </si>
  <si>
    <t>https://www.digikey.com/product-detail/en/molex/0430300002/WM1125CT-ND/467811</t>
  </si>
  <si>
    <t>Price/EA</t>
  </si>
  <si>
    <t>Price (Lot)</t>
  </si>
  <si>
    <t>0430310002</t>
  </si>
  <si>
    <t>Male Molex Microfit 3.0 Crimp Pins</t>
  </si>
  <si>
    <t>https://www.digikey.com/product-detail/en/molex/0430310002/WM1127CT-ND/467813</t>
  </si>
  <si>
    <t>Robotdigg</t>
  </si>
  <si>
    <t>https://www.robotdigg.com/product/149/10mm-bore-32-teeth-gt2-pulley</t>
  </si>
  <si>
    <t>https://www.mcmaster.com/90214A422/</t>
  </si>
  <si>
    <t>Stainless 10mm ID x 16mm OD x 0.5mm Shim (Comes in 10pack)</t>
  </si>
  <si>
    <t>90214A422</t>
  </si>
  <si>
    <t>McMaster Carr</t>
  </si>
  <si>
    <t>https://www.robotdigg.com/product/317/Pre-assembly-T-nuts-for-2020-or-3030-alu-profile</t>
  </si>
  <si>
    <t>https://www.amazon.com/KOOTANS-Assembly-Fastener-Aluminum-Extrusion/dp/B07PQ13LCQ/ref=sr_1_6?dchild=1&amp;keywords=m5+tee+nut&amp;qid=1593032692&amp;sr=8-6</t>
  </si>
  <si>
    <t>8mm ID x 15.9mm OD Bronze Misalignment Bushing.</t>
  </si>
  <si>
    <t>https://www.mcmaster.com/2032N24/</t>
  </si>
  <si>
    <t>10mm ID x 15.9mm OD Bronze Misalignment Bushing.</t>
  </si>
  <si>
    <t>https://www.mcmaster.com/2032N25/</t>
  </si>
  <si>
    <t>https://www.robotdigg.com/product/371/Connect-Fittings-for-2020-or-3030-alu-profile</t>
  </si>
  <si>
    <t>HBLFSNB5</t>
  </si>
  <si>
    <t>20x20 Corner Bracket</t>
  </si>
  <si>
    <t>Misumi</t>
  </si>
  <si>
    <t>HFSB5-2020-425-TPW</t>
  </si>
  <si>
    <t>HFSB5-2020-562-LTP-RCP-FR-AH470-AP80</t>
  </si>
  <si>
    <t>https://us.misumi-ec.com/vona2/detail/110302683830/?ProductCode=HFSB5-2020-562-LTP-RCP-FR-AH470-AP80</t>
  </si>
  <si>
    <t>https://us.misumi-ec.com/vona2/detail/110302683830/?ProductCode=HFSB5-2020-425-TPW</t>
  </si>
  <si>
    <t>https://us.misumi-ec.com/vona2/detail/110300437260/?ProductCode=HBLFSNB5</t>
  </si>
  <si>
    <t>20x20x562 Black Extrusion With Cross Holes</t>
  </si>
  <si>
    <t>Alirubber</t>
  </si>
  <si>
    <t>https://keenovo.store/</t>
  </si>
  <si>
    <t>Banggood</t>
  </si>
  <si>
    <t>https://usa.banggood.com/Machifit-Nema17-42mm-Stepper-Motor-with-T8-380mm-Lead-Screw-for-CNC-Engraving-Machine-p-1409514.html?rmmds=search&amp;cur_warehouse=CN</t>
  </si>
  <si>
    <t>https://www.amazon.com/Befenybay-Trapezoidal-Delrin-Printer-Accessory/dp/B07RJT1GD8/ref=sr_1_1?dchild=1&amp;keywords=tr8x8+nut&amp;qid=1594444704&amp;sr=8-1</t>
  </si>
  <si>
    <t>TR8x8 POM Nut</t>
  </si>
  <si>
    <t>Amazon</t>
  </si>
  <si>
    <t>http://www.trimcraftaviationrc.com/index.php?route=product/product&amp;path=24_18_37&amp;product_id=433</t>
  </si>
  <si>
    <t>3mm x 04mm SST SCS (25pk)</t>
  </si>
  <si>
    <t>Trimcraft Aviation RC</t>
  </si>
  <si>
    <t>http://www.trimcraftaviationrc.com/index.php?route=product/product&amp;path=24_2_27&amp;product_id=24</t>
  </si>
  <si>
    <t>3mm x 6mm SST BSC (25pk)</t>
  </si>
  <si>
    <t>http://www.trimcraftaviationrc.com/index.php?route=product/product&amp;path=24_2_27&amp;product_id=25</t>
  </si>
  <si>
    <t>3mm x 8mm SST BSC (25pk)</t>
  </si>
  <si>
    <t>http://www.trimcraftaviationrc.com/index.php?route=product/product&amp;path=24_2_27&amp;product_id=37</t>
  </si>
  <si>
    <t>3mm x 10mm SST BSC (25pk)</t>
  </si>
  <si>
    <t>http://www.trimcraftaviationrc.com/index.php?route=product/product&amp;path=24_2_27&amp;product_id=23</t>
  </si>
  <si>
    <t>3mm x 12mm SST BSC (25pk)</t>
  </si>
  <si>
    <t>http://www.trimcraftaviationrc.com/index.php?route=product/product&amp;path=24_2_27&amp;product_id=508</t>
  </si>
  <si>
    <t>http://www.trimcraftaviationrc.com/index.php?route=product/product&amp;path=24_18_37&amp;product_id=190</t>
  </si>
  <si>
    <t>3mm x 14mm SST BSC (25pk)</t>
  </si>
  <si>
    <t>3mm x 14mm SST SCS (25pk)</t>
  </si>
  <si>
    <t>http://www.trimcraftaviationrc.com/index.php?route=product/product&amp;path=24_2_27&amp;product_id=26</t>
  </si>
  <si>
    <t>http://www.trimcraftaviationrc.com/index.php?route=product/product&amp;path=24_2_27&amp;product_id=27</t>
  </si>
  <si>
    <t>3mm x 16mm SST BSC (25pk)</t>
  </si>
  <si>
    <t>3mm x 20mm SST BSC (25pk)</t>
  </si>
  <si>
    <t>http://www.trimcraftaviationrc.com/index.php?route=product/product&amp;path=24_2_27&amp;product_id=502</t>
  </si>
  <si>
    <t>3mm x 25mm SST BSC (25pk)</t>
  </si>
  <si>
    <t>http://www.trimcraftaviationrc.com/index.php?route=product/product&amp;path=24_18_37&amp;product_id=194</t>
  </si>
  <si>
    <t>3mm x 35mm SST SCS (12pk)</t>
  </si>
  <si>
    <t>4020 Blower Fan 24V</t>
  </si>
  <si>
    <t>https://www.amazon.com/WINSINN-40x20mm-Brushless-Cooling-Extruder/dp/B07L2YH79Y/ref=sr_1_3?dchild=1&amp;keywords=4020+blower+fan+24v&amp;qid=1594470122&amp;sr=8-3</t>
  </si>
  <si>
    <t>4020 Blower Fan, 24V</t>
  </si>
  <si>
    <t>https://www.amazon.com/WINSINN-40x40x10mm-Brushless-Extruder-Makerbot/dp/B07DB5H6K1/ref=sr_1_3?dchild=1&amp;keywords=4010+fan+24v&amp;qid=1594470202&amp;sr=8-3</t>
  </si>
  <si>
    <t>4010 Axial Fan, 24V</t>
  </si>
  <si>
    <t>3D Printed</t>
  </si>
  <si>
    <t>3D Printed Insert for Spool Holder, Various Lengths and Diameters Availible</t>
  </si>
  <si>
    <t>http://www.trimcraftaviationrc.com/index.php?route=product/product&amp;path=24_2_27&amp;product_id=28</t>
  </si>
  <si>
    <t>4mm x 08mm SST BSC (25pk)</t>
  </si>
  <si>
    <t>4mm x 16mm SST BSC (25pk)</t>
  </si>
  <si>
    <t>http://www.trimcraftaviationrc.com/index.php?route=product/product&amp;path=24_2_27&amp;product_id=30</t>
  </si>
  <si>
    <t>http://www.trimcraftaviationrc.com/index.php?route=product/product&amp;path=24_2_27&amp;product_id=456</t>
  </si>
  <si>
    <t>5mm x 10mm SST BSC (12pk)</t>
  </si>
  <si>
    <t>http://www.trimcraftaviationrc.com/index.php?route=product/product&amp;path=24_2_27&amp;product_id=457</t>
  </si>
  <si>
    <t>5mm x 12mm SST BSC (12pk)</t>
  </si>
  <si>
    <t>http://www.trimcraftaviationrc.com/index.php?route=product/product&amp;path=24_2_27&amp;product_id=50</t>
  </si>
  <si>
    <t>5mm x 14mm SST BSC (12pk)</t>
  </si>
  <si>
    <t>http://www.trimcraftaviationrc.com/index.php?route=product/product&amp;path=24_2_27&amp;product_id=52</t>
  </si>
  <si>
    <t>5mm x 16mm SST BSC (12pk)</t>
  </si>
  <si>
    <t>http://www.trimcraftaviationrc.com/index.php?route=product/product&amp;path=24_2_27&amp;product_id=484</t>
  </si>
  <si>
    <t>http://www.trimcraftaviationrc.com/index.php?route=product/product&amp;path=24_2_27&amp;product_id=467</t>
  </si>
  <si>
    <t>5mm x 25mm SST BSC (12pk)</t>
  </si>
  <si>
    <t>5mm x 08mm SST BSC</t>
  </si>
  <si>
    <t>http://www.trimcraftaviationrc.com/index.php?route=product/product&amp;path=24_2_27&amp;product_id=487</t>
  </si>
  <si>
    <t>5mm x 8mm SST BSC (12pk)</t>
  </si>
  <si>
    <t>https://www.fasteddybearings.com/10-units-10x22x6-rubber-sealed-bearing-6900-2rs/</t>
  </si>
  <si>
    <t>Fast Eddy Bearings</t>
  </si>
  <si>
    <t>10x22x6 2RS Bearing (10pk)</t>
  </si>
  <si>
    <t>20x20 M5 Pre-Assebly Tslot Nuts (100pk)</t>
  </si>
  <si>
    <t>https://www.robotdigg.com/product/10/Open-Ended-6mm-Width-GT2-Belt</t>
  </si>
  <si>
    <t>https://www.mcmaster.com/9002T427/</t>
  </si>
  <si>
    <t>https://www.mcmaster.com/92125A226/</t>
  </si>
  <si>
    <t>Compression Spring (3pk)(1" Long, 0.3" OD, 0.216" ID, 302 Stainless Steel)</t>
  </si>
  <si>
    <t>https://www.mcmaster.com/92605A102/</t>
  </si>
  <si>
    <t>https://www.mcmaster.com/94180A333/</t>
  </si>
  <si>
    <t>3mm x 6.4mm D Heat Set Insert (100pk)</t>
  </si>
  <si>
    <t>https://www.mcmaster.com/94545A225/</t>
  </si>
  <si>
    <t>5mm SST Wing Nut</t>
  </si>
  <si>
    <t>3mm x 8mm SST Flat Tip Set Screw</t>
  </si>
  <si>
    <t>5mm x 45mm SST Hex Drive Flat Head</t>
  </si>
  <si>
    <t>9540k28</t>
  </si>
  <si>
    <t>Rubber Feet 1.5" OD x 0.75in H</t>
  </si>
  <si>
    <t>https://www.mcmaster.com/9540K28/</t>
  </si>
  <si>
    <t>https://www.howardprecision.com/aluminum/aluminum-cast-tool-jig-plate-stock-list/mic-6-aluminum/</t>
  </si>
  <si>
    <t>https://www.midweststeelsupply.com/store/castaluminumplateatp5</t>
  </si>
  <si>
    <t>Howard Precision Metals or Midwest Steel and Aluminum</t>
  </si>
  <si>
    <t>358mm x 346mm - Custom Fabricated 0.25in Cast Aluminum Build Plate</t>
  </si>
  <si>
    <t>IEC Fused Switched Plug</t>
  </si>
  <si>
    <t>https://www.amazon.com/URBEST-Rocker-Switch-IEC320-Module/dp/B00NWO68JI/ref=sr_1_5?dchild=1&amp;keywords=fused+power+socket+switch&amp;qid=1594473159&amp;sr=8-5</t>
  </si>
  <si>
    <t>IEC 10A 250V Fused Receptical with Switch</t>
  </si>
  <si>
    <t>3D Printed 6900-2RS Bearing Holder</t>
  </si>
  <si>
    <t>Bed Mount Block (Mirrored)</t>
  </si>
  <si>
    <t>BLTouch or 3DTouch</t>
  </si>
  <si>
    <t>BLTouch Bed Leveling Touch Probe</t>
  </si>
  <si>
    <t>https://www.printedsolid.com/products/bltouch-automatic-bed-leveling-probe</t>
  </si>
  <si>
    <t>https://www.aliexpress.com/item/32832887426.html</t>
  </si>
  <si>
    <t>Printed Solid or Trianglelab</t>
  </si>
  <si>
    <t>3D Printed Bed Mounting Corner Block</t>
  </si>
  <si>
    <t>3D Printed Belt Guard A</t>
  </si>
  <si>
    <t>3D Printed Belt Guard B</t>
  </si>
  <si>
    <t>3D Printed Bondtech BMG Mount</t>
  </si>
  <si>
    <t>https://www.bondtech.se/en/product/bmg-extruder/</t>
  </si>
  <si>
    <t>Bondtech BMG (Needs Motor)</t>
  </si>
  <si>
    <t>Bondtech</t>
  </si>
  <si>
    <t>Extruder Motor</t>
  </si>
  <si>
    <t>Nema17 Extruder Stepper Motor for BMG</t>
  </si>
  <si>
    <t>Robotdigg or Printed Solid</t>
  </si>
  <si>
    <t>https://www.printedsolid.com/collections/motors/products/ldo-nema-17-motor-high-temp-180c-ldo-42sth40-1004ah</t>
  </si>
  <si>
    <t>https://www.robotdigg.com/product/7/NEMA17-40mm-long-17hs3001-20b-Stepper-Motor</t>
  </si>
  <si>
    <t>SKR V1.4 Turbo w/ TMC2209 and TFT35 V3.0 (Buy Individually or in kit with Display)</t>
  </si>
  <si>
    <t>https://www.biqu.equipment/products/btt-skr-v1-4-skr-v1-4-pro?variant=31220354416738</t>
  </si>
  <si>
    <t>https://www.amazon.com/BIGTREETECH-Direct-5pcsTMC2209-LPC1769-120MHz-Frequency/dp/B082X998S2/ref=sr_1_5?dchild=1&amp;keywords=skr+v1.4+turbo&amp;qid=1594474555&amp;sr=8-5</t>
  </si>
  <si>
    <t>3D Gantry Center Carriage</t>
  </si>
  <si>
    <t>E3D V6 24V with Sock</t>
  </si>
  <si>
    <t>E3D V6 24</t>
  </si>
  <si>
    <t>https://www.printedsolid.com/products/e3d-hot-end-kit-v6?variant=22124029083733</t>
  </si>
  <si>
    <t>https://www.aliexpress.com/item/32844028127.html?spm=2114.12010610.8148356.6.510d6ff02qrX5f</t>
  </si>
  <si>
    <t>3D Printed Cooling Duct V2</t>
  </si>
  <si>
    <t>3D printed Threaded Spool Holder Flange for Eustathios</t>
  </si>
  <si>
    <t>Bowden Tube</t>
  </si>
  <si>
    <t>Bowden Tube for 1.75mm Filament (1M)</t>
  </si>
  <si>
    <t>https://www.printedsolid.com/products/capricorn-xs-reduced-friction-bowden-tubing?variant=47610453836</t>
  </si>
  <si>
    <t>https://www.aliexpress.com/item/32811240720.html?spm=2114.12010610.8148356.3.510d6ff09MSsfJ</t>
  </si>
  <si>
    <t>3D printed X / Y Motor Mount</t>
  </si>
  <si>
    <t>G3NA_220B</t>
  </si>
  <si>
    <t>Omron G3NA_220B SSR</t>
  </si>
  <si>
    <t>Newark</t>
  </si>
  <si>
    <t>https://www.newark.com/omron-industrial-automation/g3na-220b-dc5-24/ssr-panel-mount-264vac-24vdc-20a/dp/17M6661</t>
  </si>
  <si>
    <t>https://www.amazon.com/Omron-G3NA-220B-AC100-120-Indicator-Photocoupler-Isolation/dp/B005T786P0/ref=sr_1_2?dchild=1&amp;keywords=G3NA-220B&amp;qid=1594477448&amp;s=industrial&amp;sr=1-2</t>
  </si>
  <si>
    <t>https://www.robotdigg.com/product/280/180mm-or-186mm-2GT-endless-belt</t>
  </si>
  <si>
    <t>GT2 180mm (90 tooth) GT2 x 6mm Closed Loop Belt</t>
  </si>
  <si>
    <t>https://us.misumi-ec.com/vona2/detail/110302652060/?ProductCode=GBN1802GT-60</t>
  </si>
  <si>
    <t>https://us.misumi-ec.com/vona2/detail/110302652060/?ProductCode=GBN9002GT-60</t>
  </si>
  <si>
    <t>https://us.misumi-ec.com/vona2/detail/110302193470/?ProductCode=GPA32GT2060-A-P10</t>
  </si>
  <si>
    <t>20x20x425 Black Extrusion (Both Ends Tapped)</t>
  </si>
  <si>
    <t>20x20 Extrusion End Caps (Can 3d Print Instead, see Thingiverse for examples)</t>
  </si>
  <si>
    <t>HFC5-2020-B</t>
  </si>
  <si>
    <t>https://us.misumi-ec.com/vona2/detail/110300440510/?ProductCode=HFC5-2020-B</t>
  </si>
  <si>
    <t>https://www.thingiverse.com/thing:813368</t>
  </si>
  <si>
    <t>HFSB5-2020-296.5-TPW</t>
  </si>
  <si>
    <t>20x20 Black Extrusion 296.5mm (Both Ends Tapped)</t>
  </si>
  <si>
    <t>https://us.misumi-ec.com/vona2/detail/110302683830/?ProductCode=HFSB5-2020-296.5-TPW</t>
  </si>
  <si>
    <t>HFSB5-2020-321</t>
  </si>
  <si>
    <t>20x20 Black Extrusion 321mm</t>
  </si>
  <si>
    <t>https://us.misumi-ec.com/vona2/detail/110302683830/?ProductCode=HFSB5-2020-321</t>
  </si>
  <si>
    <t>3D printed LCD Cover for BBT TFT35 V3</t>
  </si>
  <si>
    <t>Linear Bearing (Long) (10mm ID x 19mm OD x 55mm Long)</t>
  </si>
  <si>
    <t>https://www.robotdigg.com/product/362/LM10LUU-Linear-Bearing</t>
  </si>
  <si>
    <t>https://us.misumi-ec.com/vona2/detail/110300026540/?ProductCode=LMUW10</t>
  </si>
  <si>
    <t>http://www.trimcraftaviationrc.com/index.php?route=product/product&amp;path=6_52_57&amp;product_id=230</t>
  </si>
  <si>
    <t>http://www.trimcraftaviationrc.com/index.php?route=product/product&amp;path=7_29&amp;product_id=235</t>
  </si>
  <si>
    <t>http://www.trimcraftaviationrc.com/index.php?route=product/product&amp;path=7_29&amp;product_id=234</t>
  </si>
  <si>
    <t>http://www.trimcraftaviationrc.com/index.php?route=product/product&amp;path=6_52_57&amp;product_id=459</t>
  </si>
  <si>
    <t>http://www.trimcraftaviationrc.com/index.php?route=product/product&amp;path=6_52_57&amp;product_id=231</t>
  </si>
  <si>
    <t>M3 Flat Washer SST (25pk)</t>
  </si>
  <si>
    <t>M3 Nylock Nut SST (25pk)</t>
  </si>
  <si>
    <t>M4 Nylock Nut SST (25pk)</t>
  </si>
  <si>
    <t>M5 Flat Fender Washer SST (25pk)</t>
  </si>
  <si>
    <t>M5 Flat Washer SST (25pk)</t>
  </si>
  <si>
    <t>M5 Jam Nut SST (25pk)</t>
  </si>
  <si>
    <t>http://www.trimcraftaviationrc.com/index.php?route=product/product&amp;path=7_29&amp;product_id=236</t>
  </si>
  <si>
    <t>M5 Nylock Nut SST (25pk)</t>
  </si>
  <si>
    <t>https://www.amazon.com/MEAN-WELL-LRS-200-24-211-2W-Switchable/dp/B00YMA7I7C/ref=sr_1_1?dchild=1&amp;keywords=Meanwell_LRS-200-24&amp;qid=1594483453&amp;s=industrial&amp;sr=1-1</t>
  </si>
  <si>
    <t>https://www.mouser.com/ProductDetail/MEAN-WELL/LRS-200-24?qs=ah3jBNVE1PQukNhKX3jUsA%3D%3D</t>
  </si>
  <si>
    <t>Mouser Electronics</t>
  </si>
  <si>
    <t>https://www.amazon.com/Switch-Action-250VAC-Terminals-Momentary/dp/B0778GPX39/ref=sr_1_8?dchild=1&amp;keywords=micro+switch&amp;qid=1594483598&amp;sr=8-8</t>
  </si>
  <si>
    <t>Microwitch (Drill mounting holes out to 3mm)</t>
  </si>
  <si>
    <t>3D printed IEC Fused Switched Mount</t>
  </si>
  <si>
    <t>https://www.amazon.com/24-Black-Acrylic-Plexiglass-Opaque/dp/B00IWACJ3Q</t>
  </si>
  <si>
    <t>Black Acrylic 1/4" (or 6mm) Panels</t>
  </si>
  <si>
    <t xml:space="preserve">Black Acrylic 1/4" (or 6mm) Panels </t>
  </si>
  <si>
    <t>Fabricated (laser cut or 1:1 template cutour by hand)</t>
  </si>
  <si>
    <t>https://us.misumi-ec.com/vona2/detail/110302634310/?PNSearch=SFJ10-435&amp;HissuCode=SFJ10-435&amp;searchFlow=suggest2products&amp;Keyword=SFJ10-435</t>
  </si>
  <si>
    <t>https://us.misumi-ec.com/vona2/detail/110302634310/?PNSearch=SFJ10-458&amp;HissuCode=SFJ10-458&amp;searchFlow=suggest2products&amp;Keyword=SFJ10-458</t>
  </si>
  <si>
    <t>https://us.misumi-ec.com/vona2/detail/110302634310/?PNSearch=SFJ10-483&amp;HissuCode=SFJ10-483&amp;searchFlow=suggest2products&amp;Keyword=SFJ10-483</t>
  </si>
  <si>
    <t>https://us.misumi-ec.com/vona2/detail/110302634310/?PNSearch=SFJ8-410&amp;HissuCode=SFJ8-410&amp;searchFlow=suggest2products&amp;Keyword=SFJ8-410</t>
  </si>
  <si>
    <t>8mm x 410mm Precision Linear Shaft (G6 Fit)</t>
  </si>
  <si>
    <t>10mm x 483mm Precision Linear Shaft (G6 Fit)</t>
  </si>
  <si>
    <t>10mm x 458mm Precision Linear Shaft (G6 Fit)</t>
  </si>
  <si>
    <t>10mm x 435mm Precision Linear Shaft (G6 Fit)</t>
  </si>
  <si>
    <t>3D printed SKR Controller Mount</t>
  </si>
  <si>
    <t>3D Printed Spider Logo (Visual Only, Not Required)</t>
  </si>
  <si>
    <t>BigTreeTech TFT35 V3.0 (Recommended to get it in a bundle for cheaper pricing.</t>
  </si>
  <si>
    <t>See SKR 1.3 / 1.4 Bundle Above</t>
  </si>
  <si>
    <t>TMC 2209 Drivers (Recommended to get it in a bundle for cheaper pricing)</t>
  </si>
  <si>
    <t>BigTreeTech</t>
  </si>
  <si>
    <t>3D Printed  X Axis Endstop Mount (Not needed if Endstopless Homeing is Enabled on TMC 2209)</t>
  </si>
  <si>
    <t>3D Printed X and Y Axis Gantry Side Carriages</t>
  </si>
  <si>
    <t>3D Printed  Y Axis Endstop Mount (Not needed if Endstopless Homeing is Enabled on TMC 2209)</t>
  </si>
  <si>
    <t>3D Printed  Z Axis Endstop Mount (Not needed if BLTouch is wired as Z Probe)</t>
  </si>
  <si>
    <t>3D Printed Z Axis Bed Support</t>
  </si>
  <si>
    <t>3D Printed Z Axis Shaft Mount A</t>
  </si>
  <si>
    <t>3D Printed Z Axis Integrated Lead Screw Motor Mount</t>
  </si>
  <si>
    <t>Total</t>
  </si>
  <si>
    <r>
      <t>Threa</t>
    </r>
    <r>
      <rPr>
        <sz val="10"/>
        <color indexed="8"/>
        <rFont val="Century Gothic"/>
        <family val="2"/>
      </rPr>
      <t>ded Spool Holder Insert</t>
    </r>
  </si>
  <si>
    <r>
      <t xml:space="preserve">Center Carriage With </t>
    </r>
    <r>
      <rPr>
        <sz val="10"/>
        <color indexed="8"/>
        <rFont val="Century Gothic"/>
        <family val="2"/>
      </rPr>
      <t>BLTouch</t>
    </r>
  </si>
  <si>
    <r>
      <t>Spool Holder Threaded Fl</t>
    </r>
    <r>
      <rPr>
        <sz val="10"/>
        <color indexed="8"/>
        <rFont val="Century Gothic"/>
        <family val="2"/>
      </rPr>
      <t>ange</t>
    </r>
  </si>
  <si>
    <r>
      <t xml:space="preserve">LCD Cover BBT TFT35 </t>
    </r>
    <r>
      <rPr>
        <sz val="10"/>
        <color indexed="8"/>
        <rFont val="Century Gothic"/>
        <family val="2"/>
      </rPr>
      <t>V3</t>
    </r>
  </si>
  <si>
    <r>
      <t>320x320 120VAC 50</t>
    </r>
    <r>
      <rPr>
        <sz val="10"/>
        <color indexed="8"/>
        <rFont val="Century Gothic"/>
        <family val="2"/>
      </rPr>
      <t>0W Heated Bed</t>
    </r>
  </si>
  <si>
    <r>
      <t xml:space="preserve">Purchase From Alirubber On </t>
    </r>
    <r>
      <rPr>
        <sz val="10"/>
        <color indexed="8"/>
        <rFont val="SWGDT"/>
      </rPr>
      <t xml:space="preserve">
</t>
    </r>
    <r>
      <rPr>
        <sz val="10"/>
        <color indexed="8"/>
        <rFont val="Century Gothic"/>
        <family val="2"/>
      </rPr>
      <t xml:space="preserve">Alibaba, $22.50 USD + $25 </t>
    </r>
    <r>
      <rPr>
        <sz val="10"/>
        <color indexed="8"/>
        <rFont val="SWGDT"/>
      </rPr>
      <t xml:space="preserve">
</t>
    </r>
    <r>
      <rPr>
        <sz val="10"/>
        <color indexed="8"/>
        <rFont val="Century Gothic"/>
        <family val="2"/>
      </rPr>
      <t>Shiping To USA</t>
    </r>
  </si>
  <si>
    <r>
      <t xml:space="preserve">40x40x10 Axial 24V </t>
    </r>
    <r>
      <rPr>
        <sz val="10"/>
        <color indexed="8"/>
        <rFont val="Century Gothic"/>
        <family val="2"/>
      </rPr>
      <t>Fan</t>
    </r>
  </si>
  <si>
    <r>
      <t xml:space="preserve">380mm TR8x8 Integrated Leadscrew </t>
    </r>
    <r>
      <rPr>
        <sz val="10"/>
        <color indexed="8"/>
        <rFont val="SWGDT"/>
      </rPr>
      <t xml:space="preserve">
</t>
    </r>
    <r>
      <rPr>
        <sz val="10"/>
        <color indexed="8"/>
        <rFont val="Century Gothic"/>
        <family val="2"/>
      </rPr>
      <t>Stepper</t>
    </r>
  </si>
  <si>
    <r>
      <t>Aluminum Heat Sprea</t>
    </r>
    <r>
      <rPr>
        <sz val="10"/>
        <color indexed="8"/>
        <rFont val="Century Gothic"/>
        <family val="2"/>
      </rPr>
      <t>der Build Plate</t>
    </r>
    <r>
      <rPr>
        <sz val="10"/>
        <color indexed="8"/>
        <rFont val="Century Gothic"/>
        <family val="2"/>
      </rPr>
      <t xml:space="preserve"> (358mm x 346mm)</t>
    </r>
  </si>
  <si>
    <r>
      <t>Meanwell LRS-200-</t>
    </r>
    <r>
      <rPr>
        <sz val="10"/>
        <color indexed="8"/>
        <rFont val="Century Gothic"/>
        <family val="2"/>
      </rPr>
      <t>24</t>
    </r>
  </si>
  <si>
    <r>
      <t>Meanwell 24V 200W PSU (LRS-200-</t>
    </r>
    <r>
      <rPr>
        <sz val="10"/>
        <color indexed="8"/>
        <rFont val="Century Gothic"/>
        <family val="2"/>
      </rPr>
      <t>24)</t>
    </r>
  </si>
  <si>
    <r>
      <t xml:space="preserve">10mm_ID x 32T GT2 </t>
    </r>
    <r>
      <rPr>
        <sz val="10"/>
        <color indexed="8"/>
        <rFont val="Century Gothic"/>
        <family val="2"/>
      </rPr>
      <t>Pulley</t>
    </r>
  </si>
  <si>
    <r>
      <t xml:space="preserve">850mm GT2 6mm Wide </t>
    </r>
    <r>
      <rPr>
        <sz val="10"/>
        <color indexed="8"/>
        <rFont val="Century Gothic"/>
        <family val="2"/>
      </rPr>
      <t>Belt Open Loop</t>
    </r>
  </si>
  <si>
    <r>
      <t xml:space="preserve">GT2 6mm Wide Belt Open </t>
    </r>
    <r>
      <rPr>
        <sz val="10"/>
        <color indexed="8"/>
        <rFont val="Century Gothic"/>
        <family val="2"/>
      </rPr>
      <t>Loop (5m Pk)</t>
    </r>
  </si>
  <si>
    <r>
      <t xml:space="preserve">GT2 XY Drive Belts </t>
    </r>
    <r>
      <rPr>
        <sz val="10"/>
        <color indexed="8"/>
        <rFont val="SWGDT"/>
      </rPr>
      <t xml:space="preserve">
</t>
    </r>
    <r>
      <rPr>
        <sz val="10"/>
        <color indexed="8"/>
        <rFont val="Century Gothic"/>
        <family val="2"/>
      </rPr>
      <t>(180mm 90tooth)</t>
    </r>
  </si>
  <si>
    <r>
      <t xml:space="preserve">3mm x 14mm SST </t>
    </r>
    <r>
      <rPr>
        <sz val="10"/>
        <color indexed="8"/>
        <rFont val="Century Gothic"/>
        <family val="2"/>
      </rPr>
      <t>BSC</t>
    </r>
  </si>
  <si>
    <r>
      <t xml:space="preserve">5mm x 20mm SST </t>
    </r>
    <r>
      <rPr>
        <sz val="10"/>
        <color indexed="8"/>
        <rFont val="Century Gothic"/>
        <family val="2"/>
      </rPr>
      <t>BSC</t>
    </r>
  </si>
  <si>
    <r>
      <t xml:space="preserve">5mm x 20mm SST </t>
    </r>
    <r>
      <rPr>
        <sz val="10"/>
        <color indexed="8"/>
        <rFont val="Century Gothic"/>
        <family val="2"/>
      </rPr>
      <t>BSC</t>
    </r>
    <r>
      <rPr>
        <sz val="10"/>
        <color indexed="8"/>
        <rFont val="Century Gothic"/>
        <family val="2"/>
      </rPr>
      <t xml:space="preserve"> (12pk)</t>
    </r>
  </si>
  <si>
    <t>https://www.printedsolid.com/products/ldo-2gt-pulley-with-5mm-bore</t>
  </si>
  <si>
    <t>Printed Solid or Robotdigg</t>
  </si>
  <si>
    <r>
      <t>GT2_Aluminum_Timing_</t>
    </r>
    <r>
      <rPr>
        <sz val="10"/>
        <color indexed="8"/>
        <rFont val="Century Gothic"/>
        <family val="2"/>
      </rPr>
      <t>Pulley_20_Tooth</t>
    </r>
  </si>
  <si>
    <t>20 Tooth GT2 Pulley (5mm Bore)</t>
  </si>
  <si>
    <t>https://www.robotdigg.com/product/226/20-Tooth-2GT-Pulley-10pcs-per-lot</t>
  </si>
  <si>
    <t>Cooling Duct v2</t>
  </si>
  <si>
    <t>Options</t>
  </si>
  <si>
    <t>350 x 350 Spring Steel PEI Bed</t>
  </si>
  <si>
    <t>https://www.aliexpress.com/item/4000182312858.html?spm=2114.12010612.8148356.55.720837a579aYPw</t>
  </si>
  <si>
    <t>ENERGTIC 3D Store</t>
  </si>
  <si>
    <t>350 x 350mm Sprint Steel PEI Bed and Magnet (One Side Smooth, One Side Textured)</t>
  </si>
  <si>
    <r>
      <t>380mm_TR8x8_42mm_</t>
    </r>
    <r>
      <rPr>
        <sz val="10"/>
        <color indexed="8"/>
        <rFont val="Century Gothic"/>
        <family val="2"/>
      </rPr>
      <t>Nema17</t>
    </r>
  </si>
  <si>
    <t>Misc Wiring (not specified)</t>
  </si>
  <si>
    <t>Bearing Holder with Pass Through</t>
  </si>
  <si>
    <t>Belt Guard A</t>
  </si>
  <si>
    <t>Belt Guard B</t>
  </si>
  <si>
    <t>XY External Motor Mount</t>
  </si>
  <si>
    <t>Outlet Switch Mount</t>
  </si>
  <si>
    <r>
      <t xml:space="preserve">SKR 1.3 / 1.4 Controller </t>
    </r>
    <r>
      <rPr>
        <sz val="10"/>
        <color indexed="8"/>
        <rFont val="Century Gothic"/>
        <family val="2"/>
      </rPr>
      <t>Mount</t>
    </r>
  </si>
  <si>
    <r>
      <t>XY Side Carriage Za</t>
    </r>
    <r>
      <rPr>
        <sz val="10"/>
        <color indexed="8"/>
        <rFont val="Century Gothic"/>
        <family val="2"/>
      </rPr>
      <t>ne V2.5 Rev2</t>
    </r>
  </si>
  <si>
    <r>
      <t>XY Side Carriage Zane V2.5 Rev2</t>
    </r>
    <r>
      <rPr>
        <sz val="10"/>
        <color indexed="8"/>
        <rFont val="Century Gothic"/>
        <family val="2"/>
      </rPr>
      <t xml:space="preserve"> (Mirrored)</t>
    </r>
  </si>
  <si>
    <r>
      <t xml:space="preserve">Y (New) Endstop </t>
    </r>
    <r>
      <rPr>
        <sz val="10"/>
        <color indexed="8"/>
        <rFont val="Century Gothic"/>
        <family val="2"/>
      </rPr>
      <t>Mount</t>
    </r>
  </si>
  <si>
    <t>X (NEW) Endstop Mount</t>
  </si>
  <si>
    <t>Z (NEW) Endstop Mount</t>
  </si>
  <si>
    <r>
      <t xml:space="preserve">Z Axis Bed Support </t>
    </r>
    <r>
      <rPr>
        <sz val="10"/>
        <color indexed="8"/>
        <rFont val="Century Gothic"/>
        <family val="2"/>
      </rPr>
      <t>V2.5</t>
    </r>
  </si>
  <si>
    <t>Z Axis Shaft Mount A</t>
  </si>
  <si>
    <t>Z Axis Shaft Mount B</t>
  </si>
  <si>
    <r>
      <t>Z Integrated Leadsc</t>
    </r>
    <r>
      <rPr>
        <sz val="10"/>
        <color indexed="8"/>
        <rFont val="Century Gothic"/>
        <family val="2"/>
      </rPr>
      <t>rew Motor Mount</t>
    </r>
  </si>
  <si>
    <t>https://github.com/eclsnowman/Eustathios-Spider-V2.5/tree/master/3D%20Models/STL</t>
  </si>
  <si>
    <t>Bondtech QR Extruder</t>
  </si>
  <si>
    <t>https://www.bondtech.se/en/product/qr/</t>
  </si>
  <si>
    <t>Change from a Bondtech BMG to Bondtech QR Extruder (if you change to QR you no longer need the motor for the BMG)</t>
  </si>
  <si>
    <t>Please confirm you wire with proper gauge, wire type, impliment proper grounding, and use stain relief. Tutorials on wiring are beyond the scope of this printer design. Please be careful and if you do not know what to do (especially with mains wiring) ask for assistance from a knowledgable friend.</t>
  </si>
  <si>
    <t>Misc Vitamines and Other Parts</t>
  </si>
  <si>
    <t>X and Y Motors</t>
  </si>
  <si>
    <t>Nema17 60mm Drive Motors</t>
  </si>
  <si>
    <t>https://www.robotdigg.com/product/29/Nema17-60mm-1.5A-high-torque-stepper-motor</t>
  </si>
  <si>
    <t>https://www.printedsolid.com/products/ldo-nema-17-motor-supermac-ldo-42sth60-2004ac</t>
  </si>
  <si>
    <t>Change Log:</t>
  </si>
  <si>
    <t>R1</t>
  </si>
  <si>
    <t>Updated 07-14-20, User noted I was missing X/Y Motors. I added them to the sheet</t>
  </si>
  <si>
    <t>https://www.alibaba.com/product-detail/320-320mm-120V-500W-Custom-Silicone_1600085794450.html</t>
  </si>
  <si>
    <t>Alternate Source = Link 2</t>
  </si>
  <si>
    <t>http://www.trimcraftaviationrc.com/index.php?route=product/product&amp;path=72&amp;product_id=455</t>
  </si>
  <si>
    <t>http://www.trimcraftaviationrc.com/index.php?route=product/product&amp;product_id=466&amp;search=jam</t>
  </si>
  <si>
    <t>https://www.amazon.com/stores/BNTECHGO/page/62B1C820-10D9-448B-916B-BD7817990918?ref_=ast_bln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</si>
</sst>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0" x14ac:knownFonts="1">
    <font>
      <sz val="11"/>
      <color theme="1"/>
      <name val="Calibri"/>
      <family val="2"/>
      <scheme val="minor"/>
    </font>
    <font>
      <sz val="10"/>
      <color indexed="8"/>
      <name val="Century Gothic"/>
      <family val="2"/>
    </font>
    <font>
      <sz val="10"/>
      <color indexed="8"/>
      <name val="Century Gothic"/>
      <family val="2"/>
    </font>
    <font>
      <sz val="10"/>
      <color indexed="8"/>
      <name val="SWGDT"/>
    </font>
    <font>
      <sz val="10"/>
      <color theme="1"/>
      <name val="Century Gothic"/>
      <family val="2"/>
    </font>
    <font>
      <sz val="10"/>
      <color theme="1"/>
      <name val="Calibri"/>
      <family val="2"/>
      <scheme val="minor"/>
    </font>
    <font>
      <b/>
      <u/>
      <sz val="10"/>
      <color theme="1"/>
      <name val="Century Gothic"/>
      <family val="2"/>
    </font>
    <font>
      <u/>
      <sz val="11"/>
      <color theme="10"/>
      <name val="Calibri"/>
      <family val="2"/>
      <scheme val="minor"/>
    </font>
    <font>
      <u/>
      <sz val="10"/>
      <color theme="10"/>
      <name val="Century Gothic"/>
      <family val="2"/>
    </font>
    <font>
      <b/>
      <sz val="10"/>
      <color theme="1"/>
      <name val="Century Gothic"/>
      <family val="2"/>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7" fillId="0" borderId="0" applyNumberFormat="0" applyFill="0" applyBorder="0" applyAlignment="0" applyProtection="0"/>
  </cellStyleXfs>
  <cellXfs count="60">
    <xf numFmtId="0" fontId="0" fillId="0" borderId="0" xfId="0"/>
    <xf numFmtId="0" fontId="0" fillId="0" borderId="0" xfId="0" applyAlignment="1"/>
    <xf numFmtId="0" fontId="0" fillId="0" borderId="0" xfId="0" applyAlignment="1">
      <alignment wrapText="1"/>
    </xf>
    <xf numFmtId="0" fontId="4" fillId="0" borderId="0" xfId="0" applyFont="1"/>
    <xf numFmtId="0" fontId="4" fillId="0" borderId="0" xfId="0" applyFont="1" applyAlignment="1">
      <alignment wrapText="1"/>
    </xf>
    <xf numFmtId="0" fontId="4" fillId="0" borderId="0" xfId="0" applyFont="1" applyAlignment="1"/>
    <xf numFmtId="0" fontId="4" fillId="0" borderId="0" xfId="0" applyFont="1" applyAlignment="1">
      <alignment horizontal="center"/>
    </xf>
    <xf numFmtId="0" fontId="0" fillId="0" borderId="1" xfId="0" applyBorder="1"/>
    <xf numFmtId="0" fontId="0" fillId="0" borderId="2" xfId="0" applyBorder="1" applyAlignment="1"/>
    <xf numFmtId="0" fontId="0" fillId="0" borderId="2" xfId="0" applyBorder="1" applyAlignment="1">
      <alignment wrapText="1"/>
    </xf>
    <xf numFmtId="0" fontId="8" fillId="0" borderId="2" xfId="1" applyFont="1" applyBorder="1" applyAlignment="1">
      <alignment wrapText="1"/>
    </xf>
    <xf numFmtId="0" fontId="4" fillId="0" borderId="3" xfId="0" applyFont="1" applyBorder="1"/>
    <xf numFmtId="164" fontId="4" fillId="0" borderId="0" xfId="0" applyNumberFormat="1" applyFont="1" applyAlignment="1">
      <alignment horizontal="right"/>
    </xf>
    <xf numFmtId="164" fontId="0" fillId="0" borderId="0" xfId="0" applyNumberFormat="1" applyAlignment="1">
      <alignment horizontal="right"/>
    </xf>
    <xf numFmtId="0" fontId="4" fillId="0" borderId="4" xfId="0" applyFont="1" applyBorder="1"/>
    <xf numFmtId="0" fontId="4" fillId="0" borderId="0" xfId="0" applyFont="1" applyBorder="1" applyAlignment="1">
      <alignment horizontal="left" vertical="center" wrapText="1"/>
    </xf>
    <xf numFmtId="0" fontId="4" fillId="0" borderId="0" xfId="0" applyFont="1" applyBorder="1" applyAlignment="1">
      <alignment horizontal="left" vertical="center"/>
    </xf>
    <xf numFmtId="164" fontId="4" fillId="0" borderId="0" xfId="0" applyNumberFormat="1" applyFont="1" applyBorder="1" applyAlignment="1">
      <alignment horizontal="right"/>
    </xf>
    <xf numFmtId="0" fontId="8" fillId="0" borderId="0" xfId="1" applyFont="1" applyBorder="1" applyAlignment="1">
      <alignment wrapText="1"/>
    </xf>
    <xf numFmtId="0" fontId="4" fillId="0" borderId="5" xfId="0" applyFont="1" applyBorder="1"/>
    <xf numFmtId="0" fontId="4" fillId="0" borderId="0" xfId="0" applyFont="1" applyBorder="1" applyAlignment="1"/>
    <xf numFmtId="0" fontId="4" fillId="0" borderId="0" xfId="0" applyFont="1" applyBorder="1" applyAlignment="1">
      <alignment wrapText="1"/>
    </xf>
    <xf numFmtId="0" fontId="6" fillId="0" borderId="0" xfId="0" applyFont="1" applyBorder="1" applyAlignment="1"/>
    <xf numFmtId="0" fontId="4" fillId="0" borderId="6" xfId="0" applyFont="1" applyBorder="1"/>
    <xf numFmtId="0" fontId="4" fillId="0" borderId="7" xfId="0" applyFont="1" applyBorder="1" applyAlignment="1"/>
    <xf numFmtId="0" fontId="4" fillId="0" borderId="7" xfId="0" applyFont="1" applyBorder="1" applyAlignment="1">
      <alignment wrapText="1"/>
    </xf>
    <xf numFmtId="164" fontId="4" fillId="0" borderId="7" xfId="0" applyNumberFormat="1" applyFont="1" applyBorder="1" applyAlignment="1">
      <alignment horizontal="right"/>
    </xf>
    <xf numFmtId="0" fontId="8" fillId="0" borderId="7" xfId="1" applyFont="1" applyBorder="1" applyAlignment="1">
      <alignment wrapText="1"/>
    </xf>
    <xf numFmtId="0" fontId="4" fillId="0" borderId="8" xfId="0" applyFont="1" applyBorder="1"/>
    <xf numFmtId="0" fontId="4" fillId="0" borderId="4" xfId="0" applyFont="1" applyBorder="1" applyAlignment="1">
      <alignment horizontal="left" vertical="center" wrapText="1"/>
    </xf>
    <xf numFmtId="164" fontId="5" fillId="0" borderId="0" xfId="0" applyNumberFormat="1" applyFont="1" applyBorder="1" applyAlignment="1">
      <alignment horizontal="right"/>
    </xf>
    <xf numFmtId="0" fontId="8" fillId="0" borderId="5" xfId="1" applyFont="1" applyBorder="1" applyAlignment="1">
      <alignment wrapText="1"/>
    </xf>
    <xf numFmtId="49" fontId="4" fillId="0" borderId="0" xfId="0" applyNumberFormat="1" applyFont="1" applyBorder="1" applyAlignment="1">
      <alignment horizontal="left" vertical="center"/>
    </xf>
    <xf numFmtId="0" fontId="2" fillId="0" borderId="0" xfId="0" applyFont="1" applyBorder="1" applyAlignment="1">
      <alignment horizontal="left" vertical="center"/>
    </xf>
    <xf numFmtId="0" fontId="4" fillId="0" borderId="6" xfId="0" applyFont="1" applyBorder="1" applyAlignment="1">
      <alignment horizontal="left" vertical="center" wrapText="1"/>
    </xf>
    <xf numFmtId="0" fontId="4" fillId="0" borderId="7" xfId="0" applyFont="1" applyBorder="1" applyAlignment="1">
      <alignment horizontal="left" vertical="center"/>
    </xf>
    <xf numFmtId="0" fontId="4" fillId="0" borderId="7" xfId="0" applyFont="1" applyBorder="1" applyAlignment="1">
      <alignment horizontal="left" vertical="center" wrapText="1"/>
    </xf>
    <xf numFmtId="0" fontId="8" fillId="0" borderId="8" xfId="1" applyFont="1" applyBorder="1" applyAlignment="1">
      <alignment wrapText="1"/>
    </xf>
    <xf numFmtId="0" fontId="6" fillId="0" borderId="10" xfId="0" applyFont="1" applyBorder="1" applyAlignment="1">
      <alignment horizontal="center" vertical="center" wrapText="1"/>
    </xf>
    <xf numFmtId="0" fontId="6" fillId="0" borderId="11" xfId="0" applyFont="1" applyBorder="1" applyAlignment="1">
      <alignment horizontal="center" vertical="center"/>
    </xf>
    <xf numFmtId="0" fontId="6" fillId="0" borderId="11" xfId="0" applyFont="1" applyBorder="1" applyAlignment="1">
      <alignment horizontal="center" vertical="center" wrapText="1"/>
    </xf>
    <xf numFmtId="164" fontId="6" fillId="0" borderId="11" xfId="0" applyNumberFormat="1" applyFont="1" applyBorder="1" applyAlignment="1">
      <alignment horizontal="center"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4" fillId="3" borderId="10" xfId="0" applyFont="1" applyFill="1" applyBorder="1"/>
    <xf numFmtId="0" fontId="6" fillId="3" borderId="11" xfId="0" applyFont="1" applyFill="1" applyBorder="1" applyAlignment="1">
      <alignment horizontal="left" vertical="center"/>
    </xf>
    <xf numFmtId="0" fontId="4" fillId="3" borderId="11" xfId="0" applyFont="1" applyFill="1" applyBorder="1" applyAlignment="1">
      <alignment wrapText="1"/>
    </xf>
    <xf numFmtId="0" fontId="4" fillId="3" borderId="11" xfId="0" applyFont="1" applyFill="1" applyBorder="1" applyAlignment="1"/>
    <xf numFmtId="164" fontId="4" fillId="3" borderId="11" xfId="0" applyNumberFormat="1" applyFont="1" applyFill="1" applyBorder="1" applyAlignment="1">
      <alignment horizontal="right"/>
    </xf>
    <xf numFmtId="0" fontId="8" fillId="3" borderId="11" xfId="1" applyFont="1" applyFill="1" applyBorder="1" applyAlignment="1">
      <alignment wrapText="1"/>
    </xf>
    <xf numFmtId="0" fontId="4" fillId="3" borderId="12" xfId="0" applyFont="1" applyFill="1" applyBorder="1"/>
    <xf numFmtId="0" fontId="0" fillId="0" borderId="0" xfId="0" applyBorder="1"/>
    <xf numFmtId="0" fontId="0" fillId="0" borderId="0" xfId="0" applyBorder="1" applyAlignment="1"/>
    <xf numFmtId="0" fontId="0" fillId="0" borderId="0" xfId="0" applyBorder="1" applyAlignment="1">
      <alignment wrapText="1"/>
    </xf>
    <xf numFmtId="164" fontId="9" fillId="0" borderId="0" xfId="0" applyNumberFormat="1" applyFont="1" applyBorder="1" applyAlignment="1">
      <alignment horizontal="right"/>
    </xf>
    <xf numFmtId="0" fontId="4" fillId="0" borderId="0" xfId="0" applyFont="1" applyBorder="1"/>
    <xf numFmtId="164" fontId="4" fillId="0" borderId="0" xfId="0" applyNumberFormat="1" applyFont="1" applyFill="1" applyBorder="1" applyAlignment="1">
      <alignment horizontal="right"/>
    </xf>
    <xf numFmtId="164" fontId="9" fillId="0" borderId="10" xfId="0" applyNumberFormat="1" applyFont="1" applyBorder="1" applyAlignment="1">
      <alignment horizontal="right"/>
    </xf>
    <xf numFmtId="164" fontId="4" fillId="2" borderId="9" xfId="0" applyNumberFormat="1" applyFont="1" applyFill="1" applyBorder="1" applyAlignment="1">
      <alignment horizontal="right"/>
    </xf>
    <xf numFmtId="0" fontId="6" fillId="0" borderId="9" xfId="0" applyFont="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github.com/eclsnowman/Eustathios-Spider-V2.5/tree/master/3D%20Models/STL" TargetMode="External"/><Relationship Id="rId117" Type="http://schemas.openxmlformats.org/officeDocument/2006/relationships/hyperlink" Target="https://us.misumi-ec.com/vona2/detail/110302652060/?ProductCode=GBN9002GT-60" TargetMode="External"/><Relationship Id="rId21" Type="http://schemas.openxmlformats.org/officeDocument/2006/relationships/hyperlink" Target="https://github.com/eclsnowman/Eustathios-Spider-V2.5/tree/master/3D%20Models/STL" TargetMode="External"/><Relationship Id="rId42" Type="http://schemas.openxmlformats.org/officeDocument/2006/relationships/hyperlink" Target="https://www.amazon.com/24-Black-Acrylic-Plexiglass-Opaque/dp/B00IWACJ3Q" TargetMode="External"/><Relationship Id="rId47" Type="http://schemas.openxmlformats.org/officeDocument/2006/relationships/hyperlink" Target="https://www.howardprecision.com/aluminum/aluminum-cast-tool-jig-plate-stock-list/mic-6-aluminum/" TargetMode="External"/><Relationship Id="rId63" Type="http://schemas.openxmlformats.org/officeDocument/2006/relationships/hyperlink" Target="https://us.misumi-ec.com/vona2/detail/110302634310/?PNSearch=SFJ10-458&amp;HissuCode=SFJ10-458&amp;searchFlow=suggest2products&amp;Keyword=SFJ10-458" TargetMode="External"/><Relationship Id="rId68" Type="http://schemas.openxmlformats.org/officeDocument/2006/relationships/hyperlink" Target="https://www.printedsolid.com/products/ldo-2gt-pulley-with-5mm-bore" TargetMode="External"/><Relationship Id="rId84" Type="http://schemas.openxmlformats.org/officeDocument/2006/relationships/hyperlink" Target="http://www.trimcraftaviationrc.com/index.php?route=product/product&amp;path=24_2_27&amp;product_id=508" TargetMode="External"/><Relationship Id="rId89" Type="http://schemas.openxmlformats.org/officeDocument/2006/relationships/hyperlink" Target="http://www.trimcraftaviationrc.com/index.php?route=product/product&amp;path=24_18_37&amp;product_id=194" TargetMode="External"/><Relationship Id="rId112" Type="http://schemas.openxmlformats.org/officeDocument/2006/relationships/hyperlink" Target="https://www.printedsolid.com/products/bltouch-automatic-bed-leveling-probe" TargetMode="External"/><Relationship Id="rId16" Type="http://schemas.openxmlformats.org/officeDocument/2006/relationships/hyperlink" Target="https://github.com/eclsnowman/Eustathios-Spider-V2.5/tree/master/3D%20Models/STL" TargetMode="External"/><Relationship Id="rId107" Type="http://schemas.openxmlformats.org/officeDocument/2006/relationships/hyperlink" Target="https://www.aliexpress.com/item/4000182312858.html?spm=2114.12010612.8148356.55.720837a579aYPw" TargetMode="External"/><Relationship Id="rId11" Type="http://schemas.openxmlformats.org/officeDocument/2006/relationships/hyperlink" Target="https://github.com/eclsnowman/Eustathios-Spider-V2.5/tree/master/3D%20Models/STL" TargetMode="External"/><Relationship Id="rId32" Type="http://schemas.openxmlformats.org/officeDocument/2006/relationships/hyperlink" Target="https://www.amazon.com/Switch-Action-250VAC-Terminals-Momentary/dp/B0778GPX39/ref=sr_1_8?dchild=1&amp;keywords=micro+switch&amp;qid=1594483598&amp;sr=8-8" TargetMode="External"/><Relationship Id="rId37" Type="http://schemas.openxmlformats.org/officeDocument/2006/relationships/hyperlink" Target="https://www.digikey.com/product-detail/en/molex/0430200801/WM2763-ND/1132439" TargetMode="External"/><Relationship Id="rId53" Type="http://schemas.openxmlformats.org/officeDocument/2006/relationships/hyperlink" Target="https://www.mcmaster.com/92605A102/" TargetMode="External"/><Relationship Id="rId58" Type="http://schemas.openxmlformats.org/officeDocument/2006/relationships/hyperlink" Target="https://us.misumi-ec.com/vona2/detail/110302683830/?ProductCode=HFSB5-2020-296.5-TPW" TargetMode="External"/><Relationship Id="rId74" Type="http://schemas.openxmlformats.org/officeDocument/2006/relationships/hyperlink" Target="https://www.robotdigg.com/product/10/Open-Ended-6mm-Width-GT2-Belt" TargetMode="External"/><Relationship Id="rId79" Type="http://schemas.openxmlformats.org/officeDocument/2006/relationships/hyperlink" Target="http://www.trimcraftaviationrc.com/index.php?route=product/product&amp;path=24_18_37&amp;product_id=433" TargetMode="External"/><Relationship Id="rId102" Type="http://schemas.openxmlformats.org/officeDocument/2006/relationships/hyperlink" Target="http://www.trimcraftaviationrc.com/index.php?route=product/product&amp;path=7_29&amp;product_id=235" TargetMode="External"/><Relationship Id="rId123" Type="http://schemas.openxmlformats.org/officeDocument/2006/relationships/hyperlink" Target="https://www.robotdigg.com/product/371/Connect-Fittings-for-2020-or-3030-alu-profile" TargetMode="External"/><Relationship Id="rId5" Type="http://schemas.openxmlformats.org/officeDocument/2006/relationships/hyperlink" Target="https://github.com/eclsnowman/Eustathios-Spider-V2.5/tree/master/3D%20Models/STL" TargetMode="External"/><Relationship Id="rId90" Type="http://schemas.openxmlformats.org/officeDocument/2006/relationships/hyperlink" Target="http://www.trimcraftaviationrc.com/index.php?route=product/product&amp;path=24_2_27&amp;product_id=28" TargetMode="External"/><Relationship Id="rId95" Type="http://schemas.openxmlformats.org/officeDocument/2006/relationships/hyperlink" Target="http://www.trimcraftaviationrc.com/index.php?route=product/product&amp;path=24_2_27&amp;product_id=50" TargetMode="External"/><Relationship Id="rId19" Type="http://schemas.openxmlformats.org/officeDocument/2006/relationships/hyperlink" Target="https://github.com/eclsnowman/Eustathios-Spider-V2.5/tree/master/3D%20Models/STL" TargetMode="External"/><Relationship Id="rId14" Type="http://schemas.openxmlformats.org/officeDocument/2006/relationships/hyperlink" Target="https://github.com/eclsnowman/Eustathios-Spider-V2.5/tree/master/3D%20Models/STL" TargetMode="External"/><Relationship Id="rId22" Type="http://schemas.openxmlformats.org/officeDocument/2006/relationships/hyperlink" Target="https://github.com/eclsnowman/Eustathios-Spider-V2.5/tree/master/3D%20Models/STL" TargetMode="External"/><Relationship Id="rId27" Type="http://schemas.openxmlformats.org/officeDocument/2006/relationships/hyperlink" Target="https://github.com/eclsnowman/Eustathios-Spider-V2.5/tree/master/3D%20Models/STL" TargetMode="External"/><Relationship Id="rId30" Type="http://schemas.openxmlformats.org/officeDocument/2006/relationships/hyperlink" Target="https://www.amazon.com/WINSINN-40x40x10mm-Brushless-Extruder-Makerbot/dp/B07DB5H6K1/ref=sr_1_3?dchild=1&amp;keywords=4010+fan+24v&amp;qid=1594470202&amp;sr=8-3" TargetMode="External"/><Relationship Id="rId35" Type="http://schemas.openxmlformats.org/officeDocument/2006/relationships/hyperlink" Target="https://www.biqu.equipment/products/btt-skr-v1-4-skr-v1-4-pro?variant=31220354416738" TargetMode="External"/><Relationship Id="rId43" Type="http://schemas.openxmlformats.org/officeDocument/2006/relationships/hyperlink" Target="https://www.amazon.com/24-Black-Acrylic-Plexiglass-Opaque/dp/B00IWACJ3Q" TargetMode="External"/><Relationship Id="rId48" Type="http://schemas.openxmlformats.org/officeDocument/2006/relationships/hyperlink" Target="https://www.mcmaster.com/2032N24/" TargetMode="External"/><Relationship Id="rId56" Type="http://schemas.openxmlformats.org/officeDocument/2006/relationships/hyperlink" Target="https://us.misumi-ec.com/vona2/detail/110300437260/?ProductCode=HBLFSNB5" TargetMode="External"/><Relationship Id="rId64" Type="http://schemas.openxmlformats.org/officeDocument/2006/relationships/hyperlink" Target="https://us.misumi-ec.com/vona2/detail/110302634310/?PNSearch=SFJ10-483&amp;HissuCode=SFJ10-483&amp;searchFlow=suggest2products&amp;Keyword=SFJ10-483" TargetMode="External"/><Relationship Id="rId69" Type="http://schemas.openxmlformats.org/officeDocument/2006/relationships/hyperlink" Target="https://www.aliexpress.com/item/32832887426.html" TargetMode="External"/><Relationship Id="rId77" Type="http://schemas.openxmlformats.org/officeDocument/2006/relationships/hyperlink" Target="https://www.robotdigg.com/product/7/NEMA17-40mm-long-17hs3001-20b-Stepper-Motor" TargetMode="External"/><Relationship Id="rId100" Type="http://schemas.openxmlformats.org/officeDocument/2006/relationships/hyperlink" Target="http://www.trimcraftaviationrc.com/index.php?route=product/product&amp;path=6_52_57&amp;product_id=230" TargetMode="External"/><Relationship Id="rId105" Type="http://schemas.openxmlformats.org/officeDocument/2006/relationships/hyperlink" Target="http://www.trimcraftaviationrc.com/index.php?route=product/product&amp;product_id=466&amp;search=jam" TargetMode="External"/><Relationship Id="rId113" Type="http://schemas.openxmlformats.org/officeDocument/2006/relationships/hyperlink" Target="https://www.aliexpress.com/item/32811240720.html?spm=2114.12010610.8148356.3.510d6ff09MSsfJ" TargetMode="External"/><Relationship Id="rId118" Type="http://schemas.openxmlformats.org/officeDocument/2006/relationships/hyperlink" Target="https://us.misumi-ec.com/vona2/detail/110302652060/?ProductCode=GBN1802GT-60" TargetMode="External"/><Relationship Id="rId126" Type="http://schemas.openxmlformats.org/officeDocument/2006/relationships/hyperlink" Target="https://keenovo.store/" TargetMode="External"/><Relationship Id="rId8" Type="http://schemas.openxmlformats.org/officeDocument/2006/relationships/hyperlink" Target="https://github.com/eclsnowman/Eustathios-Spider-V2.5/tree/master/3D%20Models/STL" TargetMode="External"/><Relationship Id="rId51" Type="http://schemas.openxmlformats.org/officeDocument/2006/relationships/hyperlink" Target="https://www.mcmaster.com/90214A422/" TargetMode="External"/><Relationship Id="rId72" Type="http://schemas.openxmlformats.org/officeDocument/2006/relationships/hyperlink" Target="https://www.robotdigg.com/product/149/10mm-bore-32-teeth-gt2-pulley" TargetMode="External"/><Relationship Id="rId80" Type="http://schemas.openxmlformats.org/officeDocument/2006/relationships/hyperlink" Target="http://www.trimcraftaviationrc.com/index.php?route=product/product&amp;path=24_2_27&amp;product_id=24" TargetMode="External"/><Relationship Id="rId85" Type="http://schemas.openxmlformats.org/officeDocument/2006/relationships/hyperlink" Target="http://www.trimcraftaviationrc.com/index.php?route=product/product&amp;path=24_18_37&amp;product_id=190" TargetMode="External"/><Relationship Id="rId93" Type="http://schemas.openxmlformats.org/officeDocument/2006/relationships/hyperlink" Target="http://www.trimcraftaviationrc.com/index.php?route=product/product&amp;path=24_2_27&amp;product_id=456" TargetMode="External"/><Relationship Id="rId98" Type="http://schemas.openxmlformats.org/officeDocument/2006/relationships/hyperlink" Target="http://www.trimcraftaviationrc.com/index.php?route=product/product&amp;path=24_2_27&amp;product_id=467" TargetMode="External"/><Relationship Id="rId121" Type="http://schemas.openxmlformats.org/officeDocument/2006/relationships/hyperlink" Target="https://www.printedsolid.com/products/ldo-nema-17-motor-supermac-ldo-42sth60-2004ac" TargetMode="External"/><Relationship Id="rId3" Type="http://schemas.openxmlformats.org/officeDocument/2006/relationships/hyperlink" Target="https://www.amazon.com/stores/BNTECHGO/page/62B1C820-10D9-448B-916B-BD7817990918?ref_=ast_bln" TargetMode="External"/><Relationship Id="rId12" Type="http://schemas.openxmlformats.org/officeDocument/2006/relationships/hyperlink" Target="https://github.com/eclsnowman/Eustathios-Spider-V2.5/tree/master/3D%20Models/STL" TargetMode="External"/><Relationship Id="rId17" Type="http://schemas.openxmlformats.org/officeDocument/2006/relationships/hyperlink" Target="https://github.com/eclsnowman/Eustathios-Spider-V2.5/tree/master/3D%20Models/STL" TargetMode="External"/><Relationship Id="rId25" Type="http://schemas.openxmlformats.org/officeDocument/2006/relationships/hyperlink" Target="https://github.com/eclsnowman/Eustathios-Spider-V2.5/tree/master/3D%20Models/STL" TargetMode="External"/><Relationship Id="rId33" Type="http://schemas.openxmlformats.org/officeDocument/2006/relationships/hyperlink" Target="https://www.amazon.com/Befenybay-Trapezoidal-Delrin-Printer-Accessory/dp/B07RJT1GD8/ref=sr_1_1?dchild=1&amp;keywords=tr8x8+nut&amp;qid=1594444704&amp;sr=8-1" TargetMode="External"/><Relationship Id="rId38" Type="http://schemas.openxmlformats.org/officeDocument/2006/relationships/hyperlink" Target="https://www.digikey.com/product-detail/en/molex/0430250808/WM13210-ND/3310166" TargetMode="External"/><Relationship Id="rId46" Type="http://schemas.openxmlformats.org/officeDocument/2006/relationships/hyperlink" Target="https://www.fasteddybearings.com/10-units-10x22x6-rubber-sealed-bearing-6900-2rs/" TargetMode="External"/><Relationship Id="rId59" Type="http://schemas.openxmlformats.org/officeDocument/2006/relationships/hyperlink" Target="https://us.misumi-ec.com/vona2/detail/110302683830/?ProductCode=HFSB5-2020-321" TargetMode="External"/><Relationship Id="rId67" Type="http://schemas.openxmlformats.org/officeDocument/2006/relationships/hyperlink" Target="https://www.newark.com/omron-industrial-automation/g3na-220b-dc5-24/ssr-panel-mount-264vac-24vdc-20a/dp/17M6661" TargetMode="External"/><Relationship Id="rId103" Type="http://schemas.openxmlformats.org/officeDocument/2006/relationships/hyperlink" Target="http://www.trimcraftaviationrc.com/index.php?route=product/product&amp;path=6_52_57&amp;product_id=459" TargetMode="External"/><Relationship Id="rId108" Type="http://schemas.openxmlformats.org/officeDocument/2006/relationships/hyperlink" Target="https://www.bondtech.se/en/product/qr/" TargetMode="External"/><Relationship Id="rId116" Type="http://schemas.openxmlformats.org/officeDocument/2006/relationships/hyperlink" Target="https://www.amazon.com/KOOTANS-Assembly-Fastener-Aluminum-Extrusion/dp/B07PQ13LCQ/ref=sr_1_6?dchild=1&amp;keywords=m5+tee+nut&amp;qid=1593032692&amp;sr=8-6" TargetMode="External"/><Relationship Id="rId124" Type="http://schemas.openxmlformats.org/officeDocument/2006/relationships/hyperlink" Target="https://www.midweststeelsupply.com/store/castaluminumplateatp5" TargetMode="External"/><Relationship Id="rId20" Type="http://schemas.openxmlformats.org/officeDocument/2006/relationships/hyperlink" Target="https://github.com/eclsnowman/Eustathios-Spider-V2.5/tree/master/3D%20Models/STL" TargetMode="External"/><Relationship Id="rId41" Type="http://schemas.openxmlformats.org/officeDocument/2006/relationships/hyperlink" Target="https://www.amazon.com/24-Black-Acrylic-Plexiglass-Opaque/dp/B00IWACJ3Q" TargetMode="External"/><Relationship Id="rId54" Type="http://schemas.openxmlformats.org/officeDocument/2006/relationships/hyperlink" Target="https://www.mcmaster.com/94180A333/" TargetMode="External"/><Relationship Id="rId62" Type="http://schemas.openxmlformats.org/officeDocument/2006/relationships/hyperlink" Target="https://us.misumi-ec.com/vona2/detail/110302634310/?PNSearch=SFJ10-435&amp;HissuCode=SFJ10-435&amp;searchFlow=suggest2products&amp;Keyword=SFJ10-435" TargetMode="External"/><Relationship Id="rId70" Type="http://schemas.openxmlformats.org/officeDocument/2006/relationships/hyperlink" Target="https://www.printedsolid.com/products/capricorn-xs-reduced-friction-bowden-tubing?variant=47610453836" TargetMode="External"/><Relationship Id="rId75" Type="http://schemas.openxmlformats.org/officeDocument/2006/relationships/hyperlink" Target="https://www.robotdigg.com/product/280/180mm-or-186mm-2GT-endless-belt" TargetMode="External"/><Relationship Id="rId83" Type="http://schemas.openxmlformats.org/officeDocument/2006/relationships/hyperlink" Target="http://www.trimcraftaviationrc.com/index.php?route=product/product&amp;path=24_2_27&amp;product_id=23" TargetMode="External"/><Relationship Id="rId88" Type="http://schemas.openxmlformats.org/officeDocument/2006/relationships/hyperlink" Target="http://www.trimcraftaviationrc.com/index.php?route=product/product&amp;path=24_2_27&amp;product_id=502" TargetMode="External"/><Relationship Id="rId91" Type="http://schemas.openxmlformats.org/officeDocument/2006/relationships/hyperlink" Target="http://www.trimcraftaviationrc.com/index.php?route=product/product&amp;path=24_2_27&amp;product_id=30" TargetMode="External"/><Relationship Id="rId96" Type="http://schemas.openxmlformats.org/officeDocument/2006/relationships/hyperlink" Target="http://www.trimcraftaviationrc.com/index.php?route=product/product&amp;path=24_2_27&amp;product_id=52" TargetMode="External"/><Relationship Id="rId111" Type="http://schemas.openxmlformats.org/officeDocument/2006/relationships/hyperlink" Target="https://www.robotdigg.com/product/226/20-Tooth-2GT-Pulley-10pcs-per-lot" TargetMode="External"/><Relationship Id="rId1" Type="http://schemas.openxmlformats.org/officeDocument/2006/relationships/printerSettings" Target="../printerSettings/printerSettings1.bin"/><Relationship Id="rId6" Type="http://schemas.openxmlformats.org/officeDocument/2006/relationships/hyperlink" Target="https://github.com/eclsnowman/Eustathios-Spider-V2.5/tree/master/3D%20Models/STL" TargetMode="External"/><Relationship Id="rId15" Type="http://schemas.openxmlformats.org/officeDocument/2006/relationships/hyperlink" Target="https://github.com/eclsnowman/Eustathios-Spider-V2.5/tree/master/3D%20Models/STL" TargetMode="External"/><Relationship Id="rId23" Type="http://schemas.openxmlformats.org/officeDocument/2006/relationships/hyperlink" Target="https://github.com/eclsnowman/Eustathios-Spider-V2.5/tree/master/3D%20Models/STL" TargetMode="External"/><Relationship Id="rId28" Type="http://schemas.openxmlformats.org/officeDocument/2006/relationships/hyperlink" Target="https://www.alibaba.com/product-detail/320-320mm-120V-500W-Custom-Silicone_1600085794450.html" TargetMode="External"/><Relationship Id="rId36" Type="http://schemas.openxmlformats.org/officeDocument/2006/relationships/hyperlink" Target="https://www.bondtech.se/en/product/bmg-extruder/" TargetMode="External"/><Relationship Id="rId49" Type="http://schemas.openxmlformats.org/officeDocument/2006/relationships/hyperlink" Target="https://www.mcmaster.com/2032N25/" TargetMode="External"/><Relationship Id="rId57" Type="http://schemas.openxmlformats.org/officeDocument/2006/relationships/hyperlink" Target="https://us.misumi-ec.com/vona2/detail/110300440510/?ProductCode=HFC5-2020-B" TargetMode="External"/><Relationship Id="rId106" Type="http://schemas.openxmlformats.org/officeDocument/2006/relationships/hyperlink" Target="http://www.trimcraftaviationrc.com/index.php?route=product/product&amp;path=7_29&amp;product_id=236" TargetMode="External"/><Relationship Id="rId114" Type="http://schemas.openxmlformats.org/officeDocument/2006/relationships/hyperlink" Target="https://www.aliexpress.com/item/32844028127.html?spm=2114.12010610.8148356.6.510d6ff02qrX5f" TargetMode="External"/><Relationship Id="rId119" Type="http://schemas.openxmlformats.org/officeDocument/2006/relationships/hyperlink" Target="https://us.misumi-ec.com/vona2/detail/110300026540/?ProductCode=LMUW10" TargetMode="External"/><Relationship Id="rId127" Type="http://schemas.openxmlformats.org/officeDocument/2006/relationships/printerSettings" Target="../printerSettings/printerSettings3.bin"/><Relationship Id="rId10" Type="http://schemas.openxmlformats.org/officeDocument/2006/relationships/hyperlink" Target="https://github.com/eclsnowman/Eustathios-Spider-V2.5/tree/master/3D%20Models/STL" TargetMode="External"/><Relationship Id="rId31" Type="http://schemas.openxmlformats.org/officeDocument/2006/relationships/hyperlink" Target="https://www.amazon.com/URBEST-Rocker-Switch-IEC320-Module/dp/B00NWO68JI/ref=sr_1_5?dchild=1&amp;keywords=fused+power+socket+switch&amp;qid=1594473159&amp;sr=8-5" TargetMode="External"/><Relationship Id="rId44" Type="http://schemas.openxmlformats.org/officeDocument/2006/relationships/hyperlink" Target="https://www.amazon.com/24-Black-Acrylic-Plexiglass-Opaque/dp/B00IWACJ3Q" TargetMode="External"/><Relationship Id="rId52" Type="http://schemas.openxmlformats.org/officeDocument/2006/relationships/hyperlink" Target="https://www.mcmaster.com/92125A226/" TargetMode="External"/><Relationship Id="rId60" Type="http://schemas.openxmlformats.org/officeDocument/2006/relationships/hyperlink" Target="https://us.misumi-ec.com/vona2/detail/110302683830/?ProductCode=HFSB5-2020-425-TPW" TargetMode="External"/><Relationship Id="rId65" Type="http://schemas.openxmlformats.org/officeDocument/2006/relationships/hyperlink" Target="https://us.misumi-ec.com/vona2/detail/110302634310/?PNSearch=SFJ8-410&amp;HissuCode=SFJ8-410&amp;searchFlow=suggest2products&amp;Keyword=SFJ8-410" TargetMode="External"/><Relationship Id="rId73" Type="http://schemas.openxmlformats.org/officeDocument/2006/relationships/hyperlink" Target="https://www.robotdigg.com/product/317/Pre-assembly-T-nuts-for-2020-or-3030-alu-profile" TargetMode="External"/><Relationship Id="rId78" Type="http://schemas.openxmlformats.org/officeDocument/2006/relationships/hyperlink" Target="https://www.robotdigg.com/product/29/Nema17-60mm-1.5A-high-torque-stepper-motor" TargetMode="External"/><Relationship Id="rId81" Type="http://schemas.openxmlformats.org/officeDocument/2006/relationships/hyperlink" Target="http://www.trimcraftaviationrc.com/index.php?route=product/product&amp;path=24_2_27&amp;product_id=25" TargetMode="External"/><Relationship Id="rId86" Type="http://schemas.openxmlformats.org/officeDocument/2006/relationships/hyperlink" Target="http://www.trimcraftaviationrc.com/index.php?route=product/product&amp;path=24_2_27&amp;product_id=26" TargetMode="External"/><Relationship Id="rId94" Type="http://schemas.openxmlformats.org/officeDocument/2006/relationships/hyperlink" Target="http://www.trimcraftaviationrc.com/index.php?route=product/product&amp;path=24_2_27&amp;product_id=457" TargetMode="External"/><Relationship Id="rId99" Type="http://schemas.openxmlformats.org/officeDocument/2006/relationships/hyperlink" Target="http://www.trimcraftaviationrc.com/index.php?route=product/product&amp;path=72&amp;product_id=455" TargetMode="External"/><Relationship Id="rId101" Type="http://schemas.openxmlformats.org/officeDocument/2006/relationships/hyperlink" Target="http://www.trimcraftaviationrc.com/index.php?route=product/product&amp;path=7_29&amp;product_id=234" TargetMode="External"/><Relationship Id="rId122" Type="http://schemas.openxmlformats.org/officeDocument/2006/relationships/hyperlink" Target="https://www.thingiverse.com/thing:813368" TargetMode="External"/><Relationship Id="rId4" Type="http://schemas.openxmlformats.org/officeDocument/2006/relationships/hyperlink" Target="https://github.com/eclsnowman/Eustathios-Spider-V2.5/tree/master/3D%20Models/STL" TargetMode="External"/><Relationship Id="rId9" Type="http://schemas.openxmlformats.org/officeDocument/2006/relationships/hyperlink" Target="https://github.com/eclsnowman/Eustathios-Spider-V2.5/tree/master/3D%20Models/STL" TargetMode="External"/><Relationship Id="rId13" Type="http://schemas.openxmlformats.org/officeDocument/2006/relationships/hyperlink" Target="https://github.com/eclsnowman/Eustathios-Spider-V2.5/tree/master/3D%20Models/STL" TargetMode="External"/><Relationship Id="rId18" Type="http://schemas.openxmlformats.org/officeDocument/2006/relationships/hyperlink" Target="https://github.com/eclsnowman/Eustathios-Spider-V2.5/tree/master/3D%20Models/STL" TargetMode="External"/><Relationship Id="rId39" Type="http://schemas.openxmlformats.org/officeDocument/2006/relationships/hyperlink" Target="https://www.digikey.com/product-detail/en/molex/0430300002/WM1125CT-ND/467811" TargetMode="External"/><Relationship Id="rId109" Type="http://schemas.openxmlformats.org/officeDocument/2006/relationships/hyperlink" Target="https://www.amazon.com/MEAN-WELL-LRS-200-24-211-2W-Switchable/dp/B00YMA7I7C/ref=sr_1_1?dchild=1&amp;keywords=Meanwell_LRS-200-24&amp;qid=1594483453&amp;s=industrial&amp;sr=1-1" TargetMode="External"/><Relationship Id="rId34" Type="http://schemas.openxmlformats.org/officeDocument/2006/relationships/hyperlink" Target="https://usa.banggood.com/Machifit-Nema17-42mm-Stepper-Motor-with-T8-380mm-Lead-Screw-for-CNC-Engraving-Machine-p-1409514.html?rmmds=search&amp;cur_warehouse=CN" TargetMode="External"/><Relationship Id="rId50" Type="http://schemas.openxmlformats.org/officeDocument/2006/relationships/hyperlink" Target="https://www.mcmaster.com/9002T427/" TargetMode="External"/><Relationship Id="rId55" Type="http://schemas.openxmlformats.org/officeDocument/2006/relationships/hyperlink" Target="https://www.mcmaster.com/9540K28/" TargetMode="External"/><Relationship Id="rId76" Type="http://schemas.openxmlformats.org/officeDocument/2006/relationships/hyperlink" Target="https://www.robotdigg.com/product/362/LM10LUU-Linear-Bearing" TargetMode="External"/><Relationship Id="rId97" Type="http://schemas.openxmlformats.org/officeDocument/2006/relationships/hyperlink" Target="http://www.trimcraftaviationrc.com/index.php?route=product/product&amp;path=24_2_27&amp;product_id=484" TargetMode="External"/><Relationship Id="rId104" Type="http://schemas.openxmlformats.org/officeDocument/2006/relationships/hyperlink" Target="http://www.trimcraftaviationrc.com/index.php?route=product/product&amp;path=6_52_57&amp;product_id=231" TargetMode="External"/><Relationship Id="rId120" Type="http://schemas.openxmlformats.org/officeDocument/2006/relationships/hyperlink" Target="https://www.printedsolid.com/collections/motors/products/ldo-nema-17-motor-high-temp-180c-ldo-42sth40-1004ah" TargetMode="External"/><Relationship Id="rId125" Type="http://schemas.openxmlformats.org/officeDocument/2006/relationships/hyperlink" Target="https://www.amazon.com/BIGTREETECH-Direct-5pcsTMC2209-LPC1769-120MHz-Frequency/dp/B082X998S2/ref=sr_1_5?dchild=1&amp;keywords=skr+v1.4+turbo&amp;qid=1594474555&amp;sr=8-5" TargetMode="External"/><Relationship Id="rId7" Type="http://schemas.openxmlformats.org/officeDocument/2006/relationships/hyperlink" Target="https://github.com/eclsnowman/Eustathios-Spider-V2.5/tree/master/3D%20Models/STL" TargetMode="External"/><Relationship Id="rId71" Type="http://schemas.openxmlformats.org/officeDocument/2006/relationships/hyperlink" Target="https://www.printedsolid.com/products/e3d-hot-end-kit-v6?variant=22124029083733" TargetMode="External"/><Relationship Id="rId92" Type="http://schemas.openxmlformats.org/officeDocument/2006/relationships/hyperlink" Target="http://www.trimcraftaviationrc.com/index.php?route=product/product&amp;path=24_2_27&amp;product_id=487" TargetMode="External"/><Relationship Id="rId2" Type="http://schemas.openxmlformats.org/officeDocument/2006/relationships/printerSettings" Target="../printerSettings/printerSettings2.bin"/><Relationship Id="rId29" Type="http://schemas.openxmlformats.org/officeDocument/2006/relationships/hyperlink" Target="https://www.amazon.com/WINSINN-40x20mm-Brushless-Cooling-Extruder/dp/B07L2YH79Y/ref=sr_1_3?dchild=1&amp;keywords=4020+blower+fan+24v&amp;qid=1594470122&amp;sr=8-3" TargetMode="External"/><Relationship Id="rId24" Type="http://schemas.openxmlformats.org/officeDocument/2006/relationships/hyperlink" Target="https://github.com/eclsnowman/Eustathios-Spider-V2.5/tree/master/3D%20Models/STL" TargetMode="External"/><Relationship Id="rId40" Type="http://schemas.openxmlformats.org/officeDocument/2006/relationships/hyperlink" Target="https://www.digikey.com/product-detail/en/molex/0430310002/WM1127CT-ND/467813" TargetMode="External"/><Relationship Id="rId45" Type="http://schemas.openxmlformats.org/officeDocument/2006/relationships/hyperlink" Target="https://www.amazon.com/24-Black-Acrylic-Plexiglass-Opaque/dp/B00IWACJ3Q" TargetMode="External"/><Relationship Id="rId66" Type="http://schemas.openxmlformats.org/officeDocument/2006/relationships/hyperlink" Target="https://www.mouser.com/ProductDetail/MEAN-WELL/LRS-200-24?qs=ah3jBNVE1PQukNhKX3jUsA%3D%3D" TargetMode="External"/><Relationship Id="rId87" Type="http://schemas.openxmlformats.org/officeDocument/2006/relationships/hyperlink" Target="http://www.trimcraftaviationrc.com/index.php?route=product/product&amp;path=24_2_27&amp;product_id=27" TargetMode="External"/><Relationship Id="rId110" Type="http://schemas.openxmlformats.org/officeDocument/2006/relationships/hyperlink" Target="https://www.amazon.com/Omron-G3NA-220B-AC100-120-Indicator-Photocoupler-Isolation/dp/B005T786P0/ref=sr_1_2?dchild=1&amp;keywords=G3NA-220B&amp;qid=1594477448&amp;s=industrial&amp;sr=1-2" TargetMode="External"/><Relationship Id="rId115" Type="http://schemas.openxmlformats.org/officeDocument/2006/relationships/hyperlink" Target="https://us.misumi-ec.com/vona2/detail/110302193470/?ProductCode=GPA32GT2060-A-P10" TargetMode="External"/><Relationship Id="rId61" Type="http://schemas.openxmlformats.org/officeDocument/2006/relationships/hyperlink" Target="https://us.misumi-ec.com/vona2/detail/110302683830/?ProductCode=HFSB5-2020-562-LTP-RCP-FR-AH470-AP80" TargetMode="External"/><Relationship Id="rId82" Type="http://schemas.openxmlformats.org/officeDocument/2006/relationships/hyperlink" Target="http://www.trimcraftaviationrc.com/index.php?route=product/product&amp;path=24_2_27&amp;product_id=3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
  <sheetViews>
    <sheetView tabSelected="1" topLeftCell="B1" workbookViewId="0">
      <pane ySplit="1" topLeftCell="A95" activePane="bottomLeft" state="frozen"/>
      <selection pane="bottomLeft" activeCell="G114" sqref="G114"/>
    </sheetView>
  </sheetViews>
  <sheetFormatPr defaultRowHeight="15" x14ac:dyDescent="0.25"/>
  <cols>
    <col min="1" max="1" width="6.5703125" bestFit="1" customWidth="1"/>
    <col min="2" max="2" width="52.85546875" style="1" bestFit="1" customWidth="1"/>
    <col min="3" max="3" width="42" style="2" customWidth="1"/>
    <col min="4" max="4" width="31.140625" style="1" customWidth="1"/>
    <col min="5" max="5" width="16.5703125" style="13" customWidth="1"/>
    <col min="6" max="6" width="14.85546875" style="13" customWidth="1"/>
    <col min="7" max="7" width="84.7109375" style="2" bestFit="1" customWidth="1"/>
    <col min="8" max="8" width="152.7109375" bestFit="1" customWidth="1"/>
  </cols>
  <sheetData>
    <row r="1" spans="1:8" ht="15.75" thickBot="1" x14ac:dyDescent="0.3">
      <c r="A1" s="38" t="s">
        <v>1</v>
      </c>
      <c r="B1" s="39" t="s">
        <v>55</v>
      </c>
      <c r="C1" s="40" t="s">
        <v>0</v>
      </c>
      <c r="D1" s="39" t="s">
        <v>57</v>
      </c>
      <c r="E1" s="41" t="s">
        <v>68</v>
      </c>
      <c r="F1" s="41" t="s">
        <v>69</v>
      </c>
      <c r="G1" s="42" t="s">
        <v>56</v>
      </c>
      <c r="H1" s="43" t="s">
        <v>339</v>
      </c>
    </row>
    <row r="2" spans="1:8" x14ac:dyDescent="0.25">
      <c r="A2" s="29">
        <v>8</v>
      </c>
      <c r="B2" s="16" t="s">
        <v>310</v>
      </c>
      <c r="C2" s="15" t="s">
        <v>175</v>
      </c>
      <c r="D2" s="16" t="s">
        <v>130</v>
      </c>
      <c r="E2" s="30">
        <v>0</v>
      </c>
      <c r="F2" s="30">
        <v>0</v>
      </c>
      <c r="G2" s="18" t="s">
        <v>325</v>
      </c>
      <c r="H2" s="31"/>
    </row>
    <row r="3" spans="1:8" x14ac:dyDescent="0.25">
      <c r="A3" s="29">
        <v>2</v>
      </c>
      <c r="B3" s="16" t="s">
        <v>26</v>
      </c>
      <c r="C3" s="15" t="s">
        <v>182</v>
      </c>
      <c r="D3" s="16" t="s">
        <v>130</v>
      </c>
      <c r="E3" s="30">
        <v>0</v>
      </c>
      <c r="F3" s="30">
        <v>0</v>
      </c>
      <c r="G3" s="18" t="s">
        <v>325</v>
      </c>
      <c r="H3" s="31"/>
    </row>
    <row r="4" spans="1:8" x14ac:dyDescent="0.25">
      <c r="A4" s="29">
        <v>2</v>
      </c>
      <c r="B4" s="16" t="s">
        <v>176</v>
      </c>
      <c r="C4" s="15" t="s">
        <v>182</v>
      </c>
      <c r="D4" s="16" t="s">
        <v>130</v>
      </c>
      <c r="E4" s="30">
        <v>0</v>
      </c>
      <c r="F4" s="30">
        <v>0</v>
      </c>
      <c r="G4" s="18" t="s">
        <v>325</v>
      </c>
      <c r="H4" s="31"/>
    </row>
    <row r="5" spans="1:8" x14ac:dyDescent="0.25">
      <c r="A5" s="29">
        <v>1</v>
      </c>
      <c r="B5" s="16" t="s">
        <v>311</v>
      </c>
      <c r="C5" s="15" t="s">
        <v>183</v>
      </c>
      <c r="D5" s="16" t="s">
        <v>130</v>
      </c>
      <c r="E5" s="30">
        <v>0</v>
      </c>
      <c r="F5" s="30">
        <v>0</v>
      </c>
      <c r="G5" s="18" t="s">
        <v>325</v>
      </c>
      <c r="H5" s="31"/>
    </row>
    <row r="6" spans="1:8" x14ac:dyDescent="0.25">
      <c r="A6" s="29">
        <v>1</v>
      </c>
      <c r="B6" s="16" t="s">
        <v>312</v>
      </c>
      <c r="C6" s="15" t="s">
        <v>184</v>
      </c>
      <c r="D6" s="16" t="s">
        <v>130</v>
      </c>
      <c r="E6" s="30">
        <v>0</v>
      </c>
      <c r="F6" s="30">
        <v>0</v>
      </c>
      <c r="G6" s="18" t="s">
        <v>325</v>
      </c>
      <c r="H6" s="31"/>
    </row>
    <row r="7" spans="1:8" x14ac:dyDescent="0.25">
      <c r="A7" s="29">
        <v>1</v>
      </c>
      <c r="B7" s="16" t="s">
        <v>44</v>
      </c>
      <c r="C7" s="15" t="s">
        <v>185</v>
      </c>
      <c r="D7" s="16" t="s">
        <v>130</v>
      </c>
      <c r="E7" s="30">
        <v>0</v>
      </c>
      <c r="F7" s="30">
        <v>0</v>
      </c>
      <c r="G7" s="18" t="s">
        <v>325</v>
      </c>
      <c r="H7" s="31"/>
    </row>
    <row r="8" spans="1:8" x14ac:dyDescent="0.25">
      <c r="A8" s="29">
        <v>1</v>
      </c>
      <c r="B8" s="16" t="s">
        <v>280</v>
      </c>
      <c r="C8" s="15" t="s">
        <v>197</v>
      </c>
      <c r="D8" s="16" t="s">
        <v>130</v>
      </c>
      <c r="E8" s="30">
        <v>0</v>
      </c>
      <c r="F8" s="30">
        <v>0</v>
      </c>
      <c r="G8" s="18" t="s">
        <v>325</v>
      </c>
      <c r="H8" s="31"/>
    </row>
    <row r="9" spans="1:8" x14ac:dyDescent="0.25">
      <c r="A9" s="29">
        <v>1</v>
      </c>
      <c r="B9" s="16" t="s">
        <v>302</v>
      </c>
      <c r="C9" s="15" t="s">
        <v>202</v>
      </c>
      <c r="D9" s="16" t="s">
        <v>130</v>
      </c>
      <c r="E9" s="30">
        <v>0</v>
      </c>
      <c r="F9" s="30">
        <v>0</v>
      </c>
      <c r="G9" s="18" t="s">
        <v>325</v>
      </c>
      <c r="H9" s="31"/>
    </row>
    <row r="10" spans="1:8" x14ac:dyDescent="0.25">
      <c r="A10" s="29">
        <v>1</v>
      </c>
      <c r="B10" s="16" t="s">
        <v>282</v>
      </c>
      <c r="C10" s="15" t="s">
        <v>230</v>
      </c>
      <c r="D10" s="16" t="s">
        <v>130</v>
      </c>
      <c r="E10" s="30">
        <v>0</v>
      </c>
      <c r="F10" s="30">
        <v>0</v>
      </c>
      <c r="G10" s="18" t="s">
        <v>325</v>
      </c>
      <c r="H10" s="31"/>
    </row>
    <row r="11" spans="1:8" x14ac:dyDescent="0.25">
      <c r="A11" s="29">
        <v>1</v>
      </c>
      <c r="B11" s="16" t="s">
        <v>314</v>
      </c>
      <c r="C11" s="15" t="s">
        <v>252</v>
      </c>
      <c r="D11" s="16" t="s">
        <v>130</v>
      </c>
      <c r="E11" s="30">
        <v>0</v>
      </c>
      <c r="F11" s="30">
        <v>0</v>
      </c>
      <c r="G11" s="18" t="s">
        <v>325</v>
      </c>
      <c r="H11" s="31"/>
    </row>
    <row r="12" spans="1:8" x14ac:dyDescent="0.25">
      <c r="A12" s="29">
        <v>1</v>
      </c>
      <c r="B12" s="16" t="s">
        <v>315</v>
      </c>
      <c r="C12" s="15" t="s">
        <v>265</v>
      </c>
      <c r="D12" s="16" t="s">
        <v>130</v>
      </c>
      <c r="E12" s="30">
        <v>0</v>
      </c>
      <c r="F12" s="30">
        <v>0</v>
      </c>
      <c r="G12" s="18" t="s">
        <v>325</v>
      </c>
      <c r="H12" s="31"/>
    </row>
    <row r="13" spans="1:8" ht="27" x14ac:dyDescent="0.25">
      <c r="A13" s="29">
        <v>1</v>
      </c>
      <c r="B13" s="16" t="s">
        <v>27</v>
      </c>
      <c r="C13" s="15" t="s">
        <v>266</v>
      </c>
      <c r="D13" s="16" t="s">
        <v>130</v>
      </c>
      <c r="E13" s="30">
        <v>0</v>
      </c>
      <c r="F13" s="30">
        <v>0</v>
      </c>
      <c r="G13" s="18" t="s">
        <v>325</v>
      </c>
      <c r="H13" s="31"/>
    </row>
    <row r="14" spans="1:8" ht="27" x14ac:dyDescent="0.25">
      <c r="A14" s="29">
        <v>1</v>
      </c>
      <c r="B14" s="16" t="s">
        <v>281</v>
      </c>
      <c r="C14" s="15" t="s">
        <v>203</v>
      </c>
      <c r="D14" s="16" t="s">
        <v>130</v>
      </c>
      <c r="E14" s="30">
        <v>0</v>
      </c>
      <c r="F14" s="30">
        <v>0</v>
      </c>
      <c r="G14" s="18" t="s">
        <v>325</v>
      </c>
      <c r="H14" s="31"/>
    </row>
    <row r="15" spans="1:8" ht="27" x14ac:dyDescent="0.25">
      <c r="A15" s="29">
        <v>1</v>
      </c>
      <c r="B15" s="16" t="s">
        <v>279</v>
      </c>
      <c r="C15" s="15" t="s">
        <v>131</v>
      </c>
      <c r="D15" s="16" t="s">
        <v>130</v>
      </c>
      <c r="E15" s="30">
        <v>0</v>
      </c>
      <c r="F15" s="30">
        <v>0</v>
      </c>
      <c r="G15" s="18" t="s">
        <v>325</v>
      </c>
      <c r="H15" s="31"/>
    </row>
    <row r="16" spans="1:8" ht="40.5" x14ac:dyDescent="0.25">
      <c r="A16" s="29">
        <v>1</v>
      </c>
      <c r="B16" s="16" t="s">
        <v>319</v>
      </c>
      <c r="C16" s="15" t="s">
        <v>271</v>
      </c>
      <c r="D16" s="16" t="s">
        <v>130</v>
      </c>
      <c r="E16" s="30">
        <v>0</v>
      </c>
      <c r="F16" s="30">
        <v>0</v>
      </c>
      <c r="G16" s="18" t="s">
        <v>325</v>
      </c>
      <c r="H16" s="31"/>
    </row>
    <row r="17" spans="1:8" x14ac:dyDescent="0.25">
      <c r="A17" s="29">
        <v>2</v>
      </c>
      <c r="B17" s="16" t="s">
        <v>313</v>
      </c>
      <c r="C17" s="15" t="s">
        <v>208</v>
      </c>
      <c r="D17" s="16" t="s">
        <v>130</v>
      </c>
      <c r="E17" s="30">
        <v>0</v>
      </c>
      <c r="F17" s="30">
        <v>0</v>
      </c>
      <c r="G17" s="18" t="s">
        <v>325</v>
      </c>
      <c r="H17" s="31"/>
    </row>
    <row r="18" spans="1:8" ht="27" x14ac:dyDescent="0.25">
      <c r="A18" s="29">
        <v>2</v>
      </c>
      <c r="B18" s="16" t="s">
        <v>316</v>
      </c>
      <c r="C18" s="15" t="s">
        <v>272</v>
      </c>
      <c r="D18" s="16" t="s">
        <v>130</v>
      </c>
      <c r="E18" s="30">
        <v>0</v>
      </c>
      <c r="F18" s="30">
        <v>0</v>
      </c>
      <c r="G18" s="18" t="s">
        <v>325</v>
      </c>
      <c r="H18" s="31"/>
    </row>
    <row r="19" spans="1:8" ht="27" x14ac:dyDescent="0.25">
      <c r="A19" s="29">
        <v>2</v>
      </c>
      <c r="B19" s="16" t="s">
        <v>317</v>
      </c>
      <c r="C19" s="15" t="s">
        <v>272</v>
      </c>
      <c r="D19" s="16" t="s">
        <v>130</v>
      </c>
      <c r="E19" s="30">
        <v>0</v>
      </c>
      <c r="F19" s="30">
        <v>0</v>
      </c>
      <c r="G19" s="18" t="s">
        <v>325</v>
      </c>
      <c r="H19" s="31"/>
    </row>
    <row r="20" spans="1:8" ht="40.5" x14ac:dyDescent="0.25">
      <c r="A20" s="29">
        <v>1</v>
      </c>
      <c r="B20" s="16" t="s">
        <v>318</v>
      </c>
      <c r="C20" s="15" t="s">
        <v>273</v>
      </c>
      <c r="D20" s="16" t="s">
        <v>130</v>
      </c>
      <c r="E20" s="30">
        <v>0</v>
      </c>
      <c r="F20" s="30">
        <v>0</v>
      </c>
      <c r="G20" s="18" t="s">
        <v>325</v>
      </c>
      <c r="H20" s="31"/>
    </row>
    <row r="21" spans="1:8" ht="27" x14ac:dyDescent="0.25">
      <c r="A21" s="29">
        <v>2</v>
      </c>
      <c r="B21" s="16" t="s">
        <v>320</v>
      </c>
      <c r="C21" s="15" t="s">
        <v>274</v>
      </c>
      <c r="D21" s="16" t="s">
        <v>130</v>
      </c>
      <c r="E21" s="30">
        <v>0</v>
      </c>
      <c r="F21" s="30">
        <v>0</v>
      </c>
      <c r="G21" s="18" t="s">
        <v>325</v>
      </c>
      <c r="H21" s="31"/>
    </row>
    <row r="22" spans="1:8" x14ac:dyDescent="0.25">
      <c r="A22" s="29">
        <v>2</v>
      </c>
      <c r="B22" s="16" t="s">
        <v>321</v>
      </c>
      <c r="C22" s="15" t="s">
        <v>275</v>
      </c>
      <c r="D22" s="16" t="s">
        <v>130</v>
      </c>
      <c r="E22" s="30">
        <v>0</v>
      </c>
      <c r="F22" s="30">
        <v>0</v>
      </c>
      <c r="G22" s="18" t="s">
        <v>325</v>
      </c>
      <c r="H22" s="31"/>
    </row>
    <row r="23" spans="1:8" x14ac:dyDescent="0.25">
      <c r="A23" s="29">
        <v>4</v>
      </c>
      <c r="B23" s="16" t="s">
        <v>322</v>
      </c>
      <c r="C23" s="15" t="s">
        <v>276</v>
      </c>
      <c r="D23" s="16" t="s">
        <v>130</v>
      </c>
      <c r="E23" s="30">
        <v>0</v>
      </c>
      <c r="F23" s="30">
        <v>0</v>
      </c>
      <c r="G23" s="18" t="s">
        <v>325</v>
      </c>
      <c r="H23" s="31"/>
    </row>
    <row r="24" spans="1:8" x14ac:dyDescent="0.25">
      <c r="A24" s="29">
        <v>4</v>
      </c>
      <c r="B24" s="16" t="s">
        <v>323</v>
      </c>
      <c r="C24" s="15" t="s">
        <v>276</v>
      </c>
      <c r="D24" s="16" t="s">
        <v>130</v>
      </c>
      <c r="E24" s="30">
        <v>0</v>
      </c>
      <c r="F24" s="30">
        <v>0</v>
      </c>
      <c r="G24" s="18" t="s">
        <v>325</v>
      </c>
      <c r="H24" s="31"/>
    </row>
    <row r="25" spans="1:8" ht="27" x14ac:dyDescent="0.25">
      <c r="A25" s="29">
        <v>2</v>
      </c>
      <c r="B25" s="16" t="s">
        <v>324</v>
      </c>
      <c r="C25" s="15" t="s">
        <v>277</v>
      </c>
      <c r="D25" s="16" t="s">
        <v>130</v>
      </c>
      <c r="E25" s="30">
        <v>0</v>
      </c>
      <c r="F25" s="30">
        <v>0</v>
      </c>
      <c r="G25" s="18" t="s">
        <v>325</v>
      </c>
      <c r="H25" s="31"/>
    </row>
    <row r="26" spans="1:8" ht="40.5" x14ac:dyDescent="0.25">
      <c r="A26" s="29">
        <v>1</v>
      </c>
      <c r="B26" s="16" t="s">
        <v>283</v>
      </c>
      <c r="C26" s="15" t="s">
        <v>284</v>
      </c>
      <c r="D26" s="16" t="s">
        <v>95</v>
      </c>
      <c r="E26" s="30">
        <v>19.579999999999998</v>
      </c>
      <c r="F26" s="30">
        <f>E26*A26</f>
        <v>19.579999999999998</v>
      </c>
      <c r="G26" s="18" t="s">
        <v>338</v>
      </c>
      <c r="H26" s="31" t="s">
        <v>96</v>
      </c>
    </row>
    <row r="27" spans="1:8" ht="40.5" x14ac:dyDescent="0.25">
      <c r="A27" s="29">
        <v>1</v>
      </c>
      <c r="B27" s="16" t="s">
        <v>125</v>
      </c>
      <c r="C27" s="15" t="s">
        <v>127</v>
      </c>
      <c r="D27" s="16" t="s">
        <v>101</v>
      </c>
      <c r="E27" s="30">
        <f>19.98/4</f>
        <v>4.9950000000000001</v>
      </c>
      <c r="F27" s="30">
        <v>19.98</v>
      </c>
      <c r="G27" s="18" t="s">
        <v>126</v>
      </c>
      <c r="H27" s="31"/>
    </row>
    <row r="28" spans="1:8" ht="40.5" x14ac:dyDescent="0.25">
      <c r="A28" s="29">
        <v>2</v>
      </c>
      <c r="B28" s="16" t="s">
        <v>285</v>
      </c>
      <c r="C28" s="15" t="s">
        <v>129</v>
      </c>
      <c r="D28" s="16" t="s">
        <v>101</v>
      </c>
      <c r="E28" s="30">
        <f>19.98/5</f>
        <v>3.996</v>
      </c>
      <c r="F28" s="30">
        <v>19.98</v>
      </c>
      <c r="G28" s="18" t="s">
        <v>128</v>
      </c>
      <c r="H28" s="31"/>
    </row>
    <row r="29" spans="1:8" ht="40.5" x14ac:dyDescent="0.25">
      <c r="A29" s="29">
        <v>1</v>
      </c>
      <c r="B29" s="16" t="s">
        <v>172</v>
      </c>
      <c r="C29" s="15" t="s">
        <v>174</v>
      </c>
      <c r="D29" s="16" t="s">
        <v>101</v>
      </c>
      <c r="E29" s="30">
        <v>6.99</v>
      </c>
      <c r="F29" s="30">
        <f>E29*A29</f>
        <v>6.99</v>
      </c>
      <c r="G29" s="18" t="s">
        <v>173</v>
      </c>
      <c r="H29" s="31"/>
    </row>
    <row r="30" spans="1:8" ht="40.5" x14ac:dyDescent="0.25">
      <c r="A30" s="29">
        <v>4</v>
      </c>
      <c r="B30" s="16" t="s">
        <v>46</v>
      </c>
      <c r="C30" s="15" t="s">
        <v>251</v>
      </c>
      <c r="D30" s="16" t="s">
        <v>101</v>
      </c>
      <c r="E30" s="30">
        <f>8.96/20</f>
        <v>0.44800000000000006</v>
      </c>
      <c r="F30" s="30">
        <v>8.9600000000000009</v>
      </c>
      <c r="G30" s="18" t="s">
        <v>250</v>
      </c>
      <c r="H30" s="31"/>
    </row>
    <row r="31" spans="1:8" ht="40.5" x14ac:dyDescent="0.25">
      <c r="A31" s="29">
        <v>2</v>
      </c>
      <c r="B31" s="16" t="s">
        <v>13</v>
      </c>
      <c r="C31" s="15" t="s">
        <v>100</v>
      </c>
      <c r="D31" s="16" t="s">
        <v>101</v>
      </c>
      <c r="E31" s="30">
        <v>8.99</v>
      </c>
      <c r="F31" s="30"/>
      <c r="G31" s="18" t="s">
        <v>99</v>
      </c>
      <c r="H31" s="31"/>
    </row>
    <row r="32" spans="1:8" ht="27" x14ac:dyDescent="0.25">
      <c r="A32" s="29">
        <v>2</v>
      </c>
      <c r="B32" s="16" t="s">
        <v>308</v>
      </c>
      <c r="C32" s="15" t="s">
        <v>286</v>
      </c>
      <c r="D32" s="16" t="s">
        <v>97</v>
      </c>
      <c r="E32" s="30">
        <v>26.78</v>
      </c>
      <c r="F32" s="30">
        <f>E32*A32</f>
        <v>53.56</v>
      </c>
      <c r="G32" s="18" t="s">
        <v>98</v>
      </c>
      <c r="H32" s="31"/>
    </row>
    <row r="33" spans="1:8" ht="27" x14ac:dyDescent="0.25">
      <c r="A33" s="29">
        <v>1</v>
      </c>
      <c r="B33" s="16" t="s">
        <v>50</v>
      </c>
      <c r="C33" s="15" t="s">
        <v>194</v>
      </c>
      <c r="D33" s="16" t="s">
        <v>270</v>
      </c>
      <c r="E33" s="30">
        <v>73.45</v>
      </c>
      <c r="F33" s="30">
        <f>A33*E33</f>
        <v>73.45</v>
      </c>
      <c r="G33" s="18" t="s">
        <v>195</v>
      </c>
      <c r="H33" s="31" t="s">
        <v>196</v>
      </c>
    </row>
    <row r="34" spans="1:8" ht="27" x14ac:dyDescent="0.25">
      <c r="A34" s="29">
        <v>1</v>
      </c>
      <c r="B34" s="16" t="s">
        <v>48</v>
      </c>
      <c r="C34" s="15" t="s">
        <v>267</v>
      </c>
      <c r="D34" s="16" t="s">
        <v>270</v>
      </c>
      <c r="E34" s="30">
        <v>0</v>
      </c>
      <c r="F34" s="30">
        <v>0</v>
      </c>
      <c r="G34" s="18" t="s">
        <v>268</v>
      </c>
      <c r="H34" s="31"/>
    </row>
    <row r="35" spans="1:8" ht="27" x14ac:dyDescent="0.25">
      <c r="A35" s="29">
        <v>5</v>
      </c>
      <c r="B35" s="16" t="s">
        <v>51</v>
      </c>
      <c r="C35" s="15" t="s">
        <v>269</v>
      </c>
      <c r="D35" s="16" t="s">
        <v>270</v>
      </c>
      <c r="E35" s="30">
        <v>0</v>
      </c>
      <c r="F35" s="30">
        <v>0</v>
      </c>
      <c r="G35" s="18" t="s">
        <v>268</v>
      </c>
      <c r="H35" s="31"/>
    </row>
    <row r="36" spans="1:8" x14ac:dyDescent="0.25">
      <c r="A36" s="29">
        <v>1</v>
      </c>
      <c r="B36" s="16" t="s">
        <v>45</v>
      </c>
      <c r="C36" s="15" t="s">
        <v>187</v>
      </c>
      <c r="D36" s="16" t="s">
        <v>188</v>
      </c>
      <c r="E36" s="30">
        <v>80</v>
      </c>
      <c r="F36" s="30">
        <f t="shared" ref="F36:F45" si="0">E36*A36</f>
        <v>80</v>
      </c>
      <c r="G36" s="18" t="s">
        <v>186</v>
      </c>
      <c r="H36" s="31"/>
    </row>
    <row r="37" spans="1:8" ht="27" x14ac:dyDescent="0.25">
      <c r="A37" s="29">
        <v>1</v>
      </c>
      <c r="B37" s="32" t="s">
        <v>61</v>
      </c>
      <c r="C37" s="15" t="s">
        <v>59</v>
      </c>
      <c r="D37" s="16" t="s">
        <v>58</v>
      </c>
      <c r="E37" s="30">
        <v>0.51</v>
      </c>
      <c r="F37" s="30">
        <f t="shared" si="0"/>
        <v>0.51</v>
      </c>
      <c r="G37" s="18" t="s">
        <v>60</v>
      </c>
      <c r="H37" s="31"/>
    </row>
    <row r="38" spans="1:8" ht="27" x14ac:dyDescent="0.25">
      <c r="A38" s="29">
        <v>1</v>
      </c>
      <c r="B38" s="32" t="s">
        <v>63</v>
      </c>
      <c r="C38" s="15" t="s">
        <v>65</v>
      </c>
      <c r="D38" s="16" t="s">
        <v>58</v>
      </c>
      <c r="E38" s="30">
        <v>0.67</v>
      </c>
      <c r="F38" s="30">
        <f t="shared" si="0"/>
        <v>0.67</v>
      </c>
      <c r="G38" s="18" t="s">
        <v>62</v>
      </c>
      <c r="H38" s="31"/>
    </row>
    <row r="39" spans="1:8" x14ac:dyDescent="0.25">
      <c r="A39" s="29">
        <v>10</v>
      </c>
      <c r="B39" s="32" t="s">
        <v>64</v>
      </c>
      <c r="C39" s="15" t="s">
        <v>66</v>
      </c>
      <c r="D39" s="16" t="s">
        <v>58</v>
      </c>
      <c r="E39" s="30">
        <v>0.158</v>
      </c>
      <c r="F39" s="30">
        <f t="shared" si="0"/>
        <v>1.58</v>
      </c>
      <c r="G39" s="18" t="s">
        <v>67</v>
      </c>
      <c r="H39" s="31"/>
    </row>
    <row r="40" spans="1:8" x14ac:dyDescent="0.25">
      <c r="A40" s="29">
        <v>10</v>
      </c>
      <c r="B40" s="32" t="s">
        <v>70</v>
      </c>
      <c r="C40" s="15" t="s">
        <v>71</v>
      </c>
      <c r="D40" s="16" t="s">
        <v>58</v>
      </c>
      <c r="E40" s="30">
        <v>0.184</v>
      </c>
      <c r="F40" s="30">
        <f t="shared" si="0"/>
        <v>1.8399999999999999</v>
      </c>
      <c r="G40" s="18" t="s">
        <v>72</v>
      </c>
      <c r="H40" s="31"/>
    </row>
    <row r="41" spans="1:8" ht="27" x14ac:dyDescent="0.25">
      <c r="A41" s="29">
        <v>1</v>
      </c>
      <c r="B41" s="16" t="s">
        <v>7</v>
      </c>
      <c r="C41" s="15" t="s">
        <v>255</v>
      </c>
      <c r="D41" s="15" t="s">
        <v>256</v>
      </c>
      <c r="E41" s="30">
        <f>29.15/4</f>
        <v>7.2874999999999996</v>
      </c>
      <c r="F41" s="30">
        <f t="shared" si="0"/>
        <v>7.2874999999999996</v>
      </c>
      <c r="G41" s="18" t="s">
        <v>253</v>
      </c>
      <c r="H41" s="31"/>
    </row>
    <row r="42" spans="1:8" ht="27" x14ac:dyDescent="0.25">
      <c r="A42" s="29">
        <v>1</v>
      </c>
      <c r="B42" s="16" t="s">
        <v>5</v>
      </c>
      <c r="C42" s="15" t="s">
        <v>254</v>
      </c>
      <c r="D42" s="15" t="s">
        <v>256</v>
      </c>
      <c r="E42" s="30">
        <v>29.15</v>
      </c>
      <c r="F42" s="30">
        <f t="shared" si="0"/>
        <v>29.15</v>
      </c>
      <c r="G42" s="18" t="s">
        <v>253</v>
      </c>
      <c r="H42" s="31"/>
    </row>
    <row r="43" spans="1:8" ht="27" x14ac:dyDescent="0.25">
      <c r="A43" s="29">
        <v>1</v>
      </c>
      <c r="B43" s="16" t="s">
        <v>9</v>
      </c>
      <c r="C43" s="15" t="s">
        <v>255</v>
      </c>
      <c r="D43" s="15" t="s">
        <v>256</v>
      </c>
      <c r="E43" s="30">
        <f>29.15/4</f>
        <v>7.2874999999999996</v>
      </c>
      <c r="F43" s="30">
        <f t="shared" si="0"/>
        <v>7.2874999999999996</v>
      </c>
      <c r="G43" s="18" t="s">
        <v>253</v>
      </c>
      <c r="H43" s="31"/>
    </row>
    <row r="44" spans="1:8" ht="27" x14ac:dyDescent="0.25">
      <c r="A44" s="29">
        <v>1</v>
      </c>
      <c r="B44" s="16" t="s">
        <v>8</v>
      </c>
      <c r="C44" s="15" t="s">
        <v>255</v>
      </c>
      <c r="D44" s="15" t="s">
        <v>256</v>
      </c>
      <c r="E44" s="30">
        <f>29.15/4</f>
        <v>7.2874999999999996</v>
      </c>
      <c r="F44" s="30">
        <f t="shared" si="0"/>
        <v>7.2874999999999996</v>
      </c>
      <c r="G44" s="18" t="s">
        <v>253</v>
      </c>
      <c r="H44" s="31"/>
    </row>
    <row r="45" spans="1:8" ht="27" x14ac:dyDescent="0.25">
      <c r="A45" s="29">
        <v>1</v>
      </c>
      <c r="B45" s="16" t="s">
        <v>6</v>
      </c>
      <c r="C45" s="15" t="s">
        <v>255</v>
      </c>
      <c r="D45" s="15" t="s">
        <v>256</v>
      </c>
      <c r="E45" s="30">
        <f>29.15/4</f>
        <v>7.2874999999999996</v>
      </c>
      <c r="F45" s="30">
        <f t="shared" si="0"/>
        <v>7.2874999999999996</v>
      </c>
      <c r="G45" s="18" t="s">
        <v>253</v>
      </c>
      <c r="H45" s="31"/>
    </row>
    <row r="46" spans="1:8" x14ac:dyDescent="0.25">
      <c r="A46" s="29">
        <v>8</v>
      </c>
      <c r="B46" s="16" t="s">
        <v>35</v>
      </c>
      <c r="C46" s="15" t="s">
        <v>152</v>
      </c>
      <c r="D46" s="16" t="s">
        <v>151</v>
      </c>
      <c r="E46" s="30">
        <f>9.99/10</f>
        <v>0.999</v>
      </c>
      <c r="F46" s="30">
        <v>9.99</v>
      </c>
      <c r="G46" s="18" t="s">
        <v>150</v>
      </c>
      <c r="H46" s="31"/>
    </row>
    <row r="47" spans="1:8" ht="27" x14ac:dyDescent="0.25">
      <c r="A47" s="29">
        <v>1</v>
      </c>
      <c r="B47" s="16" t="s">
        <v>287</v>
      </c>
      <c r="C47" s="15" t="s">
        <v>171</v>
      </c>
      <c r="D47" s="15" t="s">
        <v>170</v>
      </c>
      <c r="E47" s="30">
        <v>42.72</v>
      </c>
      <c r="F47" s="30">
        <f>E47*A47</f>
        <v>42.72</v>
      </c>
      <c r="G47" s="18" t="s">
        <v>169</v>
      </c>
      <c r="H47" s="31" t="s">
        <v>168</v>
      </c>
    </row>
    <row r="48" spans="1:8" ht="27" x14ac:dyDescent="0.25">
      <c r="A48" s="29">
        <v>4</v>
      </c>
      <c r="B48" s="16" t="s">
        <v>28</v>
      </c>
      <c r="C48" s="15" t="s">
        <v>81</v>
      </c>
      <c r="D48" s="16" t="s">
        <v>78</v>
      </c>
      <c r="E48" s="30">
        <v>4.76</v>
      </c>
      <c r="F48" s="30">
        <f>E48*A48</f>
        <v>19.04</v>
      </c>
      <c r="G48" s="18" t="s">
        <v>82</v>
      </c>
      <c r="H48" s="31"/>
    </row>
    <row r="49" spans="1:8" ht="27" x14ac:dyDescent="0.25">
      <c r="A49" s="29">
        <v>8</v>
      </c>
      <c r="B49" s="16" t="s">
        <v>38</v>
      </c>
      <c r="C49" s="15" t="s">
        <v>83</v>
      </c>
      <c r="D49" s="16" t="s">
        <v>78</v>
      </c>
      <c r="E49" s="30">
        <v>4.41</v>
      </c>
      <c r="F49" s="30">
        <f>E49*A49</f>
        <v>35.28</v>
      </c>
      <c r="G49" s="18" t="s">
        <v>84</v>
      </c>
      <c r="H49" s="31"/>
    </row>
    <row r="50" spans="1:8" ht="27" x14ac:dyDescent="0.25">
      <c r="A50" s="29">
        <v>4</v>
      </c>
      <c r="B50" s="16" t="s">
        <v>21</v>
      </c>
      <c r="C50" s="15" t="s">
        <v>157</v>
      </c>
      <c r="D50" s="16" t="s">
        <v>78</v>
      </c>
      <c r="E50" s="30">
        <f>5.96/3</f>
        <v>1.9866666666666666</v>
      </c>
      <c r="F50" s="30">
        <f>5.96*2</f>
        <v>11.92</v>
      </c>
      <c r="G50" s="18" t="s">
        <v>155</v>
      </c>
      <c r="H50" s="31"/>
    </row>
    <row r="51" spans="1:8" ht="27" x14ac:dyDescent="0.25">
      <c r="A51" s="29">
        <v>8</v>
      </c>
      <c r="B51" s="33" t="s">
        <v>77</v>
      </c>
      <c r="C51" s="15" t="s">
        <v>76</v>
      </c>
      <c r="D51" s="16" t="s">
        <v>78</v>
      </c>
      <c r="E51" s="30">
        <f>12.31/10</f>
        <v>1.2310000000000001</v>
      </c>
      <c r="F51" s="30">
        <v>12.31</v>
      </c>
      <c r="G51" s="18" t="s">
        <v>75</v>
      </c>
      <c r="H51" s="31"/>
    </row>
    <row r="52" spans="1:8" x14ac:dyDescent="0.25">
      <c r="A52" s="29">
        <v>4</v>
      </c>
      <c r="B52" s="16" t="s">
        <v>20</v>
      </c>
      <c r="C52" s="15" t="s">
        <v>164</v>
      </c>
      <c r="D52" s="16" t="s">
        <v>78</v>
      </c>
      <c r="E52" s="30">
        <f>9.12/25</f>
        <v>0.36479999999999996</v>
      </c>
      <c r="F52" s="30">
        <v>9.1199999999999992</v>
      </c>
      <c r="G52" s="18" t="s">
        <v>156</v>
      </c>
      <c r="H52" s="31"/>
    </row>
    <row r="53" spans="1:8" x14ac:dyDescent="0.25">
      <c r="A53" s="29">
        <v>4</v>
      </c>
      <c r="B53" s="16" t="s">
        <v>41</v>
      </c>
      <c r="C53" s="15" t="s">
        <v>163</v>
      </c>
      <c r="D53" s="16" t="s">
        <v>78</v>
      </c>
      <c r="E53" s="30">
        <f>3.13/25</f>
        <v>0.12520000000000001</v>
      </c>
      <c r="F53" s="30">
        <v>3.13</v>
      </c>
      <c r="G53" s="18" t="s">
        <v>158</v>
      </c>
      <c r="H53" s="31"/>
    </row>
    <row r="54" spans="1:8" x14ac:dyDescent="0.25">
      <c r="A54" s="29">
        <v>13</v>
      </c>
      <c r="B54" s="16" t="s">
        <v>30</v>
      </c>
      <c r="C54" s="15" t="s">
        <v>160</v>
      </c>
      <c r="D54" s="16" t="s">
        <v>78</v>
      </c>
      <c r="E54" s="30">
        <f>16.69/100</f>
        <v>0.16690000000000002</v>
      </c>
      <c r="F54" s="30">
        <v>16.690000000000001</v>
      </c>
      <c r="G54" s="18" t="s">
        <v>159</v>
      </c>
      <c r="H54" s="31"/>
    </row>
    <row r="55" spans="1:8" x14ac:dyDescent="0.25">
      <c r="A55" s="29">
        <v>4</v>
      </c>
      <c r="B55" s="16" t="s">
        <v>165</v>
      </c>
      <c r="C55" s="15" t="s">
        <v>166</v>
      </c>
      <c r="D55" s="16" t="s">
        <v>78</v>
      </c>
      <c r="E55" s="30">
        <f>9.73/10</f>
        <v>0.97300000000000009</v>
      </c>
      <c r="F55" s="30">
        <v>9.73</v>
      </c>
      <c r="G55" s="18" t="s">
        <v>167</v>
      </c>
      <c r="H55" s="31"/>
    </row>
    <row r="56" spans="1:8" x14ac:dyDescent="0.25">
      <c r="A56" s="29">
        <v>16</v>
      </c>
      <c r="B56" s="16" t="s">
        <v>86</v>
      </c>
      <c r="C56" s="15" t="s">
        <v>87</v>
      </c>
      <c r="D56" s="16" t="s">
        <v>88</v>
      </c>
      <c r="E56" s="30">
        <v>1.98</v>
      </c>
      <c r="F56" s="30">
        <f>E56*A56</f>
        <v>31.68</v>
      </c>
      <c r="G56" s="18" t="s">
        <v>93</v>
      </c>
      <c r="H56" s="31" t="s">
        <v>85</v>
      </c>
    </row>
    <row r="57" spans="1:8" ht="27" x14ac:dyDescent="0.25">
      <c r="A57" s="29">
        <v>4</v>
      </c>
      <c r="B57" s="16" t="s">
        <v>221</v>
      </c>
      <c r="C57" s="15" t="s">
        <v>220</v>
      </c>
      <c r="D57" s="16" t="s">
        <v>88</v>
      </c>
      <c r="E57" s="30">
        <v>1.97</v>
      </c>
      <c r="F57" s="30">
        <f>E57*A57</f>
        <v>7.88</v>
      </c>
      <c r="G57" s="18" t="s">
        <v>222</v>
      </c>
      <c r="H57" s="31" t="s">
        <v>223</v>
      </c>
    </row>
    <row r="58" spans="1:8" ht="27" x14ac:dyDescent="0.25">
      <c r="A58" s="29">
        <v>2</v>
      </c>
      <c r="B58" s="16" t="s">
        <v>224</v>
      </c>
      <c r="C58" s="15" t="s">
        <v>225</v>
      </c>
      <c r="D58" s="16" t="s">
        <v>88</v>
      </c>
      <c r="E58" s="30">
        <v>6.68</v>
      </c>
      <c r="F58" s="30">
        <f>A58*E58</f>
        <v>13.36</v>
      </c>
      <c r="G58" s="18" t="s">
        <v>226</v>
      </c>
      <c r="H58" s="31"/>
    </row>
    <row r="59" spans="1:8" x14ac:dyDescent="0.25">
      <c r="A59" s="29">
        <v>2</v>
      </c>
      <c r="B59" s="16" t="s">
        <v>227</v>
      </c>
      <c r="C59" s="15" t="s">
        <v>228</v>
      </c>
      <c r="D59" s="16" t="s">
        <v>88</v>
      </c>
      <c r="E59" s="30">
        <v>3.27</v>
      </c>
      <c r="F59" s="30">
        <f>A59*E59</f>
        <v>6.54</v>
      </c>
      <c r="G59" s="18" t="s">
        <v>229</v>
      </c>
      <c r="H59" s="31"/>
    </row>
    <row r="60" spans="1:8" ht="27" x14ac:dyDescent="0.25">
      <c r="A60" s="29">
        <v>10</v>
      </c>
      <c r="B60" s="16" t="s">
        <v>89</v>
      </c>
      <c r="C60" s="15" t="s">
        <v>219</v>
      </c>
      <c r="D60" s="16" t="s">
        <v>88</v>
      </c>
      <c r="E60" s="30">
        <v>7.93</v>
      </c>
      <c r="F60" s="30">
        <f t="shared" ref="F60:F68" si="1">E60*A60</f>
        <v>79.3</v>
      </c>
      <c r="G60" s="18" t="s">
        <v>92</v>
      </c>
      <c r="H60" s="31"/>
    </row>
    <row r="61" spans="1:8" ht="27" x14ac:dyDescent="0.25">
      <c r="A61" s="29">
        <v>4</v>
      </c>
      <c r="B61" s="16" t="s">
        <v>90</v>
      </c>
      <c r="C61" s="15" t="s">
        <v>94</v>
      </c>
      <c r="D61" s="16" t="s">
        <v>88</v>
      </c>
      <c r="E61" s="30">
        <v>14.473000000000001</v>
      </c>
      <c r="F61" s="30">
        <f t="shared" si="1"/>
        <v>57.892000000000003</v>
      </c>
      <c r="G61" s="18" t="s">
        <v>91</v>
      </c>
      <c r="H61" s="31"/>
    </row>
    <row r="62" spans="1:8" ht="27" x14ac:dyDescent="0.25">
      <c r="A62" s="29">
        <v>2</v>
      </c>
      <c r="B62" s="16" t="s">
        <v>17</v>
      </c>
      <c r="C62" s="15" t="s">
        <v>264</v>
      </c>
      <c r="D62" s="16" t="s">
        <v>88</v>
      </c>
      <c r="E62" s="30">
        <v>13.73</v>
      </c>
      <c r="F62" s="30">
        <f t="shared" si="1"/>
        <v>27.46</v>
      </c>
      <c r="G62" s="18" t="s">
        <v>257</v>
      </c>
      <c r="H62" s="31"/>
    </row>
    <row r="63" spans="1:8" ht="27" x14ac:dyDescent="0.25">
      <c r="A63" s="29">
        <v>2</v>
      </c>
      <c r="B63" s="16" t="s">
        <v>34</v>
      </c>
      <c r="C63" s="15" t="s">
        <v>263</v>
      </c>
      <c r="D63" s="16" t="s">
        <v>88</v>
      </c>
      <c r="E63" s="30">
        <v>13.73</v>
      </c>
      <c r="F63" s="30">
        <f t="shared" si="1"/>
        <v>27.46</v>
      </c>
      <c r="G63" s="18" t="s">
        <v>258</v>
      </c>
      <c r="H63" s="31"/>
    </row>
    <row r="64" spans="1:8" ht="27" x14ac:dyDescent="0.25">
      <c r="A64" s="29">
        <v>2</v>
      </c>
      <c r="B64" s="16" t="s">
        <v>37</v>
      </c>
      <c r="C64" s="15" t="s">
        <v>262</v>
      </c>
      <c r="D64" s="16" t="s">
        <v>88</v>
      </c>
      <c r="E64" s="30">
        <v>13.73</v>
      </c>
      <c r="F64" s="30">
        <f t="shared" si="1"/>
        <v>27.46</v>
      </c>
      <c r="G64" s="18" t="s">
        <v>259</v>
      </c>
      <c r="H64" s="31"/>
    </row>
    <row r="65" spans="1:8" ht="27" x14ac:dyDescent="0.25">
      <c r="A65" s="29">
        <v>2</v>
      </c>
      <c r="B65" s="16" t="s">
        <v>43</v>
      </c>
      <c r="C65" s="15" t="s">
        <v>261</v>
      </c>
      <c r="D65" s="16" t="s">
        <v>88</v>
      </c>
      <c r="E65" s="30">
        <v>13.41</v>
      </c>
      <c r="F65" s="30">
        <f t="shared" si="1"/>
        <v>26.82</v>
      </c>
      <c r="G65" s="18" t="s">
        <v>260</v>
      </c>
      <c r="H65" s="31"/>
    </row>
    <row r="66" spans="1:8" ht="27" x14ac:dyDescent="0.25">
      <c r="A66" s="29">
        <v>1</v>
      </c>
      <c r="B66" s="16" t="s">
        <v>288</v>
      </c>
      <c r="C66" s="15" t="s">
        <v>289</v>
      </c>
      <c r="D66" s="16" t="s">
        <v>249</v>
      </c>
      <c r="E66" s="30">
        <v>25.71</v>
      </c>
      <c r="F66" s="30">
        <f t="shared" si="1"/>
        <v>25.71</v>
      </c>
      <c r="G66" s="18" t="s">
        <v>248</v>
      </c>
      <c r="H66" s="31" t="s">
        <v>247</v>
      </c>
    </row>
    <row r="67" spans="1:8" ht="27" x14ac:dyDescent="0.25">
      <c r="A67" s="29">
        <v>1</v>
      </c>
      <c r="B67" s="16" t="s">
        <v>209</v>
      </c>
      <c r="C67" s="15" t="s">
        <v>210</v>
      </c>
      <c r="D67" s="16" t="s">
        <v>211</v>
      </c>
      <c r="E67" s="30">
        <v>30.52</v>
      </c>
      <c r="F67" s="30">
        <f t="shared" si="1"/>
        <v>30.52</v>
      </c>
      <c r="G67" s="18" t="s">
        <v>212</v>
      </c>
      <c r="H67" s="31" t="s">
        <v>213</v>
      </c>
    </row>
    <row r="68" spans="1:8" x14ac:dyDescent="0.25">
      <c r="A68" s="29">
        <v>2</v>
      </c>
      <c r="B68" s="16" t="s">
        <v>299</v>
      </c>
      <c r="C68" s="15" t="s">
        <v>300</v>
      </c>
      <c r="D68" s="16" t="s">
        <v>298</v>
      </c>
      <c r="E68" s="30">
        <v>5</v>
      </c>
      <c r="F68" s="30">
        <f t="shared" si="1"/>
        <v>10</v>
      </c>
      <c r="G68" s="18" t="s">
        <v>297</v>
      </c>
      <c r="H68" s="31" t="s">
        <v>301</v>
      </c>
    </row>
    <row r="69" spans="1:8" x14ac:dyDescent="0.25">
      <c r="A69" s="29">
        <v>1</v>
      </c>
      <c r="B69" s="16" t="s">
        <v>177</v>
      </c>
      <c r="C69" s="15" t="s">
        <v>178</v>
      </c>
      <c r="D69" s="16" t="s">
        <v>181</v>
      </c>
      <c r="E69" s="30">
        <v>34.979999999999997</v>
      </c>
      <c r="F69" s="30">
        <f>A69*E69</f>
        <v>34.979999999999997</v>
      </c>
      <c r="G69" s="18" t="s">
        <v>180</v>
      </c>
      <c r="H69" s="31" t="s">
        <v>179</v>
      </c>
    </row>
    <row r="70" spans="1:8" ht="27" x14ac:dyDescent="0.25">
      <c r="A70" s="29">
        <v>1</v>
      </c>
      <c r="B70" s="16" t="s">
        <v>204</v>
      </c>
      <c r="C70" s="15" t="s">
        <v>205</v>
      </c>
      <c r="D70" s="16" t="s">
        <v>181</v>
      </c>
      <c r="E70" s="30">
        <v>10.99</v>
      </c>
      <c r="F70" s="30">
        <f>E70*A70</f>
        <v>10.99</v>
      </c>
      <c r="G70" s="18" t="s">
        <v>206</v>
      </c>
      <c r="H70" s="31" t="s">
        <v>207</v>
      </c>
    </row>
    <row r="71" spans="1:8" x14ac:dyDescent="0.25">
      <c r="A71" s="29">
        <v>1</v>
      </c>
      <c r="B71" s="16" t="s">
        <v>198</v>
      </c>
      <c r="C71" s="15" t="s">
        <v>199</v>
      </c>
      <c r="D71" s="16" t="s">
        <v>181</v>
      </c>
      <c r="E71" s="30">
        <v>61.9</v>
      </c>
      <c r="F71" s="30">
        <f>E71*A71</f>
        <v>61.9</v>
      </c>
      <c r="G71" s="18" t="s">
        <v>200</v>
      </c>
      <c r="H71" s="31" t="s">
        <v>201</v>
      </c>
    </row>
    <row r="72" spans="1:8" x14ac:dyDescent="0.25">
      <c r="A72" s="29">
        <v>10</v>
      </c>
      <c r="B72" s="16" t="s">
        <v>290</v>
      </c>
      <c r="C72" s="15" t="s">
        <v>36</v>
      </c>
      <c r="D72" s="16" t="s">
        <v>73</v>
      </c>
      <c r="E72" s="30">
        <v>1.6</v>
      </c>
      <c r="F72" s="30">
        <f>E72*A72</f>
        <v>16</v>
      </c>
      <c r="G72" s="18" t="s">
        <v>74</v>
      </c>
      <c r="H72" s="31" t="s">
        <v>218</v>
      </c>
    </row>
    <row r="73" spans="1:8" ht="27" x14ac:dyDescent="0.25">
      <c r="A73" s="29">
        <v>138</v>
      </c>
      <c r="B73" s="16" t="s">
        <v>3</v>
      </c>
      <c r="C73" s="15" t="s">
        <v>153</v>
      </c>
      <c r="D73" s="16" t="s">
        <v>73</v>
      </c>
      <c r="E73" s="30">
        <f>7.5/100</f>
        <v>7.4999999999999997E-2</v>
      </c>
      <c r="F73" s="30">
        <f>7.5*2</f>
        <v>15</v>
      </c>
      <c r="G73" s="18" t="s">
        <v>79</v>
      </c>
      <c r="H73" s="31" t="s">
        <v>80</v>
      </c>
    </row>
    <row r="74" spans="1:8" x14ac:dyDescent="0.25">
      <c r="A74" s="29">
        <v>4</v>
      </c>
      <c r="B74" s="16" t="s">
        <v>291</v>
      </c>
      <c r="C74" s="15" t="s">
        <v>292</v>
      </c>
      <c r="D74" s="16" t="s">
        <v>73</v>
      </c>
      <c r="E74" s="30">
        <f>(0.85/5)*6</f>
        <v>1.02</v>
      </c>
      <c r="F74" s="30">
        <v>6</v>
      </c>
      <c r="G74" s="18" t="s">
        <v>154</v>
      </c>
      <c r="H74" s="31" t="s">
        <v>217</v>
      </c>
    </row>
    <row r="75" spans="1:8" ht="27" x14ac:dyDescent="0.25">
      <c r="A75" s="29">
        <v>2</v>
      </c>
      <c r="B75" s="16" t="s">
        <v>293</v>
      </c>
      <c r="C75" s="15" t="s">
        <v>215</v>
      </c>
      <c r="D75" s="16" t="s">
        <v>73</v>
      </c>
      <c r="E75" s="30">
        <v>0.35</v>
      </c>
      <c r="F75" s="30">
        <f>E75*A75</f>
        <v>0.7</v>
      </c>
      <c r="G75" s="18" t="s">
        <v>214</v>
      </c>
      <c r="H75" s="31" t="s">
        <v>216</v>
      </c>
    </row>
    <row r="76" spans="1:8" ht="27" x14ac:dyDescent="0.25">
      <c r="A76" s="29">
        <v>2</v>
      </c>
      <c r="B76" s="16" t="s">
        <v>12</v>
      </c>
      <c r="C76" s="15" t="s">
        <v>231</v>
      </c>
      <c r="D76" s="16" t="s">
        <v>73</v>
      </c>
      <c r="E76" s="30">
        <v>1.5</v>
      </c>
      <c r="F76" s="30">
        <f>E76*A76</f>
        <v>3</v>
      </c>
      <c r="G76" s="18" t="s">
        <v>232</v>
      </c>
      <c r="H76" s="31" t="s">
        <v>233</v>
      </c>
    </row>
    <row r="77" spans="1:8" ht="27" x14ac:dyDescent="0.25">
      <c r="A77" s="29">
        <v>1</v>
      </c>
      <c r="B77" s="16" t="s">
        <v>189</v>
      </c>
      <c r="C77" s="15" t="s">
        <v>190</v>
      </c>
      <c r="D77" s="16" t="s">
        <v>191</v>
      </c>
      <c r="E77" s="30">
        <v>6.6</v>
      </c>
      <c r="F77" s="30">
        <f>E77*A77</f>
        <v>6.6</v>
      </c>
      <c r="G77" s="18" t="s">
        <v>193</v>
      </c>
      <c r="H77" s="31" t="s">
        <v>192</v>
      </c>
    </row>
    <row r="78" spans="1:8" ht="27" x14ac:dyDescent="0.25">
      <c r="A78" s="29">
        <v>2</v>
      </c>
      <c r="B78" s="16" t="s">
        <v>331</v>
      </c>
      <c r="C78" s="15" t="s">
        <v>332</v>
      </c>
      <c r="D78" s="16" t="s">
        <v>191</v>
      </c>
      <c r="E78" s="30">
        <v>10.9</v>
      </c>
      <c r="F78" s="30">
        <f>E78*A78</f>
        <v>21.8</v>
      </c>
      <c r="G78" s="18" t="s">
        <v>333</v>
      </c>
      <c r="H78" s="31" t="s">
        <v>334</v>
      </c>
    </row>
    <row r="79" spans="1:8" ht="27" x14ac:dyDescent="0.25">
      <c r="A79" s="29">
        <v>2</v>
      </c>
      <c r="B79" s="16" t="s">
        <v>42</v>
      </c>
      <c r="C79" s="15" t="s">
        <v>103</v>
      </c>
      <c r="D79" s="16" t="s">
        <v>104</v>
      </c>
      <c r="E79" s="30">
        <f>0.62/25</f>
        <v>2.4799999999999999E-2</v>
      </c>
      <c r="F79" s="30">
        <v>0.62</v>
      </c>
      <c r="G79" s="18" t="s">
        <v>102</v>
      </c>
      <c r="H79" s="31"/>
    </row>
    <row r="80" spans="1:8" ht="27" x14ac:dyDescent="0.25">
      <c r="A80" s="29">
        <v>4</v>
      </c>
      <c r="B80" s="16" t="s">
        <v>49</v>
      </c>
      <c r="C80" s="15" t="s">
        <v>106</v>
      </c>
      <c r="D80" s="16" t="s">
        <v>104</v>
      </c>
      <c r="E80" s="30">
        <f>0.49/25</f>
        <v>1.9599999999999999E-2</v>
      </c>
      <c r="F80" s="30">
        <v>0.49</v>
      </c>
      <c r="G80" s="18" t="s">
        <v>105</v>
      </c>
      <c r="H80" s="31"/>
    </row>
    <row r="81" spans="1:8" ht="27" x14ac:dyDescent="0.25">
      <c r="A81" s="29">
        <v>10</v>
      </c>
      <c r="B81" s="16" t="s">
        <v>32</v>
      </c>
      <c r="C81" s="15" t="s">
        <v>108</v>
      </c>
      <c r="D81" s="16" t="s">
        <v>104</v>
      </c>
      <c r="E81" s="30">
        <f>0.64/25</f>
        <v>2.5600000000000001E-2</v>
      </c>
      <c r="F81" s="30">
        <v>0.64</v>
      </c>
      <c r="G81" s="18" t="s">
        <v>107</v>
      </c>
      <c r="H81" s="31"/>
    </row>
    <row r="82" spans="1:8" ht="27" x14ac:dyDescent="0.25">
      <c r="A82" s="29">
        <v>16</v>
      </c>
      <c r="B82" s="16" t="s">
        <v>33</v>
      </c>
      <c r="C82" s="15" t="s">
        <v>110</v>
      </c>
      <c r="D82" s="16" t="s">
        <v>104</v>
      </c>
      <c r="E82" s="30">
        <f>0.67/25</f>
        <v>2.6800000000000001E-2</v>
      </c>
      <c r="F82" s="30">
        <v>0.67</v>
      </c>
      <c r="G82" s="18" t="s">
        <v>109</v>
      </c>
      <c r="H82" s="31"/>
    </row>
    <row r="83" spans="1:8" ht="27" x14ac:dyDescent="0.25">
      <c r="A83" s="29">
        <v>8</v>
      </c>
      <c r="B83" s="16" t="s">
        <v>47</v>
      </c>
      <c r="C83" s="15" t="s">
        <v>112</v>
      </c>
      <c r="D83" s="16" t="s">
        <v>104</v>
      </c>
      <c r="E83" s="30">
        <f>0.83/25</f>
        <v>3.32E-2</v>
      </c>
      <c r="F83" s="30">
        <v>0.83</v>
      </c>
      <c r="G83" s="18" t="s">
        <v>111</v>
      </c>
      <c r="H83" s="31"/>
    </row>
    <row r="84" spans="1:8" ht="27" x14ac:dyDescent="0.25">
      <c r="A84" s="29">
        <v>2</v>
      </c>
      <c r="B84" s="16" t="s">
        <v>294</v>
      </c>
      <c r="C84" s="15" t="s">
        <v>115</v>
      </c>
      <c r="D84" s="16" t="s">
        <v>104</v>
      </c>
      <c r="E84" s="30">
        <f>0.65/25</f>
        <v>2.6000000000000002E-2</v>
      </c>
      <c r="F84" s="30">
        <v>0.65</v>
      </c>
      <c r="G84" s="18" t="s">
        <v>113</v>
      </c>
      <c r="H84" s="31"/>
    </row>
    <row r="85" spans="1:8" ht="27" x14ac:dyDescent="0.25">
      <c r="A85" s="29">
        <v>8</v>
      </c>
      <c r="B85" s="16" t="s">
        <v>16</v>
      </c>
      <c r="C85" s="15" t="s">
        <v>116</v>
      </c>
      <c r="D85" s="16" t="s">
        <v>104</v>
      </c>
      <c r="E85" s="30">
        <f>0.62/25</f>
        <v>2.4799999999999999E-2</v>
      </c>
      <c r="F85" s="30">
        <v>0.62</v>
      </c>
      <c r="G85" s="18" t="s">
        <v>114</v>
      </c>
      <c r="H85" s="31"/>
    </row>
    <row r="86" spans="1:8" ht="27" x14ac:dyDescent="0.25">
      <c r="A86" s="29">
        <v>8</v>
      </c>
      <c r="B86" s="16" t="s">
        <v>29</v>
      </c>
      <c r="C86" s="15" t="s">
        <v>119</v>
      </c>
      <c r="D86" s="16" t="s">
        <v>104</v>
      </c>
      <c r="E86" s="30">
        <f>0.87/25</f>
        <v>3.4799999999999998E-2</v>
      </c>
      <c r="F86" s="30">
        <v>0.87</v>
      </c>
      <c r="G86" s="18" t="s">
        <v>117</v>
      </c>
      <c r="H86" s="31"/>
    </row>
    <row r="87" spans="1:8" ht="27" x14ac:dyDescent="0.25">
      <c r="A87" s="29">
        <v>6</v>
      </c>
      <c r="B87" s="16" t="s">
        <v>10</v>
      </c>
      <c r="C87" s="15" t="s">
        <v>120</v>
      </c>
      <c r="D87" s="16" t="s">
        <v>104</v>
      </c>
      <c r="E87" s="30">
        <f>1/25</f>
        <v>0.04</v>
      </c>
      <c r="F87" s="30">
        <v>1</v>
      </c>
      <c r="G87" s="18" t="s">
        <v>118</v>
      </c>
      <c r="H87" s="31"/>
    </row>
    <row r="88" spans="1:8" ht="27" x14ac:dyDescent="0.25">
      <c r="A88" s="29">
        <v>1</v>
      </c>
      <c r="B88" s="16" t="s">
        <v>31</v>
      </c>
      <c r="C88" s="15" t="s">
        <v>122</v>
      </c>
      <c r="D88" s="16" t="s">
        <v>104</v>
      </c>
      <c r="E88" s="30">
        <f>1.04/25</f>
        <v>4.1599999999999998E-2</v>
      </c>
      <c r="F88" s="30">
        <v>1.04</v>
      </c>
      <c r="G88" s="18" t="s">
        <v>121</v>
      </c>
      <c r="H88" s="31"/>
    </row>
    <row r="89" spans="1:8" ht="27" x14ac:dyDescent="0.25">
      <c r="A89" s="29">
        <v>2</v>
      </c>
      <c r="B89" s="16" t="s">
        <v>39</v>
      </c>
      <c r="C89" s="15" t="s">
        <v>124</v>
      </c>
      <c r="D89" s="16" t="s">
        <v>104</v>
      </c>
      <c r="E89" s="30">
        <f>0.72/12</f>
        <v>0.06</v>
      </c>
      <c r="F89" s="30">
        <v>0.72</v>
      </c>
      <c r="G89" s="18" t="s">
        <v>123</v>
      </c>
      <c r="H89" s="31"/>
    </row>
    <row r="90" spans="1:8" ht="27" x14ac:dyDescent="0.25">
      <c r="A90" s="29">
        <v>4</v>
      </c>
      <c r="B90" s="16" t="s">
        <v>53</v>
      </c>
      <c r="C90" s="15" t="s">
        <v>133</v>
      </c>
      <c r="D90" s="16" t="s">
        <v>104</v>
      </c>
      <c r="E90" s="30">
        <f>0.58/25</f>
        <v>2.3199999999999998E-2</v>
      </c>
      <c r="F90" s="30">
        <v>0.57999999999999996</v>
      </c>
      <c r="G90" s="18" t="s">
        <v>132</v>
      </c>
      <c r="H90" s="31"/>
    </row>
    <row r="91" spans="1:8" ht="27" x14ac:dyDescent="0.25">
      <c r="A91" s="29">
        <v>2</v>
      </c>
      <c r="B91" s="16" t="s">
        <v>52</v>
      </c>
      <c r="C91" s="15" t="s">
        <v>134</v>
      </c>
      <c r="D91" s="16" t="s">
        <v>104</v>
      </c>
      <c r="E91" s="30">
        <f>0.93/25</f>
        <v>3.7200000000000004E-2</v>
      </c>
      <c r="F91" s="30">
        <v>0.93</v>
      </c>
      <c r="G91" s="18" t="s">
        <v>135</v>
      </c>
      <c r="H91" s="31"/>
    </row>
    <row r="92" spans="1:8" ht="27" x14ac:dyDescent="0.25">
      <c r="A92" s="29">
        <v>6</v>
      </c>
      <c r="B92" s="16" t="s">
        <v>147</v>
      </c>
      <c r="C92" s="15" t="s">
        <v>149</v>
      </c>
      <c r="D92" s="16" t="s">
        <v>104</v>
      </c>
      <c r="E92" s="30">
        <f>0.56/12</f>
        <v>4.6666666666666669E-2</v>
      </c>
      <c r="F92" s="30">
        <v>0.56000000000000005</v>
      </c>
      <c r="G92" s="18" t="s">
        <v>148</v>
      </c>
      <c r="H92" s="31"/>
    </row>
    <row r="93" spans="1:8" ht="27" x14ac:dyDescent="0.25">
      <c r="A93" s="29">
        <v>121</v>
      </c>
      <c r="B93" s="16" t="s">
        <v>2</v>
      </c>
      <c r="C93" s="15" t="s">
        <v>137</v>
      </c>
      <c r="D93" s="16" t="s">
        <v>104</v>
      </c>
      <c r="E93" s="30">
        <f>0.56/12</f>
        <v>4.6666666666666669E-2</v>
      </c>
      <c r="F93" s="30">
        <f>11*0.56</f>
        <v>6.16</v>
      </c>
      <c r="G93" s="18" t="s">
        <v>136</v>
      </c>
      <c r="H93" s="31"/>
    </row>
    <row r="94" spans="1:8" ht="27" x14ac:dyDescent="0.25">
      <c r="A94" s="29">
        <v>26</v>
      </c>
      <c r="B94" s="16" t="s">
        <v>19</v>
      </c>
      <c r="C94" s="15" t="s">
        <v>139</v>
      </c>
      <c r="D94" s="16" t="s">
        <v>104</v>
      </c>
      <c r="E94" s="30">
        <f>0.66/12</f>
        <v>5.5E-2</v>
      </c>
      <c r="F94" s="30">
        <f>3*0.66</f>
        <v>1.98</v>
      </c>
      <c r="G94" s="18" t="s">
        <v>138</v>
      </c>
      <c r="H94" s="31"/>
    </row>
    <row r="95" spans="1:8" ht="27" x14ac:dyDescent="0.25">
      <c r="A95" s="29">
        <v>7</v>
      </c>
      <c r="B95" s="16" t="s">
        <v>15</v>
      </c>
      <c r="C95" s="15" t="s">
        <v>141</v>
      </c>
      <c r="D95" s="16" t="s">
        <v>104</v>
      </c>
      <c r="E95" s="30">
        <f>0.67/12</f>
        <v>5.5833333333333339E-2</v>
      </c>
      <c r="F95" s="30">
        <v>0.67</v>
      </c>
      <c r="G95" s="18" t="s">
        <v>140</v>
      </c>
      <c r="H95" s="31"/>
    </row>
    <row r="96" spans="1:8" ht="27" x14ac:dyDescent="0.25">
      <c r="A96" s="29">
        <v>4</v>
      </c>
      <c r="B96" s="16" t="s">
        <v>4</v>
      </c>
      <c r="C96" s="15" t="s">
        <v>143</v>
      </c>
      <c r="D96" s="16" t="s">
        <v>104</v>
      </c>
      <c r="E96" s="30">
        <f>0.67/12</f>
        <v>5.5833333333333339E-2</v>
      </c>
      <c r="F96" s="30">
        <v>0.67</v>
      </c>
      <c r="G96" s="18" t="s">
        <v>142</v>
      </c>
      <c r="H96" s="31"/>
    </row>
    <row r="97" spans="1:8" ht="27" x14ac:dyDescent="0.25">
      <c r="A97" s="29">
        <v>8</v>
      </c>
      <c r="B97" s="16" t="s">
        <v>295</v>
      </c>
      <c r="C97" s="15" t="s">
        <v>296</v>
      </c>
      <c r="D97" s="16" t="s">
        <v>104</v>
      </c>
      <c r="E97" s="30">
        <f>0.69/12</f>
        <v>5.7499999999999996E-2</v>
      </c>
      <c r="F97" s="30">
        <v>0.69</v>
      </c>
      <c r="G97" s="18" t="s">
        <v>144</v>
      </c>
      <c r="H97" s="31"/>
    </row>
    <row r="98" spans="1:8" ht="27" x14ac:dyDescent="0.25">
      <c r="A98" s="29">
        <v>4</v>
      </c>
      <c r="B98" s="16" t="s">
        <v>25</v>
      </c>
      <c r="C98" s="15" t="s">
        <v>146</v>
      </c>
      <c r="D98" s="16" t="s">
        <v>104</v>
      </c>
      <c r="E98" s="30">
        <f>0.84/12</f>
        <v>6.9999999999999993E-2</v>
      </c>
      <c r="F98" s="30">
        <v>0.84</v>
      </c>
      <c r="G98" s="18" t="s">
        <v>145</v>
      </c>
      <c r="H98" s="31"/>
    </row>
    <row r="99" spans="1:8" ht="27" x14ac:dyDescent="0.25">
      <c r="A99" s="29">
        <v>4</v>
      </c>
      <c r="B99" s="16" t="s">
        <v>22</v>
      </c>
      <c r="C99" s="15" t="s">
        <v>162</v>
      </c>
      <c r="D99" s="16" t="s">
        <v>104</v>
      </c>
      <c r="E99" s="30">
        <f>0.44/4</f>
        <v>0.11</v>
      </c>
      <c r="F99" s="30">
        <f>E99*A99</f>
        <v>0.44</v>
      </c>
      <c r="G99" s="18" t="s">
        <v>340</v>
      </c>
      <c r="H99" s="31" t="s">
        <v>161</v>
      </c>
    </row>
    <row r="100" spans="1:8" ht="27" x14ac:dyDescent="0.25">
      <c r="A100" s="29">
        <v>8</v>
      </c>
      <c r="B100" s="16" t="s">
        <v>40</v>
      </c>
      <c r="C100" s="15" t="s">
        <v>239</v>
      </c>
      <c r="D100" s="16" t="s">
        <v>104</v>
      </c>
      <c r="E100" s="30">
        <f>0.15/25</f>
        <v>6.0000000000000001E-3</v>
      </c>
      <c r="F100" s="30">
        <v>0.15</v>
      </c>
      <c r="G100" s="18" t="s">
        <v>234</v>
      </c>
      <c r="H100" s="31"/>
    </row>
    <row r="101" spans="1:8" ht="27" x14ac:dyDescent="0.25">
      <c r="A101" s="29">
        <v>8</v>
      </c>
      <c r="B101" s="16" t="s">
        <v>11</v>
      </c>
      <c r="C101" s="15" t="s">
        <v>240</v>
      </c>
      <c r="D101" s="16" t="s">
        <v>104</v>
      </c>
      <c r="E101" s="30">
        <f>0.41/25</f>
        <v>1.6399999999999998E-2</v>
      </c>
      <c r="F101" s="30">
        <v>0.41</v>
      </c>
      <c r="G101" s="18" t="s">
        <v>236</v>
      </c>
      <c r="H101" s="31"/>
    </row>
    <row r="102" spans="1:8" ht="27" x14ac:dyDescent="0.25">
      <c r="A102" s="29">
        <v>2</v>
      </c>
      <c r="B102" s="16" t="s">
        <v>54</v>
      </c>
      <c r="C102" s="15" t="s">
        <v>241</v>
      </c>
      <c r="D102" s="16" t="s">
        <v>104</v>
      </c>
      <c r="E102" s="30">
        <f>0.66/25</f>
        <v>2.64E-2</v>
      </c>
      <c r="F102" s="30">
        <v>0.66</v>
      </c>
      <c r="G102" s="18" t="s">
        <v>235</v>
      </c>
      <c r="H102" s="31"/>
    </row>
    <row r="103" spans="1:8" ht="27" x14ac:dyDescent="0.25">
      <c r="A103" s="29">
        <v>4</v>
      </c>
      <c r="B103" s="16" t="s">
        <v>23</v>
      </c>
      <c r="C103" s="15" t="s">
        <v>242</v>
      </c>
      <c r="D103" s="16" t="s">
        <v>104</v>
      </c>
      <c r="E103" s="30">
        <f>0.64/25</f>
        <v>2.5600000000000001E-2</v>
      </c>
      <c r="F103" s="30">
        <v>0.64</v>
      </c>
      <c r="G103" s="18" t="s">
        <v>237</v>
      </c>
      <c r="H103" s="31"/>
    </row>
    <row r="104" spans="1:8" ht="27" x14ac:dyDescent="0.25">
      <c r="A104" s="29">
        <v>8</v>
      </c>
      <c r="B104" s="16" t="s">
        <v>24</v>
      </c>
      <c r="C104" s="15" t="s">
        <v>243</v>
      </c>
      <c r="D104" s="16" t="s">
        <v>104</v>
      </c>
      <c r="E104" s="30">
        <f>0.2/25</f>
        <v>8.0000000000000002E-3</v>
      </c>
      <c r="F104" s="30">
        <v>0.2</v>
      </c>
      <c r="G104" s="18" t="s">
        <v>238</v>
      </c>
      <c r="H104" s="31"/>
    </row>
    <row r="105" spans="1:8" ht="27" x14ac:dyDescent="0.25">
      <c r="A105" s="29">
        <v>2</v>
      </c>
      <c r="B105" s="16" t="s">
        <v>14</v>
      </c>
      <c r="C105" s="15" t="s">
        <v>244</v>
      </c>
      <c r="D105" s="16" t="s">
        <v>104</v>
      </c>
      <c r="E105" s="30">
        <f>0.56/25</f>
        <v>2.2400000000000003E-2</v>
      </c>
      <c r="F105" s="30">
        <v>0.56000000000000005</v>
      </c>
      <c r="G105" s="18" t="s">
        <v>341</v>
      </c>
      <c r="H105" s="31"/>
    </row>
    <row r="106" spans="1:8" ht="27.75" thickBot="1" x14ac:dyDescent="0.3">
      <c r="A106" s="34">
        <v>12</v>
      </c>
      <c r="B106" s="35" t="s">
        <v>18</v>
      </c>
      <c r="C106" s="36" t="s">
        <v>246</v>
      </c>
      <c r="D106" s="35" t="s">
        <v>104</v>
      </c>
      <c r="E106" s="30">
        <f>0.69/25</f>
        <v>2.76E-2</v>
      </c>
      <c r="F106" s="30">
        <v>0.69</v>
      </c>
      <c r="G106" s="27" t="s">
        <v>245</v>
      </c>
      <c r="H106" s="37"/>
    </row>
    <row r="107" spans="1:8" ht="15.75" thickBot="1" x14ac:dyDescent="0.3">
      <c r="A107" s="7"/>
      <c r="B107" s="8"/>
      <c r="C107" s="9"/>
      <c r="D107" s="8"/>
      <c r="E107" s="57" t="s">
        <v>278</v>
      </c>
      <c r="F107" s="58">
        <f>SUM(F2:F106)</f>
        <v>1089.3620000000005</v>
      </c>
      <c r="G107" s="10"/>
      <c r="H107" s="11"/>
    </row>
    <row r="108" spans="1:8" ht="15.75" thickBot="1" x14ac:dyDescent="0.3">
      <c r="A108" s="51"/>
      <c r="B108" s="52"/>
      <c r="C108" s="53"/>
      <c r="D108" s="52"/>
      <c r="E108" s="54"/>
      <c r="F108" s="56"/>
      <c r="G108" s="18"/>
      <c r="H108" s="55"/>
    </row>
    <row r="109" spans="1:8" ht="15.75" thickBot="1" x14ac:dyDescent="0.3">
      <c r="A109" s="44"/>
      <c r="B109" s="45" t="s">
        <v>303</v>
      </c>
      <c r="C109" s="46"/>
      <c r="D109" s="47"/>
      <c r="E109" s="48"/>
      <c r="F109" s="48"/>
      <c r="G109" s="49"/>
      <c r="H109" s="50"/>
    </row>
    <row r="110" spans="1:8" ht="27" x14ac:dyDescent="0.25">
      <c r="A110" s="14">
        <v>1</v>
      </c>
      <c r="B110" s="15" t="s">
        <v>307</v>
      </c>
      <c r="C110" s="16" t="s">
        <v>304</v>
      </c>
      <c r="D110" s="16" t="s">
        <v>306</v>
      </c>
      <c r="E110" s="17">
        <v>60.12</v>
      </c>
      <c r="F110" s="17">
        <f>E110*A110</f>
        <v>60.12</v>
      </c>
      <c r="G110" s="18" t="s">
        <v>305</v>
      </c>
      <c r="H110" s="19"/>
    </row>
    <row r="111" spans="1:8" ht="40.5" x14ac:dyDescent="0.25">
      <c r="A111" s="14">
        <v>1</v>
      </c>
      <c r="B111" s="15" t="s">
        <v>328</v>
      </c>
      <c r="C111" s="16" t="s">
        <v>326</v>
      </c>
      <c r="D111" s="16" t="s">
        <v>188</v>
      </c>
      <c r="E111" s="17">
        <v>155</v>
      </c>
      <c r="F111" s="17">
        <f>E111*A111</f>
        <v>155</v>
      </c>
      <c r="G111" s="18" t="s">
        <v>327</v>
      </c>
      <c r="H111" s="19"/>
    </row>
    <row r="112" spans="1:8" x14ac:dyDescent="0.25">
      <c r="A112" s="14"/>
      <c r="B112" s="20"/>
      <c r="C112" s="21"/>
      <c r="D112" s="20"/>
      <c r="E112" s="17"/>
      <c r="F112" s="17"/>
      <c r="G112" s="21"/>
      <c r="H112" s="19"/>
    </row>
    <row r="113" spans="1:8" x14ac:dyDescent="0.25">
      <c r="A113" s="14"/>
      <c r="B113" s="22" t="s">
        <v>330</v>
      </c>
      <c r="C113" s="21"/>
      <c r="D113" s="20"/>
      <c r="E113" s="17"/>
      <c r="F113" s="17"/>
      <c r="G113" s="21"/>
      <c r="H113" s="19"/>
    </row>
    <row r="114" spans="1:8" ht="108" x14ac:dyDescent="0.25">
      <c r="A114" s="23"/>
      <c r="B114" s="24" t="s">
        <v>309</v>
      </c>
      <c r="C114" s="25" t="s">
        <v>329</v>
      </c>
      <c r="D114" s="24"/>
      <c r="E114" s="26"/>
      <c r="F114" s="26"/>
      <c r="G114" s="27" t="s">
        <v>342</v>
      </c>
      <c r="H114" s="28"/>
    </row>
    <row r="115" spans="1:8" ht="15.75" thickBot="1" x14ac:dyDescent="0.3">
      <c r="A115" s="3"/>
      <c r="B115" s="5"/>
      <c r="C115" s="4"/>
      <c r="D115" s="5"/>
      <c r="E115" s="12"/>
      <c r="F115" s="12"/>
      <c r="G115" s="4"/>
    </row>
    <row r="116" spans="1:8" ht="15.75" thickBot="1" x14ac:dyDescent="0.3">
      <c r="A116" s="3"/>
      <c r="B116" s="59" t="s">
        <v>335</v>
      </c>
      <c r="C116" s="4"/>
      <c r="D116" s="5"/>
      <c r="E116" s="12"/>
      <c r="F116" s="12"/>
      <c r="G116" s="4"/>
    </row>
    <row r="117" spans="1:8" ht="27" x14ac:dyDescent="0.25">
      <c r="A117" s="6" t="s">
        <v>336</v>
      </c>
      <c r="B117" s="4" t="s">
        <v>337</v>
      </c>
      <c r="C117" s="4"/>
      <c r="D117" s="5"/>
      <c r="E117" s="12"/>
      <c r="F117" s="12"/>
      <c r="G117" s="4"/>
    </row>
  </sheetData>
  <autoFilter ref="A1:H106" xr:uid="{00000000-0009-0000-0000-000000000000}">
    <sortState xmlns:xlrd2="http://schemas.microsoft.com/office/spreadsheetml/2017/richdata2" ref="A2:H106">
      <sortCondition ref="D1:D106"/>
    </sortState>
  </autoFilter>
  <customSheetViews>
    <customSheetView guid="{BE074856-CB87-4C38-AB52-58862F2303EF}" showAutoFilter="1">
      <pane ySplit="1" topLeftCell="A2" activePane="bottomLeft" state="frozen"/>
      <selection pane="bottomLeft" activeCell="D10" sqref="D10"/>
      <pageMargins left="0.7" right="0.7" top="0.75" bottom="0.75" header="0.3" footer="0.3"/>
      <pageSetup orientation="portrait" r:id="rId1"/>
      <autoFilter ref="A1:H106" xr:uid="{00000000-0009-0000-0000-000000000000}">
        <sortState xmlns:xlrd2="http://schemas.microsoft.com/office/spreadsheetml/2017/richdata2" ref="A2:H106">
          <sortCondition ref="D1:D106"/>
        </sortState>
      </autoFilter>
    </customSheetView>
    <customSheetView guid="{558925EA-5CF7-4433-B1B3-D7D45C0B5112}" showAutoFilter="1">
      <pane ySplit="1" topLeftCell="A2" activePane="bottomLeft" state="frozen"/>
      <selection pane="bottomLeft" activeCell="D114" sqref="D114"/>
      <pageMargins left="0.7" right="0.7" top="0.75" bottom="0.75" header="0.3" footer="0.3"/>
      <pageSetup orientation="portrait" horizontalDpi="0" verticalDpi="0" r:id="rId2"/>
      <autoFilter ref="A1:H106" xr:uid="{00000000-0000-0000-0000-000000000000}"/>
    </customSheetView>
  </customSheetViews>
  <hyperlinks>
    <hyperlink ref="G114" r:id="rId3" xr:uid="{F4066DA0-F542-4ED0-A496-ECA1D25F069B}"/>
    <hyperlink ref="G21" r:id="rId4" xr:uid="{772FA403-A590-42D2-B40F-5A399A19F7BC}"/>
    <hyperlink ref="G2" r:id="rId5" xr:uid="{D037766A-09F4-4562-8ECA-200D131C4D9B}"/>
    <hyperlink ref="G3" r:id="rId6" xr:uid="{10DAE097-1339-4C71-A114-6CD834F62340}"/>
    <hyperlink ref="G4" r:id="rId7" xr:uid="{34EC99E1-356C-4418-A50D-1247FF720A13}"/>
    <hyperlink ref="G5" r:id="rId8" xr:uid="{047C7D3D-BED5-47A3-BC86-0898CACF3495}"/>
    <hyperlink ref="G6" r:id="rId9" xr:uid="{E5BD9416-93A8-4A1D-ABA1-E103BC167358}"/>
    <hyperlink ref="G7" r:id="rId10" xr:uid="{33F06810-4FAB-4505-AFE1-E1C25EAB6F27}"/>
    <hyperlink ref="G8" r:id="rId11" xr:uid="{ADD150AF-4FF3-40C6-8BAB-F83AA638E134}"/>
    <hyperlink ref="G9" r:id="rId12" xr:uid="{EBB97E31-7156-45E8-A3E9-8B2FF46447D7}"/>
    <hyperlink ref="G10" r:id="rId13" xr:uid="{8CD7E48F-80D9-453C-8E2C-69D1CBFC1FFD}"/>
    <hyperlink ref="G11" r:id="rId14" xr:uid="{EF114C37-1D94-495C-848A-6B83142907BC}"/>
    <hyperlink ref="G12" r:id="rId15" xr:uid="{4BD0E1CC-14AB-4B5B-AE59-E52D84662CC1}"/>
    <hyperlink ref="G13" r:id="rId16" xr:uid="{0CE86BDA-30DD-4AE4-AC3A-7870AB9057C8}"/>
    <hyperlink ref="G14" r:id="rId17" xr:uid="{E8E53921-C5A5-434A-A928-8AEA440E68F5}"/>
    <hyperlink ref="G15" r:id="rId18" xr:uid="{D465E80D-0F54-4BC1-BA1A-1BECFA843642}"/>
    <hyperlink ref="G16" r:id="rId19" xr:uid="{6469FC15-765C-4804-9DC6-C5F4A0233ACD}"/>
    <hyperlink ref="G17" r:id="rId20" xr:uid="{F927058F-2FC0-45A7-B1C5-8EA1E1C78805}"/>
    <hyperlink ref="G18" r:id="rId21" xr:uid="{398B549A-4135-4F9F-9CD9-F4511B4190ED}"/>
    <hyperlink ref="G19" r:id="rId22" xr:uid="{15616738-CDB2-4B45-8DBC-76C7F9EE8354}"/>
    <hyperlink ref="G20" r:id="rId23" xr:uid="{81F0EA51-BA4B-45A5-BDB0-0ADA896C2E58}"/>
    <hyperlink ref="G22" r:id="rId24" xr:uid="{648D9E9E-7EA8-4698-9B07-8EE2AEA5FDE7}"/>
    <hyperlink ref="G23" r:id="rId25" xr:uid="{BD0C8047-A35F-4BDA-A128-9F53B41B8921}"/>
    <hyperlink ref="G24" r:id="rId26" xr:uid="{BBA294E8-F4EA-4D7E-A291-F6E3185A682B}"/>
    <hyperlink ref="G25" r:id="rId27" xr:uid="{91D409CE-69E8-4AB7-BCFB-FBFE35B2668F}"/>
    <hyperlink ref="G26" r:id="rId28" xr:uid="{3E453020-99C7-4E38-BCAA-611628074ACE}"/>
    <hyperlink ref="G27" r:id="rId29" xr:uid="{1580BEEB-5C2E-4491-8A0B-A28BAF34E3C2}"/>
    <hyperlink ref="G28" r:id="rId30" xr:uid="{7B3F7563-2577-4EC4-9BA7-C6EAF73C2B16}"/>
    <hyperlink ref="G29" r:id="rId31" xr:uid="{6FDCCB45-6C78-48D7-B44F-9725307A4D75}"/>
    <hyperlink ref="G30" r:id="rId32" xr:uid="{30D257D3-9A6D-481D-8B25-9F9D49D95208}"/>
    <hyperlink ref="G31" r:id="rId33" xr:uid="{6B7DA011-2EC2-4D9B-993C-BC7C09F1DFD7}"/>
    <hyperlink ref="G32" r:id="rId34" xr:uid="{3255BA9F-3D15-472D-BB29-2301CD6FE6B4}"/>
    <hyperlink ref="G33" r:id="rId35" xr:uid="{9B039A20-5F87-4438-A8A7-CCD3EB68B211}"/>
    <hyperlink ref="G36" r:id="rId36" xr:uid="{3ABF65E8-51E0-439F-8689-C71FA7A23FC5}"/>
    <hyperlink ref="G37" r:id="rId37" xr:uid="{25853B7B-CED4-46A5-B937-716CB056C61A}"/>
    <hyperlink ref="G38" r:id="rId38" xr:uid="{425E7DC5-0F42-4E67-8D5B-09F873BC13F2}"/>
    <hyperlink ref="G39" r:id="rId39" xr:uid="{538341EC-5B24-4598-B19C-D8E3CEE507B1}"/>
    <hyperlink ref="G40" r:id="rId40" xr:uid="{E0F5161F-E916-4FAC-A9E9-F6C40209D890}"/>
    <hyperlink ref="G41" r:id="rId41" xr:uid="{CB409A7F-141D-4817-809D-3F068FDC0D8B}"/>
    <hyperlink ref="G42" r:id="rId42" xr:uid="{4F89C54E-6F94-4957-A602-1FF21C6B0ECD}"/>
    <hyperlink ref="G43" r:id="rId43" xr:uid="{C9BB5E83-D0D7-46C4-9840-FA157715F980}"/>
    <hyperlink ref="G44" r:id="rId44" xr:uid="{3C1B49DE-8502-4853-BEF3-250AF0805FA1}"/>
    <hyperlink ref="G45" r:id="rId45" xr:uid="{F82E07F0-0E66-46CE-B801-C44F6DEB3B40}"/>
    <hyperlink ref="G46" r:id="rId46" xr:uid="{92170D17-031E-44FD-B0CE-557654C6E97B}"/>
    <hyperlink ref="H47" r:id="rId47" xr:uid="{FD7462D3-3AA7-4EA5-9D6A-DC0F3F7688BA}"/>
    <hyperlink ref="G48" r:id="rId48" xr:uid="{171C0ABE-7AE0-45D9-AE61-102D31D02B80}"/>
    <hyperlink ref="G49" r:id="rId49" xr:uid="{C626471B-9B96-4D8C-A2CA-AC0EBCF3B21C}"/>
    <hyperlink ref="G50" r:id="rId50" xr:uid="{3466765C-A663-4FAF-B7D2-41CDB90B20C9}"/>
    <hyperlink ref="G51" r:id="rId51" xr:uid="{DAAC7BBB-869C-4E63-B079-65A6EC0684EC}"/>
    <hyperlink ref="G52" r:id="rId52" xr:uid="{0F45861C-5528-4A9E-8498-E1BEBDE250D1}"/>
    <hyperlink ref="G53" r:id="rId53" xr:uid="{3EB2EBD4-25B6-42CB-B9AA-9E5384F904D2}"/>
    <hyperlink ref="G54" r:id="rId54" xr:uid="{C21227E0-3C35-4707-8D0D-FAE7272D25E4}"/>
    <hyperlink ref="G55" r:id="rId55" xr:uid="{3F6B244B-2434-4668-8288-DD577D5B2BD4}"/>
    <hyperlink ref="G56" r:id="rId56" xr:uid="{FFB9F567-DF65-4545-A0C5-895A4034513E}"/>
    <hyperlink ref="G57" r:id="rId57" xr:uid="{F94D9502-E861-4AC7-87F8-53E01EFB51FD}"/>
    <hyperlink ref="G58" r:id="rId58" xr:uid="{DE5AFFAD-EEDE-41E3-996B-C6CADA3A4BCF}"/>
    <hyperlink ref="G59" r:id="rId59" xr:uid="{990C36A7-1A71-4D82-A34B-4CB421495866}"/>
    <hyperlink ref="G60" r:id="rId60" xr:uid="{424EBBCD-5708-4C63-9EC5-48C60E585721}"/>
    <hyperlink ref="G61" r:id="rId61" xr:uid="{F3D7AFA3-2717-4EC7-B08E-58D96F2AFF25}"/>
    <hyperlink ref="G62" r:id="rId62" xr:uid="{F406F4AA-272C-41CE-AEF3-426B79035B89}"/>
    <hyperlink ref="G63" r:id="rId63" xr:uid="{15EA252F-98F8-4724-A104-ED70AB5F089D}"/>
    <hyperlink ref="G64" r:id="rId64" xr:uid="{3A5EA263-7020-4747-9376-49D814330AEC}"/>
    <hyperlink ref="G65" r:id="rId65" xr:uid="{0E54BF89-7108-4277-8890-068B5AF2ECF2}"/>
    <hyperlink ref="G66" r:id="rId66" xr:uid="{14BF54E6-145C-41E2-92C0-D8E416A613C8}"/>
    <hyperlink ref="G67" r:id="rId67" xr:uid="{2F7F7C47-35AD-4249-8861-5B641A08DDC5}"/>
    <hyperlink ref="G68" r:id="rId68" xr:uid="{C8529336-93FA-434B-A586-87762B1A08BB}"/>
    <hyperlink ref="G69" r:id="rId69" xr:uid="{BFDCBDBC-38E9-4CC3-9CDE-64F8D63B764B}"/>
    <hyperlink ref="G70" r:id="rId70" xr:uid="{D54CC512-C472-455D-912A-6FF9BA4A5283}"/>
    <hyperlink ref="G71" r:id="rId71" xr:uid="{994F24A4-FBE0-4B95-8BCA-F07917044067}"/>
    <hyperlink ref="G72" r:id="rId72" xr:uid="{C7AB35AD-FE76-43D3-808C-12F5A0EA7C7D}"/>
    <hyperlink ref="G73" r:id="rId73" xr:uid="{546AB79B-C830-4786-A919-A6E6B2AEDDB9}"/>
    <hyperlink ref="G74" r:id="rId74" xr:uid="{A2FA1DA2-0E8D-413C-B81A-913E40CDEC66}"/>
    <hyperlink ref="G75" r:id="rId75" xr:uid="{07F6BF9E-C92E-48AF-B37D-54E282D48D7A}"/>
    <hyperlink ref="G76" r:id="rId76" xr:uid="{35B2FE85-0EB5-41D5-9911-714E3F9F60DC}"/>
    <hyperlink ref="G77" r:id="rId77" xr:uid="{CB3C6C3D-5446-4218-9781-650F164ABE2E}"/>
    <hyperlink ref="G78" r:id="rId78" xr:uid="{85A0DD24-C411-47E0-A34F-55EE0F69BC48}"/>
    <hyperlink ref="G79" r:id="rId79" xr:uid="{0BAFCFA9-9817-4C7D-8DF3-805EAB91E909}"/>
    <hyperlink ref="G80" r:id="rId80" xr:uid="{2004582C-E49F-474D-825F-43A10C1270A4}"/>
    <hyperlink ref="G81" r:id="rId81" xr:uid="{661B26C3-0955-40F6-A482-F2846DEBB494}"/>
    <hyperlink ref="G82" r:id="rId82" xr:uid="{AF64AC8E-4610-4365-8C49-81E740A8B388}"/>
    <hyperlink ref="G83" r:id="rId83" xr:uid="{B11139D9-98F8-490C-8515-5B5D6FBB9BFC}"/>
    <hyperlink ref="G84" r:id="rId84" xr:uid="{A5926CE2-3673-4E27-A805-A7B289A8B761}"/>
    <hyperlink ref="G85" r:id="rId85" xr:uid="{6AD8ACC7-5AFD-4ED5-B78F-F94218A99A43}"/>
    <hyperlink ref="G86" r:id="rId86" xr:uid="{7555F606-3D63-40EA-A238-6003792F7824}"/>
    <hyperlink ref="G87" r:id="rId87" xr:uid="{FF452E17-E09D-4570-91A4-AE808C54E4CB}"/>
    <hyperlink ref="G88" r:id="rId88" xr:uid="{C94A08B3-D144-4108-8751-15DE29D14F92}"/>
    <hyperlink ref="G89" r:id="rId89" xr:uid="{BAB8A6A0-98C5-4F14-90C3-AFBB0F109D90}"/>
    <hyperlink ref="G90" r:id="rId90" xr:uid="{1795F2D6-5B5A-45C8-9F1D-AFFAFBFEB003}"/>
    <hyperlink ref="G91" r:id="rId91" xr:uid="{6653143F-932C-4B93-96F6-64B59A2C8CA5}"/>
    <hyperlink ref="G92" r:id="rId92" xr:uid="{84132F7F-2D32-4432-B8BE-2993CC3FF058}"/>
    <hyperlink ref="G93" r:id="rId93" xr:uid="{2B3E0937-074C-46FE-A9AB-7185D42A2A27}"/>
    <hyperlink ref="G94" r:id="rId94" xr:uid="{8E69CC6C-7C2E-423C-A519-B52837D657C0}"/>
    <hyperlink ref="G95" r:id="rId95" xr:uid="{990DA6FB-EB13-4E63-ACDB-27299EFBAB0D}"/>
    <hyperlink ref="G96" r:id="rId96" xr:uid="{0C5CEFB4-987E-490A-957C-BF0649568B2B}"/>
    <hyperlink ref="G97" r:id="rId97" xr:uid="{8AA2DB40-F8FB-4213-B61E-F1BC0095219B}"/>
    <hyperlink ref="G98" r:id="rId98" xr:uid="{BA33B4FB-8E4E-46BF-A0B8-F38F0C692904}"/>
    <hyperlink ref="G99" r:id="rId99" xr:uid="{D31A7BAF-78FB-490F-8934-71472EB48414}"/>
    <hyperlink ref="G100" r:id="rId100" xr:uid="{77B8ED4A-0EAA-4353-8EEC-EA0A4B71BCA9}"/>
    <hyperlink ref="G101" r:id="rId101" xr:uid="{88245029-6DDA-49DA-A1DB-A0371C5F96BA}"/>
    <hyperlink ref="G102" r:id="rId102" xr:uid="{0D7C68EF-BD97-42ED-86A1-8A0B0EE8E6C5}"/>
    <hyperlink ref="G103" r:id="rId103" xr:uid="{C246377B-A3B5-4BF7-BD72-450CC5A13BB5}"/>
    <hyperlink ref="G104" r:id="rId104" xr:uid="{B1232310-C81F-4A52-9CF3-56EAE46F4E23}"/>
    <hyperlink ref="G105" r:id="rId105" xr:uid="{3A43B2B1-3889-4D83-B624-8B553674712F}"/>
    <hyperlink ref="G106" r:id="rId106" xr:uid="{2AF03A1D-3EAD-4589-B8E6-5060E2BBBD52}"/>
    <hyperlink ref="G110" r:id="rId107" xr:uid="{D37D20DB-D2A1-44D2-B9B2-57C151D39547}"/>
    <hyperlink ref="G111" r:id="rId108" xr:uid="{36BE912C-A197-4290-A84B-4CEACBF117D2}"/>
    <hyperlink ref="H66" r:id="rId109" xr:uid="{6D2D789E-ADF2-449F-9CCB-32B1FF61FB3C}"/>
    <hyperlink ref="H67" r:id="rId110" xr:uid="{F5592C33-345C-45AD-8075-0A1DC52DEF2E}"/>
    <hyperlink ref="H68" r:id="rId111" xr:uid="{62366D52-9B03-4459-A123-6D39B540FDE9}"/>
    <hyperlink ref="H69" r:id="rId112" xr:uid="{A2570E5E-5E22-4BBA-A210-8FDD64EEF2F0}"/>
    <hyperlink ref="H70" r:id="rId113" xr:uid="{5A9DB024-9EA0-4780-B8C4-61D69DDBA3E4}"/>
    <hyperlink ref="H71" r:id="rId114" xr:uid="{1660EE06-868C-4230-A867-7456D9EEDA8C}"/>
    <hyperlink ref="H72" r:id="rId115" xr:uid="{530BB5D7-AFE4-4F17-B1BC-03CBE8226C44}"/>
    <hyperlink ref="H73" r:id="rId116" xr:uid="{A0C3FBA1-536A-42B7-8E9C-30CB868DF437}"/>
    <hyperlink ref="H74" r:id="rId117" xr:uid="{AA9D913B-9920-4D43-8F8C-5FC7EC461B10}"/>
    <hyperlink ref="H75" r:id="rId118" xr:uid="{1BE5BE37-A17A-4BB9-8BC0-8C7649E8053E}"/>
    <hyperlink ref="H76" r:id="rId119" xr:uid="{CB73FD4F-6DD7-423A-8798-2EF9A0E36DEB}"/>
    <hyperlink ref="H77" r:id="rId120" xr:uid="{614249C4-E591-4861-88E7-F60C9AC95FA3}"/>
    <hyperlink ref="H78" r:id="rId121" xr:uid="{9EC9716A-0B2C-4AF6-8039-E81D2E5DE4CE}"/>
    <hyperlink ref="H57" r:id="rId122" xr:uid="{532207D1-93C3-4A18-A8D2-B9E7B6B7DDA9}"/>
    <hyperlink ref="H56" r:id="rId123" xr:uid="{3887A7FB-A7BC-4B9F-9D53-094FC2659D22}"/>
    <hyperlink ref="G47" r:id="rId124" xr:uid="{AF78BC79-94AC-4A64-91E4-CEB57CB64514}"/>
    <hyperlink ref="H33" r:id="rId125" xr:uid="{E59D493A-D90C-4500-9768-BA3D926570A4}"/>
    <hyperlink ref="H26" r:id="rId126" xr:uid="{2B274E4C-B528-405E-9E40-CC0C1404469E}"/>
  </hyperlinks>
  <pageMargins left="0.7" right="0.7" top="0.75" bottom="0.75" header="0.3" footer="0.3"/>
  <pageSetup orientation="portrait" r:id="rId12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eclsnowman</dc:creator>
  <cp:lastModifiedBy>Eric Lien</cp:lastModifiedBy>
  <dcterms:created xsi:type="dcterms:W3CDTF">2020-07-11T01:59:57Z</dcterms:created>
  <dcterms:modified xsi:type="dcterms:W3CDTF">2020-07-23T19:58:24Z</dcterms:modified>
</cp:coreProperties>
</file>