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0730E725-BEC5-4C17-AC21-2E8BB8B013C5}" xr6:coauthVersionLast="47" xr6:coauthVersionMax="47" xr10:uidLastSave="{00000000-0000-0000-0000-000000000000}"/>
  <bookViews>
    <workbookView xWindow="30030" yWindow="345" windowWidth="27510" windowHeight="1572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Sheep!$AN$96:$AN$109</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P94" i="13" l="1"/>
  <c r="AR95" i="13" l="1"/>
  <c r="AQ95" i="13"/>
  <c r="AP95" i="13"/>
  <c r="AF109" i="13"/>
  <c r="AE109" i="13"/>
  <c r="AD109" i="13"/>
  <c r="AF96" i="13"/>
  <c r="AE96" i="13"/>
  <c r="AD96" i="13"/>
  <c r="AU109" i="13"/>
  <c r="AV109" i="13" s="1"/>
  <c r="AB109" i="13"/>
  <c r="AA109" i="13"/>
  <c r="Z109" i="13"/>
  <c r="Y109" i="13"/>
  <c r="X109" i="13"/>
  <c r="V109" i="13"/>
  <c r="U109" i="13"/>
  <c r="T109" i="13"/>
  <c r="S109" i="13"/>
  <c r="R109" i="13"/>
  <c r="Q109" i="13"/>
  <c r="P109" i="13"/>
  <c r="O109" i="13"/>
  <c r="N109" i="13"/>
  <c r="M109" i="13"/>
  <c r="L109" i="13"/>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V1188" i="14"/>
  <c r="U1188" i="14" s="1"/>
  <c r="U1332" i="14"/>
  <c r="C126" i="13"/>
  <c r="W1188" i="14"/>
  <c r="Y1185" i="14"/>
  <c r="W1185" i="14"/>
  <c r="V1185" i="14"/>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O128" i="13"/>
  <c r="N128" i="13"/>
  <c r="M128" i="13"/>
  <c r="L128" i="13"/>
  <c r="K128" i="13"/>
  <c r="C128" i="13"/>
  <c r="C127" i="13"/>
  <c r="P125" i="13"/>
  <c r="C125" i="13"/>
  <c r="C124" i="13"/>
  <c r="O123" i="13"/>
  <c r="N123" i="13"/>
  <c r="M123" i="13"/>
  <c r="L123" i="13"/>
  <c r="K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Z107" i="13"/>
  <c r="Y107" i="13"/>
  <c r="X107" i="13"/>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E95" i="13"/>
  <c r="AD95" i="13"/>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J128" i="13"/>
  <c r="J211" i="13"/>
  <c r="H238" i="13"/>
  <c r="J97" i="13"/>
  <c r="C89" i="13"/>
  <c r="C284" i="13"/>
  <c r="C378" i="13"/>
  <c r="K139" i="13"/>
  <c r="K140" i="13" s="1"/>
  <c r="C158" i="13"/>
  <c r="C5" i="13"/>
  <c r="C28" i="13"/>
  <c r="C160"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Y101" i="13" s="1"/>
  <c r="AN100" i="13"/>
  <c r="AY100" i="13" s="1"/>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4" i="13" l="1"/>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Z54" i="6"/>
  <c r="Y54" i="6"/>
  <c r="X54" i="6"/>
  <c r="W54" i="6"/>
  <c r="V54" i="6"/>
  <c r="U54" i="6"/>
  <c r="T54" i="6"/>
  <c r="S54" i="6"/>
  <c r="R54" i="6"/>
  <c r="Q54" i="6"/>
  <c r="P54" i="6"/>
  <c r="O54" i="6"/>
  <c r="N54" i="6"/>
  <c r="M54" i="6"/>
  <c r="L54" i="6"/>
  <c r="K54"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charset val="1"/>
          </rPr>
          <t>Michael Young (21512438):</t>
        </r>
        <r>
          <rPr>
            <sz val="9"/>
            <color indexed="81"/>
            <rFont val="Tahoma"/>
            <charset val="1"/>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charset val="1"/>
          </rPr>
          <t>Michael Young (21512438):</t>
        </r>
        <r>
          <rPr>
            <sz val="9"/>
            <color indexed="81"/>
            <rFont val="Tahoma"/>
            <charset val="1"/>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charset val="1"/>
          </rPr>
          <t>John:</t>
        </r>
        <r>
          <rPr>
            <sz val="9"/>
            <color indexed="81"/>
            <rFont val="Tahoma"/>
            <charset val="1"/>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charset val="1"/>
          </rPr>
          <t>John:</t>
        </r>
        <r>
          <rPr>
            <sz val="9"/>
            <color indexed="81"/>
            <rFont val="Tahoma"/>
            <charset val="1"/>
          </rPr>
          <t xml:space="preserve">
Average price for the year</t>
        </r>
      </text>
    </comment>
    <comment ref="S165" authorId="0" shapeId="0" xr:uid="{8CD8B071-CF22-4993-9FEC-BBC3B95A8B56}">
      <text>
        <r>
          <rPr>
            <b/>
            <sz val="9"/>
            <color indexed="81"/>
            <rFont val="Tahoma"/>
            <charset val="1"/>
          </rPr>
          <t>John:</t>
        </r>
        <r>
          <rPr>
            <sz val="9"/>
            <color indexed="81"/>
            <rFont val="Tahoma"/>
            <charset val="1"/>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<sst xmlns="http://schemas.openxmlformats.org/spreadsheetml/2006/main" count="4818" uniqueCount="2844">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</sst>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9"/>
      <color indexed="81"/>
      <name val="Tahoma"/>
      <charset val="1"/>
    </font>
    <font>
      <b/>
      <sz val="9"/>
      <color indexed="81"/>
      <name val="Tahoma"/>
      <charset val="1"/>
    </font>
    <font>
      <sz val="10"/>
      <color theme="1"/>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8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xf numFmtId="10" fontId="0" fillId="10" borderId="0" xfId="5" applyNumberFormat="1" applyFont="1" applyFill="1"/>
    <xf numFmtId="1" fontId="0" fillId="20" borderId="30" xfId="21" applyNumberFormat="1" applyFont="1" applyBorder="1" applyAlignment="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5" fillId="0" borderId="0" xfId="0" applyFont="1"/>
    <xf numFmtId="0" fontId="8" fillId="16" borderId="16" xfId="16" applyFont="1" applyAlignment="1">
      <alignment horizontal="center" vertical="top"/>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69" t="s">
        <v>2425</v>
      </c>
      <c r="K47" s="469"/>
      <c r="L47" s="469"/>
      <c r="M47" s="469" t="s">
        <v>2429</v>
      </c>
      <c r="N47" s="469"/>
      <c r="O47" s="469"/>
      <c r="P47" s="469" t="s">
        <v>2430</v>
      </c>
      <c r="Q47" s="469"/>
      <c r="R47" s="46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A71" t="s">
        <v>96</v>
      </c>
      <c r="B71" t="s">
        <v>97</v>
      </c>
    </row>
    <row r="72" spans="1:18" x14ac:dyDescent="0.25">
      <c r="A72" t="s">
        <v>63</v>
      </c>
      <c r="B72">
        <v>15</v>
      </c>
    </row>
    <row r="73" spans="1:18" x14ac:dyDescent="0.25">
      <c r="A73" t="s">
        <v>62</v>
      </c>
      <c r="B73">
        <v>541</v>
      </c>
    </row>
    <row r="74" spans="1:18" x14ac:dyDescent="0.25">
      <c r="A74" t="s">
        <v>61</v>
      </c>
      <c r="B74">
        <v>339</v>
      </c>
    </row>
    <row r="75" spans="1:18" x14ac:dyDescent="0.25">
      <c r="A75" t="s">
        <v>98</v>
      </c>
      <c r="B75">
        <v>780</v>
      </c>
    </row>
    <row r="76" spans="1:18" x14ac:dyDescent="0.25">
      <c r="A76" t="s">
        <v>59</v>
      </c>
      <c r="B76">
        <v>550</v>
      </c>
    </row>
    <row r="77" spans="1:18" x14ac:dyDescent="0.25">
      <c r="A77" t="s">
        <v>141</v>
      </c>
      <c r="B77">
        <v>500</v>
      </c>
    </row>
    <row r="78" spans="1:18" x14ac:dyDescent="0.25">
      <c r="A78" s="395" t="s">
        <v>2679</v>
      </c>
      <c r="B78">
        <v>520</v>
      </c>
    </row>
    <row r="79" spans="1:18" x14ac:dyDescent="0.25">
      <c r="A79" s="395" t="s">
        <v>2680</v>
      </c>
      <c r="B79">
        <v>520</v>
      </c>
    </row>
    <row r="80" spans="1:18" x14ac:dyDescent="0.25">
      <c r="A80" s="395" t="s">
        <v>2681</v>
      </c>
      <c r="B80">
        <v>520</v>
      </c>
    </row>
    <row r="83" spans="1:2" x14ac:dyDescent="0.25">
      <c r="A83" s="3" t="s">
        <v>105</v>
      </c>
    </row>
    <row r="84" spans="1:2" x14ac:dyDescent="0.25">
      <c r="A84" t="s">
        <v>154</v>
      </c>
      <c r="B84">
        <v>80000</v>
      </c>
    </row>
    <row r="86" spans="1:2" x14ac:dyDescent="0.25">
      <c r="A86" t="s">
        <v>155</v>
      </c>
      <c r="B86">
        <v>80000</v>
      </c>
    </row>
    <row r="88" spans="1:2" x14ac:dyDescent="0.25">
      <c r="A88" t="s">
        <v>106</v>
      </c>
      <c r="B88" s="44">
        <v>0.09</v>
      </c>
    </row>
    <row r="90" spans="1:2" x14ac:dyDescent="0.25">
      <c r="A90" t="s">
        <v>107</v>
      </c>
      <c r="B90" s="44">
        <v>3.5000000000000003E-2</v>
      </c>
    </row>
    <row r="92" spans="1:2" x14ac:dyDescent="0.25">
      <c r="A92" t="s">
        <v>108</v>
      </c>
      <c r="B92">
        <v>2.3E-2</v>
      </c>
    </row>
    <row r="94" spans="1:2" x14ac:dyDescent="0.25">
      <c r="A94" t="s">
        <v>156</v>
      </c>
      <c r="B94">
        <v>28</v>
      </c>
    </row>
    <row r="96" spans="1:2" x14ac:dyDescent="0.25">
      <c r="A96" t="s">
        <v>109</v>
      </c>
      <c r="B96" s="44">
        <v>0.09</v>
      </c>
    </row>
    <row r="98" spans="1:2" x14ac:dyDescent="0.25">
      <c r="A98" t="s">
        <v>110</v>
      </c>
      <c r="B98" s="44">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2831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2834</v>
      </c>
      <c r="K22" s="21"/>
      <c r="L22" s="21" t="s">
        <v>2834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2835</v>
      </c>
      <c r="K23" s="18"/>
      <c r="L23" s="18" t="s">
        <v>2836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2833</v>
      </c>
      <c r="K24" s="22"/>
      <c r="L24" s="18" t="s">
        <v>2837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0999999999999996" customHeight="1" x14ac:dyDescent="0.2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4.95" customHeight="1" x14ac:dyDescent="0.2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2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3">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2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2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2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2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2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2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2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2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2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2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2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2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25">
      <c r="A70" s="7"/>
      <c r="B70" s="8"/>
      <c r="C70" s="18"/>
      <c r="D70" s="18"/>
      <c r="E70" s="18"/>
      <c r="F70" s="24"/>
      <c r="I70" t="s">
        <v>2434</v>
      </c>
      <c r="AB70" s="27"/>
      <c r="AC70" s="27"/>
      <c r="AD70" s="27"/>
      <c r="AE70" s="17"/>
      <c r="AF70" s="9"/>
      <c r="AG70" s="9"/>
      <c r="AH70" s="9"/>
    </row>
    <row r="71" spans="1:34" ht="12" customHeight="1" x14ac:dyDescent="0.25">
      <c r="A71" s="7"/>
      <c r="B71" s="8"/>
      <c r="C71" s="18"/>
      <c r="D71" s="18"/>
      <c r="E71" s="18"/>
      <c r="F71" s="24"/>
      <c r="I71" s="361"/>
      <c r="J71" s="361"/>
      <c r="K71" s="361"/>
      <c r="L71" s="361"/>
      <c r="M71" s="361"/>
      <c r="AB71" s="27"/>
      <c r="AC71" s="27"/>
      <c r="AD71" s="27"/>
      <c r="AE71" s="17"/>
      <c r="AF71" s="9"/>
      <c r="AG71" s="9"/>
      <c r="AH71" s="9"/>
    </row>
    <row r="72" spans="1:34" ht="12" customHeight="1" x14ac:dyDescent="0.25">
      <c r="A72" s="7"/>
      <c r="B72" s="8"/>
      <c r="C72" s="18"/>
      <c r="D72" s="18"/>
      <c r="E72" s="18"/>
      <c r="F72" s="24"/>
      <c r="J72" t="s">
        <v>2426</v>
      </c>
      <c r="K72" t="s">
        <v>2428</v>
      </c>
      <c r="L72" t="s">
        <v>2427</v>
      </c>
      <c r="AB72" s="27"/>
      <c r="AC72" s="27"/>
      <c r="AD72" s="27"/>
      <c r="AE72" s="17"/>
      <c r="AF72" s="9"/>
      <c r="AG72" s="9"/>
      <c r="AH72" s="9"/>
    </row>
    <row r="73" spans="1:34" ht="12" customHeight="1" x14ac:dyDescent="0.2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2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2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2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2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2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AB90" s="27"/>
      <c r="AC90" s="27"/>
      <c r="AD90" s="27"/>
      <c r="AE90" s="17"/>
      <c r="AF90" s="9"/>
      <c r="AG90" s="9"/>
      <c r="AH90" s="9"/>
    </row>
    <row r="91" spans="1:34" ht="12" customHeight="1" x14ac:dyDescent="0.2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2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2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70" t="s">
        <v>2296</v>
      </c>
      <c r="K11" s="470"/>
      <c r="L11" s="470"/>
      <c r="M11" s="470"/>
      <c r="N11" s="470"/>
      <c r="O11" s="470"/>
      <c r="P11" s="470"/>
      <c r="Q11" s="470"/>
      <c r="R11" s="470"/>
      <c r="S11" s="470"/>
      <c r="T11" s="470"/>
      <c r="U11" s="470"/>
      <c r="V11" s="470"/>
      <c r="W11" s="470"/>
      <c r="X11" s="47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71" t="s">
        <v>2295</v>
      </c>
      <c r="K12" s="472"/>
      <c r="L12" s="472"/>
      <c r="M12" s="472"/>
      <c r="N12" s="472"/>
      <c r="O12" s="472"/>
      <c r="P12" s="472"/>
      <c r="Q12" s="472"/>
      <c r="R12" s="472"/>
      <c r="S12" s="472"/>
      <c r="T12" s="472"/>
      <c r="U12" s="472"/>
      <c r="V12" s="472"/>
      <c r="W12" s="472"/>
      <c r="X12" s="47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AM93" activePane="bottomRight" state="frozen"/>
      <selection activeCell="A6" sqref="A6"/>
      <selection pane="topRight" activeCell="K6" sqref="K6"/>
      <selection pane="bottomLeft" activeCell="A22" sqref="A22"/>
      <selection pane="bottomRight" activeCell="AN112" sqref="AN1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74" t="s">
        <v>2838</v>
      </c>
      <c r="K11" s="470"/>
      <c r="L11" s="470"/>
      <c r="M11" s="470"/>
      <c r="N11" s="470"/>
      <c r="O11" s="470"/>
      <c r="P11" s="470"/>
      <c r="Q11" s="470"/>
      <c r="R11" s="470"/>
      <c r="S11" s="470"/>
      <c r="T11" s="470"/>
      <c r="U11" s="470"/>
      <c r="V11" s="470"/>
      <c r="W11" s="470"/>
      <c r="X11" s="47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71" t="s">
        <v>2830</v>
      </c>
      <c r="K12" s="472"/>
      <c r="L12" s="472"/>
      <c r="M12" s="472"/>
      <c r="N12" s="472"/>
      <c r="O12" s="472"/>
      <c r="P12" s="472"/>
      <c r="Q12" s="472"/>
      <c r="R12" s="472"/>
      <c r="S12" s="472"/>
      <c r="T12" s="472"/>
      <c r="U12" s="472"/>
      <c r="V12" s="472"/>
      <c r="W12" s="472"/>
      <c r="X12" s="47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2840</v>
      </c>
      <c r="X93" s="107"/>
      <c r="Y93" s="107"/>
      <c r="Z93" s="107"/>
      <c r="AA93" s="107"/>
      <c r="AB93" s="107"/>
      <c r="AC93" s="76"/>
      <c r="AD93" s="76" t="s">
        <v>2839</v>
      </c>
      <c r="AE93" s="76"/>
      <c r="AF93" s="76"/>
      <c r="AG93" s="76"/>
      <c r="AH93" s="73"/>
      <c r="AI93" s="57"/>
      <c r="AJ93" s="45"/>
      <c r="AK93" s="45"/>
      <c r="AL93" s="45"/>
      <c r="AP93" s="485"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85"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F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2822</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ca="1">($J$123*$W97*(1+FORECAST($H97+$J$124,OFFSET($AD$96:$AF$108,MATCH($H97+$J$124,i_woolp_fd_range_w4,1)-1,AC$89-1,2,1),OFFSET(i_woolp_fd_range_w4,MATCH($H97+$J$124,i_woolp_fd_range_w4,1)-1,0,2,1)))/(1+INDEX($AD97:$AF97,1,AC$89)))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((1+AD97)/(1+AD98))^(1/($H98-$H97))-1</f>
        <v>5.3097345132743445E-2</v>
      </c>
      <c r="AQ97" s="119">
        <f>((1+AE97)/(1+AE98))^(1/($H98-$H97))-1</f>
        <v>0.13636363636363624</v>
      </c>
      <c r="AR97" s="119">
        <f>((1+AF97)/(1+AF98))^(1/($H98-$H97))-1</f>
        <v>0.13291139240506333</v>
      </c>
      <c r="AU97" s="327">
        <f>$H97</f>
        <v>16</v>
      </c>
      <c r="AV97" s="328">
        <f ca="1">IF($AU97=i_woolp_fd_std,_xlfn.FORECAST.LINEAR($AW$95,OFFSET($I97:$K97,0,$AX$95,1,2),OFFSET(i_woolp_mpg_range_w5,0,$AX$95,1,2)),0)</f>
        <v>0</v>
      </c>
      <c r="AW97" s="329">
        <f ca="1">_xlfn.FORECAST.LINEAR($AZ$95,OFFSET($AD97:$AF97,0,$BA$95,1,2),OFFSET(i_woolp_fdprem_range_w5,0,$BA$95,1,2))</f>
        <v>0.49999999999999994</v>
      </c>
      <c r="AX97" s="460">
        <f ca="1">SUM($AV$97:$AV$108)*(1+$AW97)*$W97</f>
        <v>2106.5360000000001</v>
      </c>
      <c r="AY97" s="460">
        <f ca="1">(SUM($AV$97:$AV$108)*(1+$AW97)*$AN97*(1-i_wool_cost_pc)-i_wool_cost_kg)*$K$139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79"/>
      <c r="AL98" s="45"/>
      <c r="AN98" s="300">
        <f ca="1">($J$123*$W98*(1+FORECAST($H98+$J$124,OFFSET($AD$96:$AF$108,MATCH($H98+$J$124,i_woolp_fd_range_w4,1)-1,AC$89-1,2,1),OFFSET(i_woolp_fd_range_w4,MATCH($H98+$J$124,i_woolp_fd_range_w4,1)-1,0,2,1)))/(1+INDEX($AD98:$AF98,1,AC$89)))
+($K$123*$X98*(1+FORECAST($H98+$K$124,OFFSET($AD$96:$AF$108,MATCH($H98+$K$124,i_woolp_fd_range_w4,1)-1,AC$89-1,2,1),OFFSET(i_woolp_fd_range_w4,MATCH($H98+$K$124,i_woolp_fd_range_w4,1)-1,0,2,1)))/(1+INDEX($AD98:$AF98,1,AC$89)))
+($L$123*$Y98*(1+FORECAST($H98+$L$124,OFFSET($AD$96:$AF$108,MATCH($H98+$L$124,i_woolp_fd_range_w4,1)-1,AC$89-1,2,1),OFFSET(i_woolp_fd_range_w4,MATCH($H98+$L$124,i_woolp_fd_range_w4,1)-1,0,2,1)))/(1+INDEX($AD98:$AF98,1,AC$89)))
+($M$123*$Z98*(1+FORECAST($H98+$M$124,OFFSET($AD$96:$AF$108,MATCH($H98+$M$124,i_woolp_fd_range_w4,1)-1,AC$89-1,2,1),OFFSET(i_woolp_fd_range_w4,MATCH($H98+$M$124,i_woolp_fd_range_w4,1)-1,0,2,1)))/(1+INDEX($AD98:$AF98,1,AC$89)))
+($N$123*$AA98*(1+FORECAST($H98+$N$124,OFFSET($AD$96:$AF$108,MATCH($H98+$N$124,i_woolp_fd_range_w4,1)-1,AC$89-1,2,1),OFFSET(i_woolp_fd_range_w4,MATCH($H98+$N$124,i_woolp_fd_range_w4,1)-1,0,2,1)))/(1+INDEX($AD98:$AF98,1,AC$89)))
 +($O$123*$AB98*(1+FORECAST($H98+$O$124,OFFSET($AD$96:$AF$108,MATCH($H98+$O$124,i_woolp_fd_range_w4,1)-1,AC$89-1,2,1),OFFSET(i_woolp_fd_range_w4,MATCH($H98+$O$124,i_woolp_fd_range_w4,1)-1,0,2,1)))/(1+INDEX($AD98:$AF98,1,AC$89)))</f>
        <v>0.92125318181818183</v>
      </c>
      <c r="AP98" s="119">
        <f>((1+AD98)/(1+AD99))^(1/($H99-$H98))-1</f>
        <v>4.6296296296296058E-2</v>
      </c>
      <c r="AQ98" s="119">
        <f>((1+AE98)/(1+AE99))^(1/($H99-$H98))-1</f>
        <v>0.10000000000000009</v>
      </c>
      <c r="AR98" s="119">
        <f>((1+AF98)/(1+AF99))^(1/($H99-$H98))-1</f>
        <v>0.14492753623188426</v>
      </c>
      <c r="AU98" s="330">
        <f t="shared" ref="AU98:AX109" si="9">$H98</f>
        <v>17</v>
      </c>
      <c r="AV98">
        <f ca="1">IF($AU98=i_woolp_fd_std,_xlfn.FORECAST.LINEAR($AW$95,OFFSET($I98:$K98,0,$AX$95,1,2),OFFSET(i_woolp_mpg_range_w5,0,$AX$95,1,2)),0)</f>
        <v>0</v>
      </c>
      <c r="AW98" s="331">
        <f ca="1">_xlfn.FORECAST.LINEAR($AZ$95,OFFSET($AD98:$AF98,0,$BA$95,1,2),OFFSET(i_woolp_fdprem_range_w5,0,$BA$95,1,2))</f>
        <v>0.3199999999999999</v>
      </c>
      <c r="AX98" s="480">
        <f ca="1">SUM($AV$97:$AV$108)*(1+$AW98)*$W98</f>
        <v>1853.7516799999996</v>
      </c>
      <c r="AY98" s="332">
        <f ca="1">(SUM($AV$97:$AV$108)*(1+$AW98)*$AN98*(1-i_wool_cost_pc)-i_wool_cost_kg)*$K$139</f>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ca="1">($J$123*$W99*(1+FORECAST($H99+$J$124,OFFSET($AD$96:$AF$108,MATCH($H99+$J$124,i_woolp_fd_range_w4,1)-1,AC$89-1,2,1),OFFSET(i_woolp_fd_range_w4,MATCH($H99+$J$124,i_woolp_fd_range_w4,1)-1,0,2,1)))/(1+INDEX($AD99:$AF99,1,AC$89)))
+($K$123*$X99*(1+FORECAST($H99+$K$124,OFFSET($AD$96:$AF$108,MATCH($H99+$K$124,i_woolp_fd_range_w4,1)-1,AC$89-1,2,1),OFFSET(i_woolp_fd_range_w4,MATCH($H99+$K$124,i_woolp_fd_range_w4,1)-1,0,2,1)))/(1+INDEX($AD99:$AF99,1,AC$89)))
+($L$123*$Y99*(1+FORECAST($H99+$L$124,OFFSET($AD$96:$AF$108,MATCH($H99+$L$124,i_woolp_fd_range_w4,1)-1,AC$89-1,2,1),OFFSET(i_woolp_fd_range_w4,MATCH($H99+$L$124,i_woolp_fd_range_w4,1)-1,0,2,1)))/(1+INDEX($AD99:$AF99,1,AC$89)))
+($M$123*$Z99*(1+FORECAST($H99+$M$124,OFFSET($AD$96:$AF$108,MATCH($H99+$M$124,i_woolp_fd_range_w4,1)-1,AC$89-1,2,1),OFFSET(i_woolp_fd_range_w4,MATCH($H99+$M$124,i_woolp_fd_range_w4,1)-1,0,2,1)))/(1+INDEX($AD99:$AF99,1,AC$89)))
+($N$123*$AA99*(1+FORECAST($H99+$N$124,OFFSET($AD$96:$AF$108,MATCH($H99+$N$124,i_woolp_fd_range_w4,1)-1,AC$89-1,2,1),OFFSET(i_woolp_fd_range_w4,MATCH($H99+$N$124,i_woolp_fd_range_w4,1)-1,0,2,1)))/(1+INDEX($AD99:$AF99,1,AC$89)))
 +($O$123*$AB99*(1+FORECAST($H99+$O$124,OFFSET($AD$96:$AF$108,MATCH($H99+$O$124,i_woolp_fd_range_w4,1)-1,AC$89-1,2,1),OFFSET(i_woolp_fd_range_w4,MATCH($H99+$O$124,i_woolp_fd_range_w4,1)-1,0,2,1)))/(1+INDEX($AD99:$AF99,1,AC$89)))</f>
        <v>0.91863570000000017</v>
      </c>
      <c r="AP99" s="119">
        <f>((1+AD99)/(1+AD100))^(1/($H100-$H99))-1</f>
        <v>3.8461538461538547E-2</v>
      </c>
      <c r="AQ99" s="119">
        <f>((1+AE99)/(1+AE100))^(1/($H100-$H99))-1</f>
        <v>8.1081081081080919E-2</v>
      </c>
      <c r="AR99" s="119">
        <f>((1+AF99)/(1+AF100))^(1/($H100-$H99))-1</f>
        <v>0.13114754098360648</v>
      </c>
      <c r="AU99" s="330">
        <f t="shared" si="9"/>
        <v>18</v>
      </c>
      <c r="AV99">
        <f ca="1">IF($AU99=i_woolp_fd_std,_xlfn.FORECAST.LINEAR($AW$95,OFFSET($I99:$K99,0,$AX$95,1,2),OFFSET(i_woolp_mpg_range_w5,0,$AX$95,1,2)),0)</f>
        <v>0</v>
      </c>
      <c r="AW99" s="331">
        <f ca="1">_xlfn.FORECAST.LINEAR($AZ$95,OFFSET($AD99:$AF99,0,$BA$95,1,2),OFFSET(i_woolp_fdprem_range_w5,0,$BA$95,1,2))</f>
        <v>0.2</v>
      </c>
      <c r="AX99" s="480">
        <f ca="1">SUM($AV$97:$AV$108)*(1+$AW99)*$W99</f>
        <v>1685.2287999999999</v>
      </c>
      <c r="AY99" s="332">
        <f ca="1">(SUM($AV$97:$AV$108)*(1+$AW99)*$AN99*(1-i_wool_cost_pc)-i_wool_cost_kg)*$K$139</f>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0">L99</f>
        <v>0</v>
      </c>
      <c r="M100" s="301">
        <f t="shared" si="10"/>
        <v>-2.2771633051398829E-2</v>
      </c>
      <c r="N100" s="301">
        <f t="shared" si="10"/>
        <v>-6.5061808718282363E-2</v>
      </c>
      <c r="O100" s="302">
        <f t="shared" si="10"/>
        <v>-3.2530904359141188E-2</v>
      </c>
      <c r="P100" s="302">
        <f t="shared" si="10"/>
        <v>-1.3012361743656473E-2</v>
      </c>
      <c r="Q100" s="302">
        <f t="shared" si="10"/>
        <v>0</v>
      </c>
      <c r="R100" s="302">
        <f t="shared" si="10"/>
        <v>4.8796356538711779E-3</v>
      </c>
      <c r="S100" s="302">
        <f t="shared" si="10"/>
        <v>0</v>
      </c>
      <c r="T100" s="302">
        <f t="shared" si="10"/>
        <v>0</v>
      </c>
      <c r="U100" s="302">
        <f t="shared" si="10"/>
        <v>0</v>
      </c>
      <c r="V100" s="302">
        <f t="shared" si="10"/>
        <v>0</v>
      </c>
      <c r="W100" s="301">
        <f t="shared" si="10"/>
        <v>0.94399999999999995</v>
      </c>
      <c r="X100" s="303">
        <f t="shared" si="10"/>
        <v>0.82499999999999996</v>
      </c>
      <c r="Y100" s="303">
        <f t="shared" si="10"/>
        <v>0.82499999999999996</v>
      </c>
      <c r="Z100" s="303">
        <f t="shared" si="10"/>
        <v>0.57499999999999996</v>
      </c>
      <c r="AA100" s="303">
        <f t="shared" si="10"/>
        <v>0.60499999999999998</v>
      </c>
      <c r="AB100" s="303">
        <f t="shared" si="10"/>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((1+AD100)/(1+AD101))^(1/($H101-$H100))-1</f>
        <v>2.9702970297029729E-2</v>
      </c>
      <c r="AQ100" s="119">
        <f>((1+AE100)/(1+AE101))^(1/($H101-$H100))-1</f>
        <v>8.8235294117647189E-2</v>
      </c>
      <c r="AR100" s="119">
        <f>((1+AF100)/(1+AF101))^(1/($H101-$H100))-1</f>
        <v>0.16190476190476177</v>
      </c>
      <c r="AU100" s="330">
        <f t="shared" si="9"/>
        <v>19</v>
      </c>
      <c r="AV100">
        <f ca="1">IF($AU100=i_woolp_fd_std,_xlfn.FORECAST.LINEAR($AW$95,OFFSET($I100:$K100,0,$AX$95,1,2),OFFSET(i_woolp_mpg_range_w5,0,$AX$95,1,2)),0)</f>
        <v>0</v>
      </c>
      <c r="AW100" s="331">
        <f ca="1">_xlfn.FORECAST.LINEAR($AZ$95,OFFSET($AD100:$AF100,0,$BA$95,1,2),OFFSET(i_woolp_fdprem_range_w5,0,$BA$95,1,2))</f>
        <v>0.10999999999999999</v>
      </c>
      <c r="AX100" s="480">
        <f ca="1">SUM($AV$97:$AV$108)*(1+$AW100)*$W100</f>
        <v>1558.8366399999998</v>
      </c>
      <c r="AY100" s="332">
        <f ca="1">(SUM($AV$97:$AV$108)*(1+$AW100)*$AN100*(1-i_wool_cost_pc)-i_wool_cost_kg)*$K$139</f>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0"/>
        <v>0</v>
      </c>
      <c r="M101" s="301">
        <f t="shared" si="10"/>
        <v>-2.2771633051398829E-2</v>
      </c>
      <c r="N101" s="301">
        <f t="shared" si="10"/>
        <v>-6.5061808718282363E-2</v>
      </c>
      <c r="O101" s="302">
        <f t="shared" si="10"/>
        <v>-3.2530904359141188E-2</v>
      </c>
      <c r="P101" s="302">
        <f t="shared" si="10"/>
        <v>-1.3012361743656473E-2</v>
      </c>
      <c r="Q101" s="302">
        <f t="shared" si="10"/>
        <v>0</v>
      </c>
      <c r="R101" s="302">
        <f t="shared" si="10"/>
        <v>4.8796356538711779E-3</v>
      </c>
      <c r="S101" s="302">
        <f t="shared" si="10"/>
        <v>0</v>
      </c>
      <c r="T101" s="302">
        <f t="shared" si="10"/>
        <v>0</v>
      </c>
      <c r="U101" s="302">
        <f t="shared" si="10"/>
        <v>0</v>
      </c>
      <c r="V101" s="302">
        <f t="shared" si="10"/>
        <v>0</v>
      </c>
      <c r="W101" s="301">
        <f t="shared" si="10"/>
        <v>0.94399999999999995</v>
      </c>
      <c r="X101" s="303">
        <f t="shared" si="10"/>
        <v>0.82499999999999996</v>
      </c>
      <c r="Y101" s="303">
        <f t="shared" si="10"/>
        <v>0.82499999999999996</v>
      </c>
      <c r="Z101" s="303">
        <f t="shared" si="10"/>
        <v>0.57499999999999996</v>
      </c>
      <c r="AA101" s="303">
        <f t="shared" si="10"/>
        <v>0.60499999999999998</v>
      </c>
      <c r="AB101" s="303">
        <f t="shared" si="10"/>
        <v>0.9</v>
      </c>
      <c r="AC101" s="76"/>
      <c r="AD101" s="116">
        <v>0.01</v>
      </c>
      <c r="AE101" s="116">
        <v>0.02</v>
      </c>
      <c r="AF101" s="116">
        <v>0.05</v>
      </c>
      <c r="AG101" s="117"/>
      <c r="AH101" s="73"/>
      <c r="AI101" s="57"/>
      <c r="AJ101" s="45"/>
      <c r="AK101" s="297"/>
      <c r="AL101" s="45"/>
      <c r="AN101" s="300">
        <f ca="1">($J$123*$W101*(1+FORECAST($H101+$J$124,OFFSET($AD$96:$AF$108,MATCH($H101+$J$124,i_woolp_fd_range_w4,1)-1,AC$89-1,2,1),OFFSET(i_woolp_fd_range_w4,MATCH($H101+$J$124,i_woolp_fd_range_w4,1)-1,0,2,1)))/(1+INDEX($AD101:$AF101,1,AC$89)))
+($K$123*$X101*(1+FORECAST($H101+$K$124,OFFSET($AD$96:$AF$108,MATCH($H101+$K$124,i_woolp_fd_range_w4,1)-1,AC$89-1,2,1),OFFSET(i_woolp_fd_range_w4,MATCH($H101+$K$124,i_woolp_fd_range_w4,1)-1,0,2,1)))/(1+INDEX($AD101:$AF101,1,AC$89)))
+($L$123*$Y101*(1+FORECAST($H101+$L$124,OFFSET($AD$96:$AF$108,MATCH($H101+$L$124,i_woolp_fd_range_w4,1)-1,AC$89-1,2,1),OFFSET(i_woolp_fd_range_w4,MATCH($H101+$L$124,i_woolp_fd_range_w4,1)-1,0,2,1)))/(1+INDEX($AD101:$AF101,1,AC$89)))
+($M$123*$Z101*(1+FORECAST($H101+$M$124,OFFSET($AD$96:$AF$108,MATCH($H101+$M$124,i_woolp_fd_range_w4,1)-1,AC$89-1,2,1),OFFSET(i_woolp_fd_range_w4,MATCH($H101+$M$124,i_woolp_fd_range_w4,1)-1,0,2,1)))/(1+INDEX($AD101:$AF101,1,AC$89)))
+($N$123*$AA101*(1+FORECAST($H101+$N$124,OFFSET($AD$96:$AF$108,MATCH($H101+$N$124,i_woolp_fd_range_w4,1)-1,AC$89-1,2,1),OFFSET(i_woolp_fd_range_w4,MATCH($H101+$N$124,i_woolp_fd_range_w4,1)-1,0,2,1)))/(1+INDEX($AD101:$AF101,1,AC$89)))
 +($O$123*$AB101*(1+FORECAST($H101+$O$124,OFFSET($AD$96:$AF$108,MATCH($H101+$O$124,i_woolp_fd_range_w4,1)-1,AC$89-1,2,1),OFFSET(i_woolp_fd_range_w4,MATCH($H101+$O$124,i_woolp_fd_range_w4,1)-1,0,2,1)))/(1+INDEX($AD101:$AF101,1,AC$89)))</f>
        <v>0.91899696078431359</v>
      </c>
      <c r="AP101" s="119">
        <f>((1+AD101)/(1+AD102))^(1/($H102-$H101))-1</f>
        <v>1.0000000000000009E-2</v>
      </c>
      <c r="AQ101" s="119">
        <f>((1+AE101)/(1+AE102))^(1/($H102-$H101))-1</f>
        <v>2.0000000000000018E-2</v>
      </c>
      <c r="AR101" s="119">
        <f>((1+AF101)/(1+AF102))^(1/($H102-$H101))-1</f>
        <v>5.0000000000000044E-2</v>
      </c>
      <c r="AU101" s="330">
        <f t="shared" si="9"/>
        <v>20</v>
      </c>
      <c r="AV101">
        <f ca="1">IF($AU101=i_woolp_fd_std,_xlfn.FORECAST.LINEAR($AW$95,OFFSET($I101:$K101,0,$AX$95,1,2),OFFSET(i_woolp_mpg_range_w5,0,$AX$95,1,2)),0)</f>
        <v>0</v>
      </c>
      <c r="AW101" s="331">
        <f ca="1">_xlfn.FORECAST.LINEAR($AZ$95,OFFSET($AD101:$AF101,0,$BA$95,1,2),OFFSET(i_woolp_fdprem_range_w5,0,$BA$95,1,2))</f>
        <v>2.0000000000000004E-2</v>
      </c>
      <c r="AX101" s="480">
        <f ca="1">SUM($AV$97:$AV$108)*(1+$AW101)*$W101</f>
        <v>1432.4444799999999</v>
      </c>
      <c r="AY101" s="332">
        <f ca="1">(SUM($AV$97:$AV$108)*(1+$AW101)*$AN101*(1-i_wool_cost_pc)-i_wool_cost_kg)*$K$139</f>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0"/>
        <v>0</v>
      </c>
      <c r="M102" s="301">
        <f t="shared" si="10"/>
        <v>-2.2771633051398829E-2</v>
      </c>
      <c r="N102" s="301">
        <f t="shared" si="10"/>
        <v>-6.5061808718282363E-2</v>
      </c>
      <c r="O102" s="302">
        <f t="shared" si="10"/>
        <v>-3.2530904359141188E-2</v>
      </c>
      <c r="P102" s="302">
        <f t="shared" si="10"/>
        <v>-1.3012361743656473E-2</v>
      </c>
      <c r="Q102" s="302">
        <f t="shared" si="10"/>
        <v>0</v>
      </c>
      <c r="R102" s="302">
        <f t="shared" si="10"/>
        <v>4.8796356538711779E-3</v>
      </c>
      <c r="S102" s="302">
        <f t="shared" si="10"/>
        <v>0</v>
      </c>
      <c r="T102" s="302">
        <f t="shared" si="10"/>
        <v>0</v>
      </c>
      <c r="U102" s="302">
        <f t="shared" si="10"/>
        <v>0</v>
      </c>
      <c r="V102" s="302">
        <f t="shared" si="10"/>
        <v>0</v>
      </c>
      <c r="W102" s="301">
        <f t="shared" si="10"/>
        <v>0.94399999999999995</v>
      </c>
      <c r="X102" s="303">
        <f t="shared" si="10"/>
        <v>0.82499999999999996</v>
      </c>
      <c r="Y102" s="303">
        <f t="shared" si="10"/>
        <v>0.82499999999999996</v>
      </c>
      <c r="Z102" s="303">
        <f t="shared" si="10"/>
        <v>0.57499999999999996</v>
      </c>
      <c r="AA102" s="303">
        <f t="shared" si="10"/>
        <v>0.60499999999999998</v>
      </c>
      <c r="AB102" s="303">
        <f t="shared" si="10"/>
        <v>0.9</v>
      </c>
      <c r="AC102" s="76"/>
      <c r="AD102" s="116">
        <v>0</v>
      </c>
      <c r="AE102" s="116">
        <v>0</v>
      </c>
      <c r="AF102" s="116">
        <v>0</v>
      </c>
      <c r="AG102" s="76"/>
      <c r="AH102" s="73"/>
      <c r="AI102" s="57"/>
      <c r="AJ102" s="45"/>
      <c r="AK102" s="297"/>
      <c r="AL102" s="45"/>
      <c r="AN102" s="304">
        <f ca="1">($J$123*$W102*(1+FORECAST($H102+$J$124,OFFSET($AD$96:$AF$108,MATCH($H102+$J$124,i_woolp_fd_range_w4,1)-1,AC$89-1,2,1),OFFSET(i_woolp_fd_range_w4,MATCH($H102+$J$124,i_woolp_fd_range_w4,1)-1,0,2,1)))/(1+INDEX($AD102:$AF102,1,AC$89)))
+($K$123*$X102*(1+FORECAST($H102+$K$124,OFFSET($AD$96:$AF$108,MATCH($H102+$K$124,i_woolp_fd_range_w4,1)-1,AC$89-1,2,1),OFFSET(i_woolp_fd_range_w4,MATCH($H102+$K$124,i_woolp_fd_range_w4,1)-1,0,2,1)))/(1+INDEX($AD102:$AF102,1,AC$89)))
+($L$123*$Y102*(1+FORECAST($H102+$L$124,OFFSET($AD$96:$AF$108,MATCH($H102+$L$124,i_woolp_fd_range_w4,1)-1,AC$89-1,2,1),OFFSET(i_woolp_fd_range_w4,MATCH($H102+$L$124,i_woolp_fd_range_w4,1)-1,0,2,1)))/(1+INDEX($AD102:$AF102,1,AC$89)))
+($M$123*$Z102*(1+FORECAST($H102+$M$124,OFFSET($AD$96:$AF$108,MATCH($H102+$M$124,i_woolp_fd_range_w4,1)-1,AC$89-1,2,1),OFFSET(i_woolp_fd_range_w4,MATCH($H102+$M$124,i_woolp_fd_range_w4,1)-1,0,2,1)))/(1+INDEX($AD102:$AF102,1,AC$89)))
+($N$123*$AA102*(1+FORECAST($H102+$N$124,OFFSET($AD$96:$AF$108,MATCH($H102+$N$124,i_woolp_fd_range_w4,1)-1,AC$89-1,2,1),OFFSET(i_woolp_fd_range_w4,MATCH($H102+$N$124,i_woolp_fd_range_w4,1)-1,0,2,1)))/(1+INDEX($AD102:$AF102,1,AC$89)))
 +($O$123*$AB102*(1+FORECAST($H102+$O$124,OFFSET($AD$96:$AF$108,MATCH($H102+$O$124,i_woolp_fd_range_w4,1)-1,AC$89-1,2,1),OFFSET(i_woolp_fd_range_w4,MATCH($H102+$O$124,i_woolp_fd_range_w4,1)-1,0,2,1)))/(1+INDEX($AD102:$AF102,1,AC$89)))</f>
        <v>0.91335811999999983</v>
      </c>
      <c r="AP102" s="119"/>
      <c r="AQ102" s="119"/>
      <c r="AR102" s="119"/>
      <c r="AU102" s="330">
        <f t="shared" si="9"/>
        <v>21</v>
      </c>
      <c r="AV102">
        <f ca="1">IF($AU102=i_woolp_fd_std,_xlfn.FORECAST.LINEAR($AW$95,OFFSET($I102:$K102,0,$AX$95,1,2),OFFSET(i_woolp_mpg_range_w5,0,$AX$95,1,2)),0)</f>
        <v>1487.6666666666667</v>
      </c>
      <c r="AW102" s="331">
        <f ca="1">_xlfn.FORECAST.LINEAR($AZ$95,OFFSET($AD102:$AF102,0,$BA$95,1,2),OFFSET(i_woolp_fdprem_range_w5,0,$BA$95,1,2))</f>
        <v>0</v>
      </c>
      <c r="AX102" s="480">
        <f ca="1">SUM($AV$97:$AV$108)*(1+$AW102)*$W102</f>
        <v>1404.3573333333334</v>
      </c>
      <c r="AY102" s="332">
        <f ca="1">(SUM($AV$97:$AV$108)*(1+$AW102)*$AN102*(1-i_wool_cost_pc)-i_wool_cost_kg)*$K$139</f>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0"/>
        <v>0</v>
      </c>
      <c r="M103" s="301">
        <f t="shared" si="10"/>
        <v>-2.2771633051398829E-2</v>
      </c>
      <c r="N103" s="301">
        <f t="shared" si="10"/>
        <v>-6.5061808718282363E-2</v>
      </c>
      <c r="O103" s="302">
        <f t="shared" si="10"/>
        <v>-3.2530904359141188E-2</v>
      </c>
      <c r="P103" s="302">
        <f t="shared" si="10"/>
        <v>-1.3012361743656473E-2</v>
      </c>
      <c r="Q103" s="302">
        <f t="shared" si="10"/>
        <v>0</v>
      </c>
      <c r="R103" s="302">
        <f t="shared" si="10"/>
        <v>4.8796356538711779E-3</v>
      </c>
      <c r="S103" s="302">
        <f t="shared" si="10"/>
        <v>0</v>
      </c>
      <c r="T103" s="302">
        <f t="shared" si="10"/>
        <v>0</v>
      </c>
      <c r="U103" s="302">
        <f t="shared" si="10"/>
        <v>0</v>
      </c>
      <c r="V103" s="302">
        <f t="shared" si="10"/>
        <v>0</v>
      </c>
      <c r="W103" s="301">
        <f t="shared" si="10"/>
        <v>0.94399999999999995</v>
      </c>
      <c r="X103" s="303">
        <f t="shared" si="10"/>
        <v>0.82499999999999996</v>
      </c>
      <c r="Y103" s="303">
        <f t="shared" si="10"/>
        <v>0.82499999999999996</v>
      </c>
      <c r="Z103" s="303">
        <f t="shared" si="10"/>
        <v>0.57499999999999996</v>
      </c>
      <c r="AA103" s="303">
        <f t="shared" si="10"/>
        <v>0.60499999999999998</v>
      </c>
      <c r="AB103" s="303">
        <f t="shared" si="10"/>
        <v>0.9</v>
      </c>
      <c r="AC103" s="76"/>
      <c r="AD103" s="116">
        <v>-0.01</v>
      </c>
      <c r="AE103" s="116">
        <v>-0.02</v>
      </c>
      <c r="AF103" s="116">
        <v>-0.04</v>
      </c>
      <c r="AG103" s="117"/>
      <c r="AH103" s="73"/>
      <c r="AI103" s="57"/>
      <c r="AJ103" s="45"/>
      <c r="AK103" s="297"/>
      <c r="AL103" s="45"/>
      <c r="AN103" s="304">
        <f ca="1">($J$123*$W103*(1+FORECAST($H103+$J$124,OFFSET($AD$96:$AF$108,MATCH($H103+$J$124,i_woolp_fd_range_w4,1)-1,AC$89-1,2,1),OFFSET(i_woolp_fd_range_w4,MATCH($H103+$J$124,i_woolp_fd_range_w4,1)-1,0,2,1)))/(1+INDEX($AD103:$AF103,1,AC$89)))
+($K$123*$X103*(1+FORECAST($H103+$K$124,OFFSET($AD$96:$AF$108,MATCH($H103+$K$124,i_woolp_fd_range_w4,1)-1,AC$89-1,2,1),OFFSET(i_woolp_fd_range_w4,MATCH($H103+$K$124,i_woolp_fd_range_w4,1)-1,0,2,1)))/(1+INDEX($AD103:$AF103,1,AC$89)))
+($L$123*$Y103*(1+FORECAST($H103+$L$124,OFFSET($AD$96:$AF$108,MATCH($H103+$L$124,i_woolp_fd_range_w4,1)-1,AC$89-1,2,1),OFFSET(i_woolp_fd_range_w4,MATCH($H103+$L$124,i_woolp_fd_range_w4,1)-1,0,2,1)))/(1+INDEX($AD103:$AF103,1,AC$89)))
+($M$123*$Z103*(1+FORECAST($H103+$M$124,OFFSET($AD$96:$AF$108,MATCH($H103+$M$124,i_woolp_fd_range_w4,1)-1,AC$89-1,2,1),OFFSET(i_woolp_fd_range_w4,MATCH($H103+$M$124,i_woolp_fd_range_w4,1)-1,0,2,1)))/(1+INDEX($AD103:$AF103,1,AC$89)))
+($N$123*$AA103*(1+FORECAST($H103+$N$124,OFFSET($AD$96:$AF$108,MATCH($H103+$N$124,i_woolp_fd_range_w4,1)-1,AC$89-1,2,1),OFFSET(i_woolp_fd_range_w4,MATCH($H103+$N$124,i_woolp_fd_range_w4,1)-1,0,2,1)))/(1+INDEX($AD103:$AF103,1,AC$89)))
 +($O$123*$AB103*(1+FORECAST($H103+$O$124,OFFSET($AD$96:$AF$108,MATCH($H103+$O$124,i_woolp_fd_range_w4,1)-1,AC$89-1,2,1),OFFSET(i_woolp_fd_range_w4,MATCH($H103+$O$124,i_woolp_fd_range_w4,1)-1,0,2,1)))/(1+INDEX($AD103:$AF103,1,AC$89)))</f>
        <v>0.91276861224489791</v>
      </c>
      <c r="AP103" s="119">
        <f>1-((1+AD103)/(1+AD102))^(1/($H102-$H103))</f>
        <v>-1.0101010101010166E-2</v>
      </c>
      <c r="AQ103" s="119">
        <f>1-((1+AE103)/(1+AE102))^(1/($H102-$H103))</f>
        <v>-2.0408163265306145E-2</v>
      </c>
      <c r="AR103" s="119">
        <f>1-((1+AF103)/(1+AF102))^(1/($H102-$H103))</f>
        <v>-4.1666666666666741E-2</v>
      </c>
      <c r="AU103" s="330">
        <f t="shared" si="9"/>
        <v>22</v>
      </c>
      <c r="AV103">
        <f ca="1">IF($AU103=i_woolp_fd_std,_xlfn.FORECAST.LINEAR($AW$95,OFFSET($I103:$K103,0,$AX$95,1,2),OFFSET(i_woolp_mpg_range_w5,0,$AX$95,1,2)),0)</f>
        <v>0</v>
      </c>
      <c r="AW103" s="331">
        <f ca="1">_xlfn.FORECAST.LINEAR($AZ$95,OFFSET($AD103:$AF103,0,$BA$95,1,2),OFFSET(i_woolp_fdprem_range_w5,0,$BA$95,1,2))</f>
        <v>-1.9999999999999997E-2</v>
      </c>
      <c r="AX103" s="480">
        <f ca="1">SUM($AV$97:$AV$108)*(1+$AW103)*$W103</f>
        <v>1376.2701866666666</v>
      </c>
      <c r="AY103" s="332">
        <f ca="1">(SUM($AV$97:$AV$108)*(1+$AW103)*$AN103*(1-i_wool_cost_pc)-i_wool_cost_kg)*$K$139</f>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0"/>
        <v>0</v>
      </c>
      <c r="M104" s="301">
        <f t="shared" si="10"/>
        <v>-2.2771633051398829E-2</v>
      </c>
      <c r="N104" s="301">
        <f t="shared" si="10"/>
        <v>-6.5061808718282363E-2</v>
      </c>
      <c r="O104" s="302">
        <f t="shared" si="10"/>
        <v>-3.2530904359141188E-2</v>
      </c>
      <c r="P104" s="302">
        <f t="shared" si="10"/>
        <v>-1.3012361743656473E-2</v>
      </c>
      <c r="Q104" s="302">
        <f t="shared" si="10"/>
        <v>0</v>
      </c>
      <c r="R104" s="302">
        <f t="shared" si="10"/>
        <v>4.8796356538711779E-3</v>
      </c>
      <c r="S104" s="302">
        <f t="shared" si="10"/>
        <v>0</v>
      </c>
      <c r="T104" s="302">
        <f t="shared" si="10"/>
        <v>0</v>
      </c>
      <c r="U104" s="302">
        <f t="shared" si="10"/>
        <v>0</v>
      </c>
      <c r="V104" s="302">
        <f t="shared" si="10"/>
        <v>0</v>
      </c>
      <c r="W104" s="301">
        <f t="shared" si="10"/>
        <v>0.94399999999999995</v>
      </c>
      <c r="X104" s="303">
        <f t="shared" si="10"/>
        <v>0.82499999999999996</v>
      </c>
      <c r="Y104" s="303">
        <f t="shared" si="10"/>
        <v>0.82499999999999996</v>
      </c>
      <c r="Z104" s="303">
        <f t="shared" si="10"/>
        <v>0.57499999999999996</v>
      </c>
      <c r="AA104" s="303">
        <f t="shared" si="10"/>
        <v>0.60499999999999998</v>
      </c>
      <c r="AB104" s="303">
        <f t="shared" si="10"/>
        <v>0.9</v>
      </c>
      <c r="AC104" s="76"/>
      <c r="AD104" s="116">
        <v>-7.0000000000000007E-2</v>
      </c>
      <c r="AE104" s="116">
        <v>-0.11</v>
      </c>
      <c r="AF104" s="116">
        <v>-0.16</v>
      </c>
      <c r="AG104" s="117"/>
      <c r="AH104" s="73"/>
      <c r="AI104" s="57"/>
      <c r="AJ104" s="45"/>
      <c r="AK104" s="297"/>
      <c r="AL104" s="45"/>
      <c r="AN104" s="304">
        <f ca="1">($J$123*$W104*(1+FORECAST($H104+$J$124,OFFSET($AD$96:$AF$108,MATCH($H104+$J$124,i_woolp_fd_range_w4,1)-1,AC$89-1,2,1),OFFSET(i_woolp_fd_range_w4,MATCH($H104+$J$124,i_woolp_fd_range_w4,1)-1,0,2,1)))/(1+INDEX($AD104:$AF104,1,AC$89)))
+($K$123*$X104*(1+FORECAST($H104+$K$124,OFFSET($AD$96:$AF$108,MATCH($H104+$K$124,i_woolp_fd_range_w4,1)-1,AC$89-1,2,1),OFFSET(i_woolp_fd_range_w4,MATCH($H104+$K$124,i_woolp_fd_range_w4,1)-1,0,2,1)))/(1+INDEX($AD104:$AF104,1,AC$89)))
+($L$123*$Y104*(1+FORECAST($H104+$L$124,OFFSET($AD$96:$AF$108,MATCH($H104+$L$124,i_woolp_fd_range_w4,1)-1,AC$89-1,2,1),OFFSET(i_woolp_fd_range_w4,MATCH($H104+$L$124,i_woolp_fd_range_w4,1)-1,0,2,1)))/(1+INDEX($AD104:$AF104,1,AC$89)))
+($M$123*$Z104*(1+FORECAST($H104+$M$124,OFFSET($AD$96:$AF$108,MATCH($H104+$M$124,i_woolp_fd_range_w4,1)-1,AC$89-1,2,1),OFFSET(i_woolp_fd_range_w4,MATCH($H104+$M$124,i_woolp_fd_range_w4,1)-1,0,2,1)))/(1+INDEX($AD104:$AF104,1,AC$89)))
+($N$123*$AA104*(1+FORECAST($H104+$N$124,OFFSET($AD$96:$AF$108,MATCH($H104+$N$124,i_woolp_fd_range_w4,1)-1,AC$89-1,2,1),OFFSET(i_woolp_fd_range_w4,MATCH($H104+$N$124,i_woolp_fd_range_w4,1)-1,0,2,1)))/(1+INDEX($AD104:$AF104,1,AC$89)))
 +($O$123*$AB104*(1+FORECAST($H104+$O$124,OFFSET($AD$96:$AF$108,MATCH($H104+$O$124,i_woolp_fd_range_w4,1)-1,AC$89-1,2,1),OFFSET(i_woolp_fd_range_w4,MATCH($H104+$O$124,i_woolp_fd_range_w4,1)-1,0,2,1)))/(1+INDEX($AD104:$AF104,1,AC$89)))</f>
        <v>0.91352369662921362</v>
      </c>
      <c r="AP104" s="119">
        <f>1-((1+AD104)/(1+AD103))^(1/($H103-$H104))</f>
        <v>-3.1753909143191983E-2</v>
      </c>
      <c r="AQ104" s="119">
        <f>1-((1+AE104)/(1+AE103))^(1/($H103-$H104))</f>
        <v>-4.9344364594205992E-2</v>
      </c>
      <c r="AR104" s="119">
        <f>1-((1+AF104)/(1+AF103))^(1/($H103-$H104))</f>
        <v>-6.9044967649697586E-2</v>
      </c>
      <c r="AU104" s="330">
        <f t="shared" si="9"/>
        <v>24</v>
      </c>
      <c r="AV104">
        <f ca="1">IF($AU104=i_woolp_fd_std,_xlfn.FORECAST.LINEAR($AW$95,OFFSET($I104:$K104,0,$AX$95,1,2),OFFSET(i_woolp_mpg_range_w5,0,$AX$95,1,2)),0)</f>
        <v>0</v>
      </c>
      <c r="AW104" s="331">
        <f ca="1">_xlfn.FORECAST.LINEAR($AZ$95,OFFSET($AD104:$AF104,0,$BA$95,1,2),OFFSET(i_woolp_fdprem_range_w5,0,$BA$95,1,2))</f>
        <v>-0.11000000000000001</v>
      </c>
      <c r="AX104" s="480">
        <f ca="1">SUM($AV$97:$AV$108)*(1+$AW104)*$W104</f>
        <v>1249.8780266666665</v>
      </c>
      <c r="AY104" s="332">
        <f ca="1">(SUM($AV$97:$AV$108)*(1+$AW104)*$AN104*(1-i_wool_cost_pc)-i_wool_cost_kg)*$K$139</f>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0"/>
        <v>0</v>
      </c>
      <c r="M105" s="301">
        <f t="shared" si="10"/>
        <v>-2.2771633051398829E-2</v>
      </c>
      <c r="N105" s="301">
        <f t="shared" si="10"/>
        <v>-6.5061808718282363E-2</v>
      </c>
      <c r="O105" s="302">
        <f t="shared" si="10"/>
        <v>-3.2530904359141188E-2</v>
      </c>
      <c r="P105" s="302">
        <f t="shared" si="10"/>
        <v>-1.3012361743656473E-2</v>
      </c>
      <c r="Q105" s="302">
        <f t="shared" si="10"/>
        <v>0</v>
      </c>
      <c r="R105" s="302">
        <f t="shared" si="10"/>
        <v>4.8796356538711779E-3</v>
      </c>
      <c r="S105" s="302">
        <f t="shared" si="10"/>
        <v>0</v>
      </c>
      <c r="T105" s="302">
        <f t="shared" si="10"/>
        <v>0</v>
      </c>
      <c r="U105" s="302">
        <f t="shared" si="10"/>
        <v>0</v>
      </c>
      <c r="V105" s="302">
        <f t="shared" si="10"/>
        <v>0</v>
      </c>
      <c r="W105" s="121">
        <v>0.86099999999999999</v>
      </c>
      <c r="X105" s="123">
        <v>0.61299999999999999</v>
      </c>
      <c r="Y105" s="123">
        <v>0.59399999999999997</v>
      </c>
      <c r="Z105" s="123">
        <v>0.42599999999999999</v>
      </c>
      <c r="AA105" s="123">
        <v>0.41499999999999998</v>
      </c>
      <c r="AB105" s="123">
        <f t="shared" si="10"/>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1-((1+AD105)/(1+AD104))^(1/($H104-$H105))</f>
        <v>-0.11355287256600421</v>
      </c>
      <c r="AQ105" s="119">
        <f>1-((1+AE105)/(1+AE104))^(1/($H104-$H105))</f>
        <v>-0.14403825522216041</v>
      </c>
      <c r="AR105" s="119">
        <f>1-((1+AF105)/(1+AF104))^(1/($H104-$H105))</f>
        <v>-0.15470053837925168</v>
      </c>
      <c r="AU105" s="330">
        <f t="shared" si="9"/>
        <v>26</v>
      </c>
      <c r="AV105">
        <f ca="1">IF($AU105=i_woolp_fd_std,_xlfn.FORECAST.LINEAR($AW$95,OFFSET($I105:$K105,0,$AX$95,1,2),OFFSET(i_woolp_mpg_range_w5,0,$AX$95,1,2)),0)</f>
        <v>0</v>
      </c>
      <c r="AW105" s="331">
        <f ca="1">_xlfn.FORECAST.LINEAR($AZ$95,OFFSET($AD105:$AF105,0,$BA$95,1,2),OFFSET(i_woolp_fdprem_range_w5,0,$BA$95,1,2))</f>
        <v>-0.32</v>
      </c>
      <c r="AX105" s="480">
        <f ca="1">SUM($AV$97:$AV$108)*(1+$AW105)*$W105</f>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0"/>
        <v>0</v>
      </c>
      <c r="M106" s="301">
        <f t="shared" si="10"/>
        <v>-2.2771633051398829E-2</v>
      </c>
      <c r="N106" s="301">
        <f t="shared" si="10"/>
        <v>-6.5061808718282363E-2</v>
      </c>
      <c r="O106" s="302">
        <f t="shared" si="10"/>
        <v>-3.2530904359141188E-2</v>
      </c>
      <c r="P106" s="302">
        <f t="shared" si="10"/>
        <v>-1.3012361743656473E-2</v>
      </c>
      <c r="Q106" s="302">
        <f t="shared" si="10"/>
        <v>0</v>
      </c>
      <c r="R106" s="302">
        <f t="shared" si="10"/>
        <v>4.8796356538711779E-3</v>
      </c>
      <c r="S106" s="302">
        <f t="shared" si="10"/>
        <v>0</v>
      </c>
      <c r="T106" s="302">
        <f t="shared" si="10"/>
        <v>0</v>
      </c>
      <c r="U106" s="302">
        <f t="shared" si="10"/>
        <v>0</v>
      </c>
      <c r="V106" s="302">
        <f t="shared" si="10"/>
        <v>0</v>
      </c>
      <c r="W106" s="301">
        <f t="shared" si="10"/>
        <v>0.86099999999999999</v>
      </c>
      <c r="X106" s="303">
        <f t="shared" si="10"/>
        <v>0.61299999999999999</v>
      </c>
      <c r="Y106" s="303">
        <f t="shared" si="10"/>
        <v>0.59399999999999997</v>
      </c>
      <c r="Z106" s="303">
        <f t="shared" si="10"/>
        <v>0.42599999999999999</v>
      </c>
      <c r="AA106" s="303">
        <f t="shared" si="10"/>
        <v>0.41499999999999998</v>
      </c>
      <c r="AB106" s="303">
        <f t="shared" si="10"/>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1-((1+AD106)/(1+AD105))^(1/($H105-$H106))</f>
        <v>-0.1180339887498949</v>
      </c>
      <c r="AQ106" s="119">
        <f>1-((1+AE106)/(1+AE105))^(1/($H105-$H106))</f>
        <v>-0.15470053837925146</v>
      </c>
      <c r="AR106" s="119">
        <f>1-((1+AF106)/(1+AF105))^(1/($H105-$H106))</f>
        <v>-0.14564392373896018</v>
      </c>
      <c r="AU106" s="330">
        <f t="shared" si="9"/>
        <v>28</v>
      </c>
      <c r="AV106">
        <f ca="1">IF($AU106=i_woolp_fd_std,_xlfn.FORECAST.LINEAR($AW$95,OFFSET($I106:$K106,0,$AX$95,1,2),OFFSET(i_woolp_mpg_range_w5,0,$AX$95,1,2)),0)</f>
        <v>0</v>
      </c>
      <c r="AW106" s="331">
        <f ca="1">_xlfn.FORECAST.LINEAR($AZ$95,OFFSET($AD106:$AF106,0,$BA$95,1,2),OFFSET(i_woolp_fdprem_range_w5,0,$BA$95,1,2))</f>
        <v>-0.49</v>
      </c>
      <c r="AX106" s="480">
        <f ca="1">SUM($AV$97:$AV$108)*(1+$AW106)*$W106</f>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1">L105</f>
        <v>0</v>
      </c>
      <c r="M107" s="301">
        <f t="shared" si="11"/>
        <v>-2.2771633051398829E-2</v>
      </c>
      <c r="N107" s="301">
        <f t="shared" si="11"/>
        <v>-6.5061808718282363E-2</v>
      </c>
      <c r="O107" s="302">
        <f t="shared" si="11"/>
        <v>-3.2530904359141188E-2</v>
      </c>
      <c r="P107" s="302">
        <f t="shared" si="11"/>
        <v>-1.3012361743656473E-2</v>
      </c>
      <c r="Q107" s="302">
        <f t="shared" si="11"/>
        <v>0</v>
      </c>
      <c r="R107" s="302">
        <f t="shared" si="11"/>
        <v>4.8796356538711779E-3</v>
      </c>
      <c r="S107" s="302">
        <f t="shared" si="11"/>
        <v>0</v>
      </c>
      <c r="T107" s="302">
        <f t="shared" si="11"/>
        <v>0</v>
      </c>
      <c r="U107" s="302">
        <f t="shared" si="11"/>
        <v>0</v>
      </c>
      <c r="V107" s="302">
        <f t="shared" si="11"/>
        <v>0</v>
      </c>
      <c r="W107" s="301">
        <f t="shared" si="11"/>
        <v>0.86099999999999999</v>
      </c>
      <c r="X107" s="303">
        <f t="shared" si="11"/>
        <v>0.61299999999999999</v>
      </c>
      <c r="Y107" s="303">
        <f t="shared" si="11"/>
        <v>0.59399999999999997</v>
      </c>
      <c r="Z107" s="303">
        <f t="shared" si="11"/>
        <v>0.42599999999999999</v>
      </c>
      <c r="AA107" s="303">
        <f t="shared" si="11"/>
        <v>0.41499999999999998</v>
      </c>
      <c r="AB107" s="303">
        <f t="shared" si="11"/>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1-((1+AD107)/(1+AD106))^(1/($H106-$H107))</f>
        <v>-3.6422843755939738E-2</v>
      </c>
      <c r="AQ107" s="119">
        <f>1-((1+AE107)/(1+AE106))^(1/($H106-$H107))</f>
        <v>-9.098032586468241E-2</v>
      </c>
      <c r="AR107" s="119">
        <f>1-((1+AF107)/(1+AF106))^(1/($H106-$H107))</f>
        <v>-0.13425528070419568</v>
      </c>
      <c r="AU107" s="330">
        <f t="shared" si="9"/>
        <v>32</v>
      </c>
      <c r="AV107">
        <f ca="1">IF($AU107=i_woolp_fd_std,_xlfn.FORECAST.LINEAR($AW$95,OFFSET($I107:$K107,0,$AX$95,1,2),OFFSET(i_woolp_mpg_range_w5,0,$AX$95,1,2)),0)</f>
        <v>0</v>
      </c>
      <c r="AW107" s="331">
        <f ca="1">_xlfn.FORECAST.LINEAR($AZ$95,OFFSET($AD107:$AF107,0,$BA$95,1,2),OFFSET(i_woolp_fdprem_range_w5,0,$BA$95,1,2))</f>
        <v>-0.64</v>
      </c>
      <c r="AX107" s="480">
        <f ca="1">SUM($AV$97:$AV$108)*(1+$AW107)*$W107</f>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1"/>
        <v>0</v>
      </c>
      <c r="M108" s="301">
        <f t="shared" si="11"/>
        <v>-2.2771633051398829E-2</v>
      </c>
      <c r="N108" s="301">
        <f t="shared" si="11"/>
        <v>-6.5061808718282363E-2</v>
      </c>
      <c r="O108" s="302">
        <f t="shared" si="11"/>
        <v>-3.2530904359141188E-2</v>
      </c>
      <c r="P108" s="302">
        <f t="shared" si="11"/>
        <v>-1.3012361743656473E-2</v>
      </c>
      <c r="Q108" s="302">
        <f t="shared" si="11"/>
        <v>0</v>
      </c>
      <c r="R108" s="302">
        <f t="shared" si="11"/>
        <v>4.8796356538711779E-3</v>
      </c>
      <c r="S108" s="302">
        <f t="shared" si="11"/>
        <v>0</v>
      </c>
      <c r="T108" s="302">
        <f t="shared" si="11"/>
        <v>0</v>
      </c>
      <c r="U108" s="302">
        <f t="shared" si="11"/>
        <v>0</v>
      </c>
      <c r="V108" s="302">
        <f t="shared" si="11"/>
        <v>0</v>
      </c>
      <c r="W108" s="301">
        <f t="shared" si="11"/>
        <v>0.86099999999999999</v>
      </c>
      <c r="X108" s="303">
        <f t="shared" si="11"/>
        <v>0.61299999999999999</v>
      </c>
      <c r="Y108" s="303">
        <f t="shared" si="11"/>
        <v>0.59399999999999997</v>
      </c>
      <c r="Z108" s="303">
        <f t="shared" si="11"/>
        <v>0.42599999999999999</v>
      </c>
      <c r="AA108" s="303">
        <f t="shared" si="11"/>
        <v>0.41499999999999998</v>
      </c>
      <c r="AB108" s="303">
        <f t="shared" si="11"/>
        <v>0.9</v>
      </c>
      <c r="AC108" s="76"/>
      <c r="AD108" s="116">
        <v>-0.55000000000000004</v>
      </c>
      <c r="AE108" s="116">
        <v>-0.67</v>
      </c>
      <c r="AF108" s="116">
        <v>-0.83</v>
      </c>
      <c r="AG108" s="76" t="s">
        <v>244</v>
      </c>
      <c r="AH108" s="73"/>
      <c r="AI108" s="57"/>
      <c r="AJ108" s="45"/>
      <c r="AK108" s="297"/>
      <c r="AL108" s="45"/>
      <c r="AN108" s="48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1-((1+AD108)/(1+AD107))^(1/($H107-$H108))</f>
        <v>-7.4967699773140106E-2</v>
      </c>
      <c r="AQ108" s="119">
        <f>1-((1+AE108)/(1+AE107))^(1/($H107-$H108))</f>
        <v>-4.4465935734187001E-2</v>
      </c>
      <c r="AR108" s="119">
        <f>1-((1+AF108)/(1+AF107))^(1/($H107-$H108))</f>
        <v>-0.30609431242203033</v>
      </c>
      <c r="AU108" s="330">
        <f t="shared" si="9"/>
        <v>34</v>
      </c>
      <c r="AV108">
        <f ca="1">IF($AU108=i_woolp_fd_std,_xlfn.FORECAST.LINEAR($AW$95,OFFSET($I108:$K108,0,$AX$95,1,2),OFFSET(i_woolp_mpg_range_w5,0,$AX$95,1,2)),0)</f>
        <v>0</v>
      </c>
      <c r="AW108" s="331">
        <f ca="1">_xlfn.FORECAST.LINEAR($AZ$95,OFFSET($AD108:$AF108,0,$BA$95,1,2),OFFSET(i_woolp_fdprem_range_w5,0,$BA$95,1,2))</f>
        <v>-0.67</v>
      </c>
      <c r="AX108" s="480">
        <f ca="1">SUM($AV$97:$AV$108)*(1+$AW108)*$W108</f>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1"/>
        <v>0</v>
      </c>
      <c r="M109" s="306">
        <f t="shared" si="11"/>
        <v>-2.2771633051398829E-2</v>
      </c>
      <c r="N109" s="306">
        <f t="shared" si="11"/>
        <v>-6.5061808718282363E-2</v>
      </c>
      <c r="O109" s="307">
        <f t="shared" si="11"/>
        <v>-3.2530904359141188E-2</v>
      </c>
      <c r="P109" s="307">
        <f t="shared" si="11"/>
        <v>-1.3012361743656473E-2</v>
      </c>
      <c r="Q109" s="307">
        <f t="shared" si="11"/>
        <v>0</v>
      </c>
      <c r="R109" s="307">
        <f t="shared" si="11"/>
        <v>4.8796356538711779E-3</v>
      </c>
      <c r="S109" s="307">
        <f t="shared" si="11"/>
        <v>0</v>
      </c>
      <c r="T109" s="307">
        <f t="shared" si="11"/>
        <v>0</v>
      </c>
      <c r="U109" s="307">
        <f t="shared" si="11"/>
        <v>0</v>
      </c>
      <c r="V109" s="307">
        <f t="shared" si="11"/>
        <v>0</v>
      </c>
      <c r="W109" s="306">
        <f t="shared" si="11"/>
        <v>0.86099999999999999</v>
      </c>
      <c r="X109" s="308">
        <f t="shared" si="11"/>
        <v>0.61299999999999999</v>
      </c>
      <c r="Y109" s="308">
        <f t="shared" si="11"/>
        <v>0.59399999999999997</v>
      </c>
      <c r="Z109" s="308">
        <f t="shared" si="11"/>
        <v>0.42599999999999999</v>
      </c>
      <c r="AA109" s="308">
        <f t="shared" si="11"/>
        <v>0.41499999999999998</v>
      </c>
      <c r="AB109" s="308">
        <f t="shared" si="11"/>
        <v>0.9</v>
      </c>
      <c r="AC109" s="76"/>
      <c r="AD109" s="484">
        <f>MAX(-0.95,AD108+($H108-$H109)/($H107-$H108)*(AD108-AD107))</f>
        <v>-0.69000000000000017</v>
      </c>
      <c r="AE109" s="484">
        <f>MAX(-0.95,AE108+($H108-$H109)/($H107-$H108)*(AE108-AE107))</f>
        <v>-0.73000000000000009</v>
      </c>
      <c r="AF109" s="484">
        <f>MAX(-0.95,AF108+($H108-$H109)/($H107-$H108)*(AF108-AF107))</f>
        <v>-0.95</v>
      </c>
      <c r="AG109" s="76"/>
      <c r="AH109" s="73"/>
      <c r="AI109" s="57"/>
      <c r="AJ109" s="45"/>
      <c r="AK109" s="297"/>
      <c r="AL109" s="45"/>
      <c r="AN109" s="483">
        <f ca="1">AN108</f>
        <v>0.821353</v>
      </c>
      <c r="AP109" s="119">
        <f>1-((1+AD109)/(1+AD108))^(1/($H108-$H109))</f>
        <v>-9.764702584835927E-2</v>
      </c>
      <c r="AQ109" s="119">
        <f>1-((1+AE109)/(1+AE108))^(1/($H108-$H109))</f>
        <v>-5.1447381843301443E-2</v>
      </c>
      <c r="AR109" s="119">
        <f>1-((1+AF109)/(1+AF108))^(1/($H108-$H109))</f>
        <v>-0.35790606871704389</v>
      </c>
      <c r="AU109" s="333">
        <f t="shared" si="9"/>
        <v>38</v>
      </c>
      <c r="AV109" s="334">
        <f ca="1">IF($AU109=i_woolp_fd_std,_xlfn.FORECAST.LINEAR($AW$95,OFFSET($I109:$K109,0,$AX$95,1,2),OFFSET(i_woolp_mpg_range_w5,0,$AX$95,1,2)),0)</f>
        <v>0</v>
      </c>
      <c r="AW109" s="335">
        <f ca="1">_xlfn.FORECAST.LINEAR($AZ$95,OFFSET($AD109:$AF109,0,$BA$95,1,2),OFFSET(i_woolp_fdprem_range_w5,0,$BA$95,1,2))</f>
        <v>-0.7300000000000002</v>
      </c>
      <c r="AX109" s="481">
        <f ca="1">SUM($AV$97:$AV$108)*(1+$AW109)*$W109</f>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2841</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2843</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2842</v>
      </c>
    </row>
    <row r="114" spans="1:40" outlineLevel="3" x14ac:dyDescent="0.25">
      <c r="A114" s="45"/>
      <c r="B114" s="54"/>
      <c r="C114" s="87">
        <f>INT($C$81+3)</f>
        <v>4</v>
      </c>
      <c r="D114" s="73"/>
      <c r="E114" s="70"/>
      <c r="F114" s="70"/>
      <c r="G114" s="73"/>
      <c r="H114" s="76" t="s">
        <v>252</v>
      </c>
      <c r="I114" s="97">
        <v>50</v>
      </c>
      <c r="J114" s="76" t="s">
        <v>2829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2">W95</f>
        <v>Fleece</v>
      </c>
      <c r="K119" s="76" t="str">
        <f t="shared" si="12"/>
        <v>Pieces</v>
      </c>
      <c r="L119" s="76" t="str">
        <f t="shared" si="12"/>
        <v>Bellies</v>
      </c>
      <c r="M119" s="76" t="str">
        <f t="shared" si="12"/>
        <v>Locks</v>
      </c>
      <c r="N119" s="76" t="str">
        <f t="shared" si="12"/>
        <v>Stains</v>
      </c>
      <c r="O119" s="76" t="str">
        <f t="shared" si="12"/>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13">(K122/K$120)/SUMPRODUCT($J122:$P122,(1/$J$120:$P$120))</f>
        <v>0.1131434988500704</v>
      </c>
      <c r="L121" s="309">
        <f t="shared" si="13"/>
        <v>4.1071090082575555E-2</v>
      </c>
      <c r="M121" s="309">
        <f t="shared" si="13"/>
        <v>1.2445784873507741E-2</v>
      </c>
      <c r="N121" s="309">
        <f t="shared" si="13"/>
        <v>3.1593146217365808E-2</v>
      </c>
      <c r="O121" s="309">
        <f t="shared" si="13"/>
        <v>0</v>
      </c>
      <c r="P121" s="309">
        <f t="shared" si="13"/>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 t="shared" ref="L123:O123" si="14">L122/(1-($P$122-$N$122))</f>
        <v>3.3000000000000002E-2</v>
      </c>
      <c r="M123" s="311">
        <f t="shared" si="14"/>
        <v>1.2999999999999999E-2</v>
      </c>
      <c r="N123" s="311">
        <f t="shared" si="14"/>
        <v>3.3000000000000002E-2</v>
      </c>
      <c r="O123" s="311">
        <f t="shared" si="14"/>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86">
        <v>0</v>
      </c>
      <c r="K124" s="99">
        <v>-1</v>
      </c>
      <c r="L124" s="99">
        <v>0.7</v>
      </c>
      <c r="M124" s="99">
        <v>0.4</v>
      </c>
      <c r="N124" s="99">
        <v>0.1</v>
      </c>
      <c r="O124" s="486">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15">K119</f>
        <v>Pieces</v>
      </c>
      <c r="L125" s="76" t="str">
        <f t="shared" si="15"/>
        <v>Bellies</v>
      </c>
      <c r="M125" s="76" t="str">
        <f t="shared" si="15"/>
        <v>Locks</v>
      </c>
      <c r="N125" s="76" t="str">
        <f t="shared" si="15"/>
        <v>Stains</v>
      </c>
      <c r="O125" s="76" t="str">
        <f t="shared" si="15"/>
        <v>Off types</v>
      </c>
      <c r="P125" s="76" t="str">
        <f t="shared" si="15"/>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16">(J127/J$120)/SUMPRODUCT($J127:$P127,(1/$J$120:$P$120))</f>
        <v>0.78918322295805732</v>
      </c>
      <c r="K126" s="309">
        <f t="shared" si="16"/>
        <v>9.1832229580573951E-2</v>
      </c>
      <c r="L126" s="309">
        <f t="shared" si="16"/>
        <v>3.7880794701986756E-2</v>
      </c>
      <c r="M126" s="309">
        <f t="shared" si="16"/>
        <v>9.7130242825607064E-3</v>
      </c>
      <c r="N126" s="309">
        <f t="shared" si="16"/>
        <v>2.7196467991169981E-2</v>
      </c>
      <c r="O126" s="309">
        <f t="shared" si="16"/>
        <v>0</v>
      </c>
      <c r="P126" s="309">
        <f t="shared" si="16"/>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K127/(1-($P$122-$N$122))</f>
        <v>0.08</v>
      </c>
      <c r="L128" s="311">
        <f t="shared" ref="L128:O128" si="17">L127/(1-($P$122-$N$122))</f>
        <v>0.03</v>
      </c>
      <c r="M128" s="311">
        <f t="shared" si="17"/>
        <v>0.01</v>
      </c>
      <c r="N128" s="311">
        <f t="shared" si="17"/>
        <v>2.8000000000000001E-2</v>
      </c>
      <c r="O128" s="311">
        <f t="shared" si="17"/>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86">
        <v>0</v>
      </c>
      <c r="K129" s="99">
        <v>-2</v>
      </c>
      <c r="L129" s="99">
        <v>-0.6</v>
      </c>
      <c r="M129" s="99">
        <v>-0.5</v>
      </c>
      <c r="N129" s="99">
        <v>0</v>
      </c>
      <c r="O129" s="486">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18">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18"/>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18"/>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18"/>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18"/>
        <v>4</v>
      </c>
      <c r="D138" s="73"/>
      <c r="E138" s="70"/>
      <c r="F138" s="70"/>
      <c r="G138" s="73"/>
      <c r="H138" s="132" t="s">
        <v>2315</v>
      </c>
      <c r="I138" s="133"/>
      <c r="J138" s="133"/>
      <c r="K138" s="312">
        <f>SUM(K134:K137)</f>
        <v>0.39569892473118284</v>
      </c>
      <c r="L138" s="134"/>
      <c r="M138" s="76"/>
      <c r="N138" s="76" t="s">
        <v>2823</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18"/>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18"/>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2828</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2825</v>
      </c>
      <c r="S165" s="140" t="s">
        <v>2826</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2827</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19">SUMIFS($Z166:$AE166,$Z$165:$AE$165,AF$165)</f>
        <v>3.17</v>
      </c>
      <c r="AG166" s="151">
        <f t="shared" si="19"/>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0">_xlfn.FORECAST.LINEAR($AO$166,OFFSET($T166:$X166,0,$AP$166,1,2),OFFSET(i_salep_percentile_range_s4,0,$AP$166,1,2))</f>
        <v>1.4290966386554622</v>
      </c>
      <c r="AR166" s="339">
        <f t="shared" ref="AR166:AR173" ca="1" si="21">$S166*$AQ166</f>
        <v>5.868439971243709</v>
      </c>
      <c r="AS166" s="339">
        <f t="shared" ref="AS166:AS173" ca="1" si="22">AR166*(1+INDEX(i_salep_months_priceadj_s7s9p4,1+$E166*2,MATCH(AS$165,$J$250:$U$250,0)))</f>
        <v>6.9834435657800134</v>
      </c>
    </row>
    <row r="167" spans="1:49" outlineLevel="3" x14ac:dyDescent="0.25">
      <c r="A167" s="45"/>
      <c r="B167" s="54"/>
      <c r="C167" s="87">
        <f t="shared" ref="C167:C174" si="23">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19"/>
        <v>3.17</v>
      </c>
      <c r="AG167" s="159">
        <f t="shared" si="19"/>
        <v>7.4500000000000011E-2</v>
      </c>
      <c r="AH167" s="73"/>
      <c r="AI167" s="57"/>
      <c r="AJ167" s="45"/>
      <c r="AK167" s="45"/>
      <c r="AL167" s="45"/>
      <c r="AN167" s="340" t="str">
        <f t="shared" ref="AN167:AN173" si="24">$H167</f>
        <v>Air freight lamb grid (1)</v>
      </c>
      <c r="AQ167" s="331">
        <f t="shared" ca="1" si="20"/>
        <v>1.4477124183006536</v>
      </c>
      <c r="AR167" s="341">
        <f t="shared" ca="1" si="21"/>
        <v>5.7325664989216385</v>
      </c>
      <c r="AS167" s="341">
        <f t="shared" ca="1" si="22"/>
        <v>6.8217541337167491</v>
      </c>
    </row>
    <row r="168" spans="1:49" outlineLevel="3" x14ac:dyDescent="0.25">
      <c r="A168" s="45"/>
      <c r="B168" s="54"/>
      <c r="C168" s="87">
        <f t="shared" si="23"/>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19"/>
        <v>3.17</v>
      </c>
      <c r="AG168" s="159">
        <f t="shared" si="19"/>
        <v>7.4500000000000011E-2</v>
      </c>
      <c r="AH168" s="73"/>
      <c r="AI168" s="57"/>
      <c r="AJ168" s="45"/>
      <c r="AK168" s="45"/>
      <c r="AL168" s="45"/>
      <c r="AN168" s="340" t="str">
        <f t="shared" si="24"/>
        <v>Store lamb grid (2)</v>
      </c>
      <c r="AQ168" s="331">
        <f t="shared" ca="1" si="20"/>
        <v>1.3933486238532109</v>
      </c>
      <c r="AR168" s="341">
        <f t="shared" ca="1" si="21"/>
        <v>5.2408339324227171</v>
      </c>
      <c r="AS168" s="341">
        <f t="shared" ca="1" si="22"/>
        <v>6.2365923795830334</v>
      </c>
    </row>
    <row r="169" spans="1:49" outlineLevel="3" x14ac:dyDescent="0.25">
      <c r="A169" s="45"/>
      <c r="B169" s="54"/>
      <c r="C169" s="87">
        <f t="shared" si="23"/>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19"/>
        <v>3.37</v>
      </c>
      <c r="AG169" s="159">
        <f t="shared" si="19"/>
        <v>5.45E-2</v>
      </c>
      <c r="AH169" s="73"/>
      <c r="AI169" s="57"/>
      <c r="AJ169" s="45"/>
      <c r="AK169" s="45"/>
      <c r="AL169" s="45"/>
      <c r="AN169" s="340" t="str">
        <f t="shared" si="24"/>
        <v>Yearling grid (3)</v>
      </c>
      <c r="AQ169" s="331">
        <f t="shared" ca="1" si="20"/>
        <v>1.6886120996441283</v>
      </c>
      <c r="AR169" s="341">
        <f t="shared" ca="1" si="21"/>
        <v>4.0934579439252339</v>
      </c>
      <c r="AS169" s="341">
        <f t="shared" ca="1" si="22"/>
        <v>4.8712149532710285</v>
      </c>
      <c r="AV169" s="341">
        <f ca="1">50*0.46*AR169</f>
        <v>94.149532710280383</v>
      </c>
      <c r="AW169" t="s">
        <v>2407</v>
      </c>
    </row>
    <row r="170" spans="1:49" outlineLevel="3" x14ac:dyDescent="0.25">
      <c r="A170" s="45"/>
      <c r="B170" s="54"/>
      <c r="C170" s="87">
        <f t="shared" si="23"/>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19"/>
        <v>5.37</v>
      </c>
      <c r="AG170" s="159">
        <f t="shared" si="19"/>
        <v>5.45E-2</v>
      </c>
      <c r="AH170" s="73"/>
      <c r="AI170" s="57"/>
      <c r="AJ170" s="45"/>
      <c r="AK170" s="45"/>
      <c r="AL170" s="45"/>
      <c r="AN170" s="340" t="str">
        <f t="shared" si="24"/>
        <v>Export wether grid (4)</v>
      </c>
      <c r="AQ170" s="331">
        <f t="shared" ca="1" si="20"/>
        <v>1.4896924451133635</v>
      </c>
      <c r="AR170" s="341">
        <f t="shared" ca="1" si="21"/>
        <v>111.72693338350227</v>
      </c>
      <c r="AS170" s="341">
        <f t="shared" ca="1" si="22"/>
        <v>111.72693338350227</v>
      </c>
    </row>
    <row r="171" spans="1:49" outlineLevel="3" x14ac:dyDescent="0.25">
      <c r="A171" s="45"/>
      <c r="B171" s="54"/>
      <c r="C171" s="87">
        <f t="shared" si="23"/>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19"/>
        <v>4.16</v>
      </c>
      <c r="AG171" s="159">
        <f t="shared" si="19"/>
        <v>5.45E-2</v>
      </c>
      <c r="AH171" s="73"/>
      <c r="AI171" s="57"/>
      <c r="AJ171" s="45"/>
      <c r="AK171" s="45"/>
      <c r="AL171" s="45"/>
      <c r="AN171" s="340" t="str">
        <f t="shared" si="24"/>
        <v>Breeder grid (5)</v>
      </c>
      <c r="AQ171" s="331">
        <f t="shared" ca="1" si="20"/>
        <v>1.4896924451133635</v>
      </c>
      <c r="AR171" s="341">
        <f t="shared" ca="1" si="21"/>
        <v>126.6238578346359</v>
      </c>
      <c r="AS171" s="341">
        <f t="shared" ca="1" si="22"/>
        <v>150.68239082321671</v>
      </c>
      <c r="AV171" s="341">
        <f ca="1">AR171*(1+AVERAGE($J$262:$U$262))*($M$221/$N$221)</f>
        <v>106.60911901561281</v>
      </c>
      <c r="AW171" t="s">
        <v>2409</v>
      </c>
    </row>
    <row r="172" spans="1:49" outlineLevel="3" x14ac:dyDescent="0.25">
      <c r="A172" s="45"/>
      <c r="B172" s="54"/>
      <c r="C172" s="87">
        <f t="shared" si="23"/>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25">0.17+0.79</f>
        <v>0.96000000000000008</v>
      </c>
      <c r="AC172" s="164">
        <v>0.2</v>
      </c>
      <c r="AD172" s="164"/>
      <c r="AE172" s="166">
        <v>4.4999999999999997E-3</v>
      </c>
      <c r="AF172" s="167">
        <f t="shared" si="19"/>
        <v>4.16</v>
      </c>
      <c r="AG172" s="168">
        <f t="shared" si="19"/>
        <v>5.45E-2</v>
      </c>
      <c r="AH172" s="73"/>
      <c r="AI172" s="57"/>
      <c r="AJ172" s="45"/>
      <c r="AK172" s="45"/>
      <c r="AL172" s="45"/>
      <c r="AN172" s="340" t="str">
        <f t="shared" si="24"/>
        <v>Mutton grid (6)</v>
      </c>
      <c r="AQ172" s="331">
        <f t="shared" ca="1" si="20"/>
        <v>1.6886120996441283</v>
      </c>
      <c r="AR172" s="341">
        <f t="shared" ca="1" si="21"/>
        <v>4.0934579439252339</v>
      </c>
      <c r="AS172" s="341">
        <f t="shared" ca="1" si="22"/>
        <v>4.8712149532710285</v>
      </c>
      <c r="AV172" s="341">
        <f ca="1">55*0.45*AR172</f>
        <v>101.31308411214954</v>
      </c>
      <c r="AW172" t="s">
        <v>2408</v>
      </c>
    </row>
    <row r="173" spans="1:49" outlineLevel="3" x14ac:dyDescent="0.25">
      <c r="A173" s="45"/>
      <c r="B173" s="54"/>
      <c r="C173" s="87">
        <f t="shared" si="23"/>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25"/>
        <v>0.96000000000000008</v>
      </c>
      <c r="AC173" s="171">
        <v>0.2</v>
      </c>
      <c r="AD173" s="171"/>
      <c r="AE173" s="176">
        <v>4.4999999999999997E-3</v>
      </c>
      <c r="AF173" s="173">
        <f t="shared" si="19"/>
        <v>4.16</v>
      </c>
      <c r="AG173" s="177">
        <f t="shared" si="19"/>
        <v>5.45E-2</v>
      </c>
      <c r="AH173" s="73"/>
      <c r="AI173" s="57"/>
      <c r="AJ173" s="45"/>
      <c r="AK173" s="45"/>
      <c r="AL173" s="45"/>
      <c r="AN173" s="342" t="str">
        <f t="shared" si="24"/>
        <v>Ram grid (7)</v>
      </c>
      <c r="AO173" s="334"/>
      <c r="AP173" s="334"/>
      <c r="AQ173" s="335">
        <f t="shared" ca="1" si="20"/>
        <v>1.4896924451133635</v>
      </c>
      <c r="AR173" s="343">
        <f t="shared" ca="1" si="21"/>
        <v>2.2345386676700452</v>
      </c>
      <c r="AS173" s="343">
        <f t="shared" ca="1" si="22"/>
        <v>2.2345386676700452</v>
      </c>
    </row>
    <row r="174" spans="1:49" outlineLevel="3" x14ac:dyDescent="0.25">
      <c r="A174" s="45"/>
      <c r="B174" s="54"/>
      <c r="C174" s="87">
        <f t="shared" si="23"/>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26">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26"/>
        <v>4</v>
      </c>
      <c r="D183" s="73"/>
      <c r="E183" s="70">
        <f t="shared" ref="E183:F188" si="27">E182</f>
        <v>0</v>
      </c>
      <c r="F183" s="70">
        <f t="shared" si="27"/>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26"/>
        <v>4</v>
      </c>
      <c r="D184" s="73"/>
      <c r="E184" s="70">
        <f t="shared" si="27"/>
        <v>0</v>
      </c>
      <c r="F184" s="70">
        <f t="shared" si="27"/>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26"/>
        <v>4</v>
      </c>
      <c r="D185" s="73"/>
      <c r="E185" s="70">
        <f t="shared" si="27"/>
        <v>0</v>
      </c>
      <c r="F185" s="70">
        <f t="shared" si="27"/>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26"/>
        <v>4</v>
      </c>
      <c r="D186" s="73"/>
      <c r="E186" s="70">
        <f t="shared" si="27"/>
        <v>0</v>
      </c>
      <c r="F186" s="70">
        <f t="shared" si="27"/>
        <v>0</v>
      </c>
      <c r="G186" s="73"/>
      <c r="H186" s="76"/>
      <c r="I186" s="180">
        <f t="shared" ref="I186:N187" si="28">I185</f>
        <v>31.1</v>
      </c>
      <c r="J186" s="419">
        <f t="shared" si="28"/>
        <v>4</v>
      </c>
      <c r="K186" s="420">
        <f t="shared" si="28"/>
        <v>5</v>
      </c>
      <c r="L186" s="420">
        <f t="shared" si="28"/>
        <v>5</v>
      </c>
      <c r="M186" s="420">
        <f t="shared" si="28"/>
        <v>5</v>
      </c>
      <c r="N186" s="421">
        <f t="shared" si="28"/>
        <v>3.6</v>
      </c>
      <c r="O186" s="181">
        <v>0</v>
      </c>
      <c r="P186" s="182"/>
      <c r="Q186" s="410">
        <f>Q185</f>
        <v>0.87644444444444447</v>
      </c>
      <c r="R186" s="411">
        <f t="shared" ref="R186:R187" si="29">R185</f>
        <v>0.75088954500719218</v>
      </c>
      <c r="S186" s="411">
        <f t="shared" ref="S186:S187" si="30">S185</f>
        <v>0.75088954500719218</v>
      </c>
      <c r="T186" s="411">
        <f t="shared" ref="T186:T187" si="31">T185</f>
        <v>0.75088954500719218</v>
      </c>
      <c r="U186" s="412">
        <f t="shared" ref="U186:U187" si="32">U185</f>
        <v>0.94890510948905105</v>
      </c>
      <c r="V186" s="183">
        <v>0</v>
      </c>
      <c r="W186" s="182"/>
      <c r="X186" s="410">
        <f>X185</f>
        <v>0.8666666666666667</v>
      </c>
      <c r="Y186" s="411">
        <f t="shared" ref="Y186:Y187" si="33">Y185</f>
        <v>1</v>
      </c>
      <c r="Z186" s="411">
        <f t="shared" ref="Z186:Z187" si="34">Z185</f>
        <v>1</v>
      </c>
      <c r="AA186" s="411">
        <f t="shared" ref="AA186:AA187" si="35">AA185</f>
        <v>1</v>
      </c>
      <c r="AB186" s="412">
        <f t="shared" ref="AB186:AB187" si="36">AB185</f>
        <v>0.84952380952380946</v>
      </c>
      <c r="AC186" s="183">
        <v>0</v>
      </c>
      <c r="AD186" s="76"/>
      <c r="AE186" s="76"/>
      <c r="AF186" s="76"/>
      <c r="AG186" s="76"/>
      <c r="AH186" s="73"/>
      <c r="AI186" s="57"/>
      <c r="AJ186" s="45"/>
      <c r="AK186" s="45"/>
      <c r="AL186" s="45"/>
    </row>
    <row r="187" spans="1:38" outlineLevel="3" x14ac:dyDescent="0.25">
      <c r="A187" s="45"/>
      <c r="B187" s="54"/>
      <c r="C187" s="87">
        <f t="shared" si="26"/>
        <v>4</v>
      </c>
      <c r="D187" s="73"/>
      <c r="E187" s="70">
        <f t="shared" si="27"/>
        <v>0</v>
      </c>
      <c r="F187" s="70">
        <f t="shared" si="27"/>
        <v>0</v>
      </c>
      <c r="G187" s="73"/>
      <c r="H187" s="76"/>
      <c r="I187" s="180">
        <f t="shared" si="28"/>
        <v>31.1</v>
      </c>
      <c r="J187" s="422">
        <f t="shared" si="28"/>
        <v>4</v>
      </c>
      <c r="K187" s="423">
        <f t="shared" si="28"/>
        <v>5</v>
      </c>
      <c r="L187" s="423">
        <f t="shared" si="28"/>
        <v>5</v>
      </c>
      <c r="M187" s="423">
        <f t="shared" si="28"/>
        <v>5</v>
      </c>
      <c r="N187" s="424">
        <f t="shared" si="28"/>
        <v>3.6</v>
      </c>
      <c r="O187" s="181">
        <v>0</v>
      </c>
      <c r="P187" s="182"/>
      <c r="Q187" s="413">
        <f t="shared" ref="Q187" si="37">Q186</f>
        <v>0.87644444444444447</v>
      </c>
      <c r="R187" s="414">
        <f t="shared" si="29"/>
        <v>0.75088954500719218</v>
      </c>
      <c r="S187" s="414">
        <f t="shared" si="30"/>
        <v>0.75088954500719218</v>
      </c>
      <c r="T187" s="414">
        <f t="shared" si="31"/>
        <v>0.75088954500719218</v>
      </c>
      <c r="U187" s="415">
        <f t="shared" si="32"/>
        <v>0.94890510948905105</v>
      </c>
      <c r="V187" s="183">
        <v>0</v>
      </c>
      <c r="W187" s="182"/>
      <c r="X187" s="413">
        <f t="shared" ref="X187" si="38">X186</f>
        <v>0.8666666666666667</v>
      </c>
      <c r="Y187" s="414">
        <f t="shared" si="33"/>
        <v>1</v>
      </c>
      <c r="Z187" s="414">
        <f t="shared" si="34"/>
        <v>1</v>
      </c>
      <c r="AA187" s="414">
        <f t="shared" si="35"/>
        <v>1</v>
      </c>
      <c r="AB187" s="415">
        <f t="shared" si="36"/>
        <v>0.84952380952380946</v>
      </c>
      <c r="AC187" s="183">
        <v>0</v>
      </c>
      <c r="AD187" s="76"/>
      <c r="AE187" s="76"/>
      <c r="AF187" s="76"/>
      <c r="AG187" s="76"/>
      <c r="AH187" s="73"/>
      <c r="AI187" s="57"/>
      <c r="AJ187" s="45"/>
      <c r="AK187" s="45"/>
      <c r="AL187" s="45"/>
    </row>
    <row r="188" spans="1:38" outlineLevel="3" x14ac:dyDescent="0.25">
      <c r="A188" s="45"/>
      <c r="B188" s="54"/>
      <c r="C188" s="87">
        <f t="shared" si="26"/>
        <v>4</v>
      </c>
      <c r="D188" s="73"/>
      <c r="E188" s="70">
        <f t="shared" si="27"/>
        <v>0</v>
      </c>
      <c r="F188" s="70">
        <f t="shared" si="27"/>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39">INT($C$150)+3</f>
        <v>4</v>
      </c>
      <c r="D190" s="73"/>
      <c r="E190" s="70"/>
      <c r="F190" s="70">
        <f t="shared" ref="F190:F244" si="40">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39"/>
        <v>4</v>
      </c>
      <c r="D191" s="73"/>
      <c r="E191" s="70"/>
      <c r="F191" s="70">
        <f t="shared" si="40"/>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39"/>
        <v>4</v>
      </c>
      <c r="D192" s="73"/>
      <c r="E192" s="70"/>
      <c r="F192" s="70">
        <f t="shared" si="40"/>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39"/>
        <v>4</v>
      </c>
      <c r="D193" s="73"/>
      <c r="E193" s="70"/>
      <c r="F193" s="70">
        <f t="shared" si="40"/>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39"/>
        <v>4</v>
      </c>
      <c r="D194" s="73"/>
      <c r="E194" s="70"/>
      <c r="F194" s="70">
        <f t="shared" si="40"/>
        <v>1</v>
      </c>
      <c r="G194" s="73"/>
      <c r="H194" s="76"/>
      <c r="I194" s="180">
        <f t="shared" ref="I194" si="41">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39"/>
        <v>4</v>
      </c>
      <c r="D195" s="73"/>
      <c r="E195" s="70"/>
      <c r="F195" s="70">
        <f t="shared" si="40"/>
        <v>1</v>
      </c>
      <c r="G195" s="73"/>
      <c r="H195" s="76"/>
      <c r="I195" s="180">
        <f t="shared" ref="I195" si="42">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39"/>
        <v>4</v>
      </c>
      <c r="D196" s="73"/>
      <c r="E196" s="70"/>
      <c r="F196" s="70">
        <f t="shared" si="40"/>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43">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43"/>
        <v>4</v>
      </c>
      <c r="D199" s="73"/>
      <c r="E199" s="70"/>
      <c r="F199" s="70">
        <f t="shared" si="40"/>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43"/>
        <v>4</v>
      </c>
      <c r="D200" s="73"/>
      <c r="E200" s="70"/>
      <c r="F200" s="70">
        <f t="shared" si="40"/>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43"/>
        <v>4</v>
      </c>
      <c r="D201" s="73"/>
      <c r="E201" s="70"/>
      <c r="F201" s="70">
        <f t="shared" si="40"/>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43"/>
        <v>4</v>
      </c>
      <c r="D202" s="73"/>
      <c r="E202" s="70"/>
      <c r="F202" s="70">
        <f t="shared" si="40"/>
        <v>2</v>
      </c>
      <c r="G202" s="73"/>
      <c r="H202" s="76"/>
      <c r="I202" s="180">
        <f t="shared" ref="I202" si="44">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43"/>
        <v>4</v>
      </c>
      <c r="D203" s="73"/>
      <c r="E203" s="70"/>
      <c r="F203" s="70">
        <f t="shared" si="40"/>
        <v>2</v>
      </c>
      <c r="G203" s="73"/>
      <c r="H203" s="76"/>
      <c r="I203" s="180">
        <f t="shared" ref="I203" si="45">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43"/>
        <v>4</v>
      </c>
      <c r="D204" s="73"/>
      <c r="E204" s="70"/>
      <c r="F204" s="70">
        <f t="shared" si="40"/>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46">I229</f>
        <v>10.1</v>
      </c>
      <c r="J205" s="416">
        <f t="shared" si="46"/>
        <v>3</v>
      </c>
      <c r="K205" s="417">
        <f t="shared" si="46"/>
        <v>3</v>
      </c>
      <c r="L205" s="417">
        <f t="shared" si="46"/>
        <v>3</v>
      </c>
      <c r="M205" s="417">
        <f t="shared" si="46"/>
        <v>3</v>
      </c>
      <c r="N205" s="418">
        <f t="shared" si="46"/>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47">INT($C$150)+3</f>
        <v>4</v>
      </c>
      <c r="D206" s="73"/>
      <c r="E206" s="70"/>
      <c r="F206" s="70">
        <f>F205</f>
        <v>3</v>
      </c>
      <c r="G206" s="73"/>
      <c r="H206" s="184" t="str">
        <f>INDEX($M$158:$M$160,INDEX(i_salep_price_type_s7,$F206+1,1)+1,1)&amp;INDEX($L$158:$L$160,INDEX(ia_s8_s7,$F206+1,1)+1,1)</f>
        <v>$/kg DW, DW - Fat score</v>
      </c>
      <c r="I206" s="180">
        <f t="shared" si="46"/>
        <v>14.1</v>
      </c>
      <c r="J206" s="419">
        <f t="shared" si="46"/>
        <v>4.4000000000000004</v>
      </c>
      <c r="K206" s="420">
        <f t="shared" si="46"/>
        <v>4.4000000000000004</v>
      </c>
      <c r="L206" s="420">
        <f t="shared" si="46"/>
        <v>4.4000000000000004</v>
      </c>
      <c r="M206" s="420">
        <f t="shared" si="46"/>
        <v>4.4000000000000004</v>
      </c>
      <c r="N206" s="421">
        <f t="shared" si="46"/>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47"/>
        <v>4</v>
      </c>
      <c r="D207" s="73"/>
      <c r="E207" s="70"/>
      <c r="F207" s="70">
        <f t="shared" si="40"/>
        <v>3</v>
      </c>
      <c r="G207" s="73"/>
      <c r="H207" s="187" t="s">
        <v>309</v>
      </c>
      <c r="I207" s="180">
        <f t="shared" si="46"/>
        <v>18.100000000000001</v>
      </c>
      <c r="J207" s="419">
        <f t="shared" si="46"/>
        <v>5</v>
      </c>
      <c r="K207" s="420">
        <f t="shared" si="46"/>
        <v>5.2</v>
      </c>
      <c r="L207" s="420">
        <f t="shared" si="46"/>
        <v>5.2</v>
      </c>
      <c r="M207" s="420">
        <f t="shared" si="46"/>
        <v>5.2</v>
      </c>
      <c r="N207" s="421">
        <f t="shared" si="46"/>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47"/>
        <v>4</v>
      </c>
      <c r="D208" s="73"/>
      <c r="E208" s="70"/>
      <c r="F208" s="70">
        <f t="shared" si="40"/>
        <v>3</v>
      </c>
      <c r="G208" s="73"/>
      <c r="H208" s="76"/>
      <c r="I208" s="180">
        <f t="shared" si="46"/>
        <v>35.1</v>
      </c>
      <c r="J208" s="419">
        <f t="shared" si="46"/>
        <v>4.5</v>
      </c>
      <c r="K208" s="420">
        <f t="shared" si="46"/>
        <v>4.9000000000000004</v>
      </c>
      <c r="L208" s="420">
        <f t="shared" si="46"/>
        <v>4.9000000000000004</v>
      </c>
      <c r="M208" s="420">
        <f t="shared" si="46"/>
        <v>4.9000000000000004</v>
      </c>
      <c r="N208" s="421">
        <f t="shared" si="46"/>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47"/>
        <v>4</v>
      </c>
      <c r="D209" s="73"/>
      <c r="E209" s="70"/>
      <c r="F209" s="70">
        <f t="shared" si="40"/>
        <v>3</v>
      </c>
      <c r="G209" s="73"/>
      <c r="H209" s="76"/>
      <c r="I209" s="180">
        <f t="shared" si="46"/>
        <v>40.1</v>
      </c>
      <c r="J209" s="419">
        <f t="shared" si="46"/>
        <v>4.4000000000000004</v>
      </c>
      <c r="K209" s="420">
        <f t="shared" si="46"/>
        <v>4.5999999999999996</v>
      </c>
      <c r="L209" s="420">
        <f t="shared" si="46"/>
        <v>4.5999999999999996</v>
      </c>
      <c r="M209" s="420">
        <f t="shared" si="46"/>
        <v>4.5999999999999996</v>
      </c>
      <c r="N209" s="421">
        <f t="shared" si="46"/>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47"/>
        <v>4</v>
      </c>
      <c r="D210" s="73"/>
      <c r="E210" s="70"/>
      <c r="F210" s="70">
        <f t="shared" si="40"/>
        <v>3</v>
      </c>
      <c r="G210" s="73"/>
      <c r="H210" s="76"/>
      <c r="I210" s="180">
        <f t="shared" si="46"/>
        <v>45.1</v>
      </c>
      <c r="J210" s="419">
        <f t="shared" si="46"/>
        <v>4</v>
      </c>
      <c r="K210" s="420">
        <f t="shared" si="46"/>
        <v>4</v>
      </c>
      <c r="L210" s="420">
        <f t="shared" si="46"/>
        <v>4</v>
      </c>
      <c r="M210" s="420">
        <f t="shared" si="46"/>
        <v>4</v>
      </c>
      <c r="N210" s="421">
        <f t="shared" si="46"/>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47"/>
        <v>4</v>
      </c>
      <c r="D211" s="73"/>
      <c r="E211" s="70"/>
      <c r="F211" s="70">
        <f t="shared" si="40"/>
        <v>3</v>
      </c>
      <c r="G211" s="73"/>
      <c r="H211" s="76"/>
      <c r="I211" s="180">
        <f t="shared" si="46"/>
        <v>45.1</v>
      </c>
      <c r="J211" s="422">
        <f t="shared" si="46"/>
        <v>4</v>
      </c>
      <c r="K211" s="423">
        <f t="shared" si="46"/>
        <v>4</v>
      </c>
      <c r="L211" s="423">
        <f t="shared" si="46"/>
        <v>4</v>
      </c>
      <c r="M211" s="423">
        <f t="shared" si="46"/>
        <v>4</v>
      </c>
      <c r="N211" s="424">
        <f t="shared" si="46"/>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47"/>
        <v>4</v>
      </c>
      <c r="D212" s="73"/>
      <c r="E212" s="70"/>
      <c r="F212" s="70">
        <f t="shared" si="40"/>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48">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48"/>
        <v>4</v>
      </c>
      <c r="D215" s="73"/>
      <c r="E215" s="70"/>
      <c r="F215" s="70">
        <f t="shared" si="40"/>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48"/>
        <v>4</v>
      </c>
      <c r="D216" s="73"/>
      <c r="E216" s="70"/>
      <c r="F216" s="70">
        <f t="shared" si="40"/>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48"/>
        <v>4</v>
      </c>
      <c r="D217" s="73"/>
      <c r="E217" s="70"/>
      <c r="F217" s="70">
        <f t="shared" si="40"/>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48"/>
        <v>4</v>
      </c>
      <c r="D218" s="73"/>
      <c r="E218" s="70"/>
      <c r="F218" s="70">
        <f t="shared" si="40"/>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48"/>
        <v>4</v>
      </c>
      <c r="D219" s="73"/>
      <c r="E219" s="70"/>
      <c r="F219" s="70">
        <f t="shared" si="40"/>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48"/>
        <v>4</v>
      </c>
      <c r="D220" s="73"/>
      <c r="E220" s="70"/>
      <c r="F220" s="70">
        <f t="shared" si="40"/>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49">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49"/>
        <v>4</v>
      </c>
      <c r="D223" s="73"/>
      <c r="E223" s="70"/>
      <c r="F223" s="70">
        <f t="shared" si="40"/>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49"/>
        <v>4</v>
      </c>
      <c r="D224" s="73"/>
      <c r="E224" s="70"/>
      <c r="F224" s="70">
        <f t="shared" si="40"/>
        <v>5</v>
      </c>
      <c r="G224" s="73"/>
      <c r="H224" s="97" t="s">
        <v>2690</v>
      </c>
      <c r="I224" s="180">
        <f t="shared" ref="I224:I227" si="50">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49"/>
        <v>4</v>
      </c>
      <c r="D225" s="73"/>
      <c r="E225" s="70"/>
      <c r="F225" s="70">
        <f t="shared" si="40"/>
        <v>5</v>
      </c>
      <c r="G225" s="73"/>
      <c r="H225" s="76"/>
      <c r="I225" s="180">
        <f t="shared" si="50"/>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49"/>
        <v>4</v>
      </c>
      <c r="D226" s="73"/>
      <c r="E226" s="70"/>
      <c r="F226" s="70">
        <f t="shared" si="40"/>
        <v>5</v>
      </c>
      <c r="G226" s="73"/>
      <c r="H226" s="76"/>
      <c r="I226" s="180">
        <f t="shared" si="50"/>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49"/>
        <v>4</v>
      </c>
      <c r="D227" s="73"/>
      <c r="E227" s="70"/>
      <c r="F227" s="70">
        <f t="shared" si="40"/>
        <v>5</v>
      </c>
      <c r="G227" s="73"/>
      <c r="H227" s="76"/>
      <c r="I227" s="180">
        <f t="shared" si="50"/>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49"/>
        <v>4</v>
      </c>
      <c r="D228" s="73"/>
      <c r="E228" s="70"/>
      <c r="F228" s="70">
        <f t="shared" si="40"/>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1">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1"/>
        <v>4</v>
      </c>
      <c r="D231" s="73"/>
      <c r="E231" s="70"/>
      <c r="F231" s="70">
        <f t="shared" si="40"/>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1"/>
        <v>4</v>
      </c>
      <c r="D232" s="73"/>
      <c r="E232" s="70"/>
      <c r="F232" s="70">
        <f t="shared" si="40"/>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1"/>
        <v>4</v>
      </c>
      <c r="D233" s="73"/>
      <c r="E233" s="70"/>
      <c r="F233" s="70">
        <f t="shared" si="40"/>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1"/>
        <v>4</v>
      </c>
      <c r="D234" s="73"/>
      <c r="E234" s="70"/>
      <c r="F234" s="70">
        <f t="shared" si="40"/>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1"/>
        <v>4</v>
      </c>
      <c r="D235" s="73"/>
      <c r="E235" s="70"/>
      <c r="F235" s="70">
        <f t="shared" si="40"/>
        <v>6</v>
      </c>
      <c r="G235" s="73"/>
      <c r="H235" s="76"/>
      <c r="I235" s="180">
        <f t="shared" ref="I235:N235" si="52">I234</f>
        <v>45.1</v>
      </c>
      <c r="J235" s="428">
        <f t="shared" si="52"/>
        <v>4</v>
      </c>
      <c r="K235" s="429">
        <f t="shared" si="52"/>
        <v>4</v>
      </c>
      <c r="L235" s="429">
        <f t="shared" si="52"/>
        <v>4</v>
      </c>
      <c r="M235" s="429">
        <f t="shared" si="52"/>
        <v>4</v>
      </c>
      <c r="N235" s="430">
        <f t="shared" si="52"/>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1"/>
        <v>4</v>
      </c>
      <c r="D236" s="73"/>
      <c r="E236" s="70"/>
      <c r="F236" s="70">
        <f t="shared" si="40"/>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53">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53"/>
        <v>4</v>
      </c>
      <c r="D239" s="73"/>
      <c r="E239" s="70"/>
      <c r="F239" s="70">
        <f t="shared" si="40"/>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53"/>
        <v>4</v>
      </c>
      <c r="D240" s="73"/>
      <c r="E240" s="70"/>
      <c r="F240" s="70">
        <f t="shared" si="40"/>
        <v>7</v>
      </c>
      <c r="G240" s="73"/>
      <c r="H240" s="76"/>
      <c r="I240" s="180">
        <f t="shared" ref="I240:N243" si="54">I239</f>
        <v>30</v>
      </c>
      <c r="J240" s="425">
        <f t="shared" si="54"/>
        <v>1</v>
      </c>
      <c r="K240" s="426">
        <f t="shared" si="54"/>
        <v>1</v>
      </c>
      <c r="L240" s="426">
        <f t="shared" si="54"/>
        <v>1</v>
      </c>
      <c r="M240" s="426">
        <f t="shared" si="54"/>
        <v>1</v>
      </c>
      <c r="N240" s="427">
        <f t="shared" si="54"/>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53"/>
        <v>4</v>
      </c>
      <c r="D241" s="73"/>
      <c r="E241" s="70"/>
      <c r="F241" s="70">
        <f t="shared" si="40"/>
        <v>7</v>
      </c>
      <c r="G241" s="73"/>
      <c r="H241" s="76"/>
      <c r="I241" s="180">
        <f t="shared" si="54"/>
        <v>30</v>
      </c>
      <c r="J241" s="425">
        <f t="shared" si="54"/>
        <v>1</v>
      </c>
      <c r="K241" s="426">
        <f t="shared" si="54"/>
        <v>1</v>
      </c>
      <c r="L241" s="426">
        <f t="shared" si="54"/>
        <v>1</v>
      </c>
      <c r="M241" s="426">
        <f t="shared" si="54"/>
        <v>1</v>
      </c>
      <c r="N241" s="427">
        <f t="shared" si="54"/>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53"/>
        <v>4</v>
      </c>
      <c r="D242" s="73"/>
      <c r="E242" s="70"/>
      <c r="F242" s="70">
        <f t="shared" si="40"/>
        <v>7</v>
      </c>
      <c r="G242" s="73"/>
      <c r="H242" s="76"/>
      <c r="I242" s="180">
        <f t="shared" si="54"/>
        <v>30</v>
      </c>
      <c r="J242" s="425">
        <f t="shared" si="54"/>
        <v>1</v>
      </c>
      <c r="K242" s="426">
        <f t="shared" si="54"/>
        <v>1</v>
      </c>
      <c r="L242" s="426">
        <f t="shared" si="54"/>
        <v>1</v>
      </c>
      <c r="M242" s="426">
        <f t="shared" si="54"/>
        <v>1</v>
      </c>
      <c r="N242" s="427">
        <f t="shared" si="54"/>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53"/>
        <v>4</v>
      </c>
      <c r="D243" s="73"/>
      <c r="E243" s="70"/>
      <c r="F243" s="70">
        <f t="shared" si="40"/>
        <v>7</v>
      </c>
      <c r="G243" s="73"/>
      <c r="H243" s="76"/>
      <c r="I243" s="180">
        <f t="shared" si="54"/>
        <v>30</v>
      </c>
      <c r="J243" s="428">
        <f t="shared" si="54"/>
        <v>1</v>
      </c>
      <c r="K243" s="429">
        <f t="shared" si="54"/>
        <v>1</v>
      </c>
      <c r="L243" s="429">
        <f t="shared" si="54"/>
        <v>1</v>
      </c>
      <c r="M243" s="429">
        <f t="shared" si="54"/>
        <v>1</v>
      </c>
      <c r="N243" s="430">
        <f t="shared" si="54"/>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53"/>
        <v>4</v>
      </c>
      <c r="D244" s="73"/>
      <c r="E244" s="70"/>
      <c r="F244" s="70">
        <f t="shared" si="40"/>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55">J263</f>
        <v>0.15</v>
      </c>
      <c r="K261" s="348">
        <f t="shared" si="55"/>
        <v>0.17</v>
      </c>
      <c r="L261" s="348">
        <f t="shared" si="55"/>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56">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56"/>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56"/>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56"/>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56"/>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56"/>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56"/>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56"/>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56"/>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57">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57"/>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57"/>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57"/>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57"/>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57"/>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58">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58"/>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58"/>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58"/>
        <v>4</v>
      </c>
      <c r="D316" s="73"/>
      <c r="E316" s="70"/>
      <c r="F316" s="70"/>
      <c r="G316" s="73"/>
      <c r="H316" s="76"/>
      <c r="I316" s="76"/>
      <c r="J316" s="76"/>
      <c r="K316" s="76"/>
      <c r="L316" s="76"/>
      <c r="M316" s="76"/>
      <c r="N316" s="76"/>
      <c r="O316" s="76"/>
      <c r="P316" s="76"/>
      <c r="Q316" s="76"/>
      <c r="R316" s="76"/>
      <c r="S316" s="76"/>
      <c r="T316" s="96" t="str">
        <f t="shared" ref="T316:AG316" si="59">INDEX($H$289:$H$297,T315+1,1)</f>
        <v>LW</v>
      </c>
      <c r="U316" s="96" t="str">
        <f t="shared" si="59"/>
        <v>LW</v>
      </c>
      <c r="V316" s="96" t="str">
        <f t="shared" si="59"/>
        <v>head</v>
      </c>
      <c r="W316" s="96" t="str">
        <f t="shared" si="59"/>
        <v>head</v>
      </c>
      <c r="X316" s="96" t="str">
        <f t="shared" si="59"/>
        <v>head</v>
      </c>
      <c r="Y316" s="96" t="str">
        <f t="shared" si="59"/>
        <v>head</v>
      </c>
      <c r="Z316" s="96" t="str">
        <f t="shared" si="59"/>
        <v>head</v>
      </c>
      <c r="AA316" s="96" t="str">
        <f t="shared" si="59"/>
        <v>nyatf</v>
      </c>
      <c r="AB316" s="96" t="str">
        <f t="shared" si="59"/>
        <v>nyatf</v>
      </c>
      <c r="AC316" s="96" t="str">
        <f t="shared" si="59"/>
        <v>head</v>
      </c>
      <c r="AD316" s="96" t="str">
        <f t="shared" si="59"/>
        <v>head</v>
      </c>
      <c r="AE316" s="96" t="str">
        <f t="shared" si="59"/>
        <v>head</v>
      </c>
      <c r="AF316" s="96" t="str">
        <f t="shared" si="59"/>
        <v>CFW</v>
      </c>
      <c r="AG316" s="96" t="str">
        <f t="shared" si="59"/>
        <v>mob</v>
      </c>
      <c r="AH316" s="73"/>
      <c r="AI316" s="57"/>
      <c r="AJ316" s="45"/>
      <c r="AK316" s="45"/>
      <c r="AL316" s="45"/>
    </row>
    <row r="317" spans="1:38" outlineLevel="3" x14ac:dyDescent="0.25">
      <c r="A317" s="45"/>
      <c r="B317" s="54"/>
      <c r="C317" s="87">
        <f t="shared" si="58"/>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58"/>
        <v>4</v>
      </c>
      <c r="D318" s="73"/>
      <c r="E318" s="70"/>
      <c r="F318" s="70"/>
      <c r="G318" s="73"/>
      <c r="H318" s="76" t="s">
        <v>401</v>
      </c>
      <c r="I318" s="76"/>
      <c r="J318" s="76"/>
      <c r="K318" s="76"/>
      <c r="L318" s="76"/>
      <c r="M318" s="76"/>
      <c r="N318" s="76"/>
      <c r="O318" s="76"/>
      <c r="P318" s="76"/>
      <c r="Q318" s="76"/>
      <c r="R318" s="76"/>
      <c r="S318" s="76"/>
      <c r="T318" s="201">
        <f t="shared" ref="T318:AF318" si="60">T$314*T$317</f>
        <v>2.5000000000000005E-3</v>
      </c>
      <c r="U318" s="201">
        <f t="shared" si="60"/>
        <v>1.3000000000000001E-2</v>
      </c>
      <c r="V318" s="201">
        <f t="shared" si="60"/>
        <v>0.4</v>
      </c>
      <c r="W318" s="201">
        <f t="shared" si="60"/>
        <v>0.4</v>
      </c>
      <c r="X318" s="201">
        <f t="shared" si="60"/>
        <v>0.5</v>
      </c>
      <c r="Y318" s="201">
        <f t="shared" si="60"/>
        <v>2.56</v>
      </c>
      <c r="Z318" s="201">
        <f t="shared" si="60"/>
        <v>0.25</v>
      </c>
      <c r="AA318" s="201">
        <f t="shared" si="60"/>
        <v>3.3000000000000002E-2</v>
      </c>
      <c r="AB318" s="201">
        <f t="shared" si="60"/>
        <v>1.95</v>
      </c>
      <c r="AC318" s="201">
        <f t="shared" si="60"/>
        <v>0</v>
      </c>
      <c r="AD318" s="201">
        <f t="shared" si="60"/>
        <v>0</v>
      </c>
      <c r="AE318" s="201">
        <f t="shared" si="60"/>
        <v>0</v>
      </c>
      <c r="AF318" s="201">
        <f t="shared" si="60"/>
        <v>6.2903225806451621E-2</v>
      </c>
      <c r="AG318" s="201">
        <f>AG314</f>
        <v>13.5</v>
      </c>
      <c r="AH318" s="73"/>
      <c r="AI318" s="57"/>
      <c r="AJ318" s="45"/>
      <c r="AK318" s="45"/>
      <c r="AL318" s="45"/>
    </row>
    <row r="319" spans="1:38" ht="33.75" outlineLevel="3" x14ac:dyDescent="0.25">
      <c r="A319" s="45"/>
      <c r="B319" s="54"/>
      <c r="C319" s="87">
        <f t="shared" si="58"/>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1">IF(T$310&lt;&gt;"",T$310,T$309)</f>
        <v>Abamectin</v>
      </c>
      <c r="U325" s="204" t="str">
        <f t="shared" si="61"/>
        <v>Q Drench</v>
      </c>
      <c r="V325" s="204" t="str">
        <f t="shared" si="61"/>
        <v>Se bullet</v>
      </c>
      <c r="W325" s="204" t="str">
        <f t="shared" si="61"/>
        <v>Co bullet</v>
      </c>
      <c r="X325" s="204" t="str">
        <f t="shared" si="61"/>
        <v>Glanvac 6S</v>
      </c>
      <c r="Y325" s="204" t="str">
        <f t="shared" si="61"/>
        <v>Gudair</v>
      </c>
      <c r="Z325" s="204" t="str">
        <f t="shared" si="61"/>
        <v>Sidney SP</v>
      </c>
      <c r="AA325" s="204" t="str">
        <f t="shared" si="61"/>
        <v>Rings</v>
      </c>
      <c r="AB325" s="204" t="str">
        <f t="shared" si="61"/>
        <v>Meloxicam</v>
      </c>
      <c r="AC325" s="204" t="str">
        <f t="shared" si="61"/>
        <v>Click</v>
      </c>
      <c r="AD325" s="204" t="str">
        <f t="shared" si="61"/>
        <v>Vetrazin</v>
      </c>
      <c r="AE325" s="204" t="str">
        <f t="shared" si="61"/>
        <v>Footrot treatment</v>
      </c>
      <c r="AF325" s="204" t="str">
        <f t="shared" si="61"/>
        <v>Wool packs</v>
      </c>
      <c r="AG325" s="204" t="str">
        <f t="shared" si="61"/>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2">T316</f>
        <v>LW</v>
      </c>
      <c r="U326" s="173" t="str">
        <f t="shared" si="62"/>
        <v>LW</v>
      </c>
      <c r="V326" s="173" t="str">
        <f t="shared" si="62"/>
        <v>head</v>
      </c>
      <c r="W326" s="173" t="str">
        <f t="shared" si="62"/>
        <v>head</v>
      </c>
      <c r="X326" s="173" t="str">
        <f t="shared" si="62"/>
        <v>head</v>
      </c>
      <c r="Y326" s="173" t="str">
        <f t="shared" si="62"/>
        <v>head</v>
      </c>
      <c r="Z326" s="173" t="str">
        <f t="shared" si="62"/>
        <v>head</v>
      </c>
      <c r="AA326" s="173" t="str">
        <f t="shared" si="62"/>
        <v>nyatf</v>
      </c>
      <c r="AB326" s="173" t="str">
        <f t="shared" si="62"/>
        <v>nyatf</v>
      </c>
      <c r="AC326" s="173" t="str">
        <f t="shared" si="62"/>
        <v>head</v>
      </c>
      <c r="AD326" s="173" t="str">
        <f t="shared" si="62"/>
        <v>head</v>
      </c>
      <c r="AE326" s="173" t="str">
        <f t="shared" si="62"/>
        <v>head</v>
      </c>
      <c r="AF326" s="173" t="str">
        <f t="shared" si="62"/>
        <v>CFW</v>
      </c>
      <c r="AG326" s="173" t="str">
        <f t="shared" si="62"/>
        <v>mob</v>
      </c>
      <c r="AH326" s="73"/>
      <c r="AI326" s="57"/>
      <c r="AJ326" s="45"/>
      <c r="AK326" s="45"/>
      <c r="AL326" s="45"/>
    </row>
    <row r="327" spans="1:38" outlineLevel="3" x14ac:dyDescent="0.25">
      <c r="A327" s="45"/>
      <c r="B327" s="54"/>
      <c r="C327" s="87">
        <f t="shared" ref="C327:C336" si="63">INT($C$276+3)</f>
        <v>4</v>
      </c>
      <c r="D327" s="73"/>
      <c r="E327" s="70"/>
      <c r="F327" s="70"/>
      <c r="G327" s="73"/>
      <c r="H327" s="105" t="s">
        <v>432</v>
      </c>
      <c r="I327" s="99">
        <v>1</v>
      </c>
      <c r="J327" s="185" t="str">
        <f t="shared" ref="J327:J353" si="64">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63"/>
        <v>4</v>
      </c>
      <c r="D328" s="73"/>
      <c r="E328" s="70"/>
      <c r="F328" s="70"/>
      <c r="G328" s="73"/>
      <c r="H328" s="76" t="s">
        <v>433</v>
      </c>
      <c r="I328" s="99">
        <v>1</v>
      </c>
      <c r="J328" s="96" t="str">
        <f t="shared" si="64"/>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63"/>
        <v>4</v>
      </c>
      <c r="D329" s="73"/>
      <c r="E329" s="70"/>
      <c r="F329" s="70"/>
      <c r="G329" s="73"/>
      <c r="H329" s="76" t="s">
        <v>434</v>
      </c>
      <c r="I329" s="99">
        <v>0</v>
      </c>
      <c r="J329" s="96" t="str">
        <f t="shared" si="64"/>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63"/>
        <v>4</v>
      </c>
      <c r="D330" s="73"/>
      <c r="E330" s="70"/>
      <c r="F330" s="70"/>
      <c r="G330" s="73"/>
      <c r="H330" s="76" t="s">
        <v>435</v>
      </c>
      <c r="I330" s="99">
        <v>1</v>
      </c>
      <c r="J330" s="96" t="str">
        <f t="shared" si="64"/>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63"/>
        <v>4</v>
      </c>
      <c r="D331" s="73"/>
      <c r="E331" s="70"/>
      <c r="F331" s="70"/>
      <c r="G331" s="73"/>
      <c r="H331" s="76" t="s">
        <v>436</v>
      </c>
      <c r="I331" s="99">
        <v>1</v>
      </c>
      <c r="J331" s="96" t="str">
        <f t="shared" si="64"/>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63"/>
        <v>4</v>
      </c>
      <c r="D332" s="73"/>
      <c r="E332" s="70"/>
      <c r="F332" s="70"/>
      <c r="G332" s="73"/>
      <c r="H332" s="76" t="s">
        <v>437</v>
      </c>
      <c r="I332" s="99">
        <v>1</v>
      </c>
      <c r="J332" s="96" t="str">
        <f t="shared" si="64"/>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63"/>
        <v>4</v>
      </c>
      <c r="D333" s="73"/>
      <c r="E333" s="70"/>
      <c r="F333" s="70"/>
      <c r="G333" s="73"/>
      <c r="H333" s="76" t="s">
        <v>438</v>
      </c>
      <c r="I333" s="99">
        <v>0</v>
      </c>
      <c r="J333" s="96" t="str">
        <f t="shared" si="64"/>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63"/>
        <v>4</v>
      </c>
      <c r="D334" s="73"/>
      <c r="E334" s="70"/>
      <c r="F334" s="70"/>
      <c r="G334" s="73"/>
      <c r="H334" s="76" t="s">
        <v>439</v>
      </c>
      <c r="I334" s="99">
        <v>0</v>
      </c>
      <c r="J334" s="96" t="str">
        <f t="shared" si="64"/>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63"/>
        <v>4</v>
      </c>
      <c r="D335" s="73"/>
      <c r="E335" s="70"/>
      <c r="F335" s="70"/>
      <c r="G335" s="73"/>
      <c r="H335" s="76" t="s">
        <v>440</v>
      </c>
      <c r="I335" s="99">
        <v>0</v>
      </c>
      <c r="J335" s="96" t="str">
        <f t="shared" si="64"/>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63"/>
        <v>4</v>
      </c>
      <c r="D336" s="73"/>
      <c r="E336" s="70"/>
      <c r="F336" s="70"/>
      <c r="G336" s="73"/>
      <c r="H336" s="76" t="s">
        <v>441</v>
      </c>
      <c r="I336" s="99">
        <v>0</v>
      </c>
      <c r="J336" s="96" t="str">
        <f t="shared" si="64"/>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64"/>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64"/>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64"/>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65">INT($C$276+3)</f>
        <v>4</v>
      </c>
      <c r="D340" s="73"/>
      <c r="E340" s="70"/>
      <c r="F340" s="70"/>
      <c r="G340" s="73"/>
      <c r="H340" s="76" t="s">
        <v>445</v>
      </c>
      <c r="I340" s="99">
        <v>0</v>
      </c>
      <c r="J340" s="96" t="str">
        <f t="shared" si="64"/>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65"/>
        <v>4</v>
      </c>
      <c r="D341" s="73"/>
      <c r="E341" s="70"/>
      <c r="F341" s="70"/>
      <c r="G341" s="73"/>
      <c r="H341" s="76" t="s">
        <v>446</v>
      </c>
      <c r="I341" s="99">
        <v>5</v>
      </c>
      <c r="J341" s="96" t="str">
        <f t="shared" si="64"/>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65"/>
        <v>4</v>
      </c>
      <c r="D342" s="73"/>
      <c r="E342" s="70"/>
      <c r="F342" s="70"/>
      <c r="G342" s="73"/>
      <c r="H342" s="76" t="s">
        <v>447</v>
      </c>
      <c r="I342" s="99">
        <v>5</v>
      </c>
      <c r="J342" s="96" t="str">
        <f t="shared" si="64"/>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65"/>
        <v>4</v>
      </c>
      <c r="D343" s="73"/>
      <c r="E343" s="70"/>
      <c r="F343" s="70"/>
      <c r="G343" s="73"/>
      <c r="H343" s="76" t="s">
        <v>448</v>
      </c>
      <c r="I343" s="99">
        <v>0</v>
      </c>
      <c r="J343" s="96" t="str">
        <f t="shared" si="64"/>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65"/>
        <v>4</v>
      </c>
      <c r="D344" s="73"/>
      <c r="E344" s="70"/>
      <c r="F344" s="70"/>
      <c r="G344" s="73"/>
      <c r="H344" s="76" t="s">
        <v>449</v>
      </c>
      <c r="I344" s="99">
        <v>0</v>
      </c>
      <c r="J344" s="96" t="str">
        <f t="shared" si="64"/>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65"/>
        <v>4</v>
      </c>
      <c r="D345" s="73"/>
      <c r="E345" s="70"/>
      <c r="F345" s="70"/>
      <c r="G345" s="73"/>
      <c r="H345" s="76" t="s">
        <v>450</v>
      </c>
      <c r="I345" s="99">
        <v>0</v>
      </c>
      <c r="J345" s="96" t="str">
        <f t="shared" si="64"/>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65"/>
        <v>4</v>
      </c>
      <c r="D346" s="73"/>
      <c r="E346" s="70"/>
      <c r="F346" s="70"/>
      <c r="G346" s="73"/>
      <c r="H346" s="76" t="s">
        <v>451</v>
      </c>
      <c r="I346" s="99">
        <v>1</v>
      </c>
      <c r="J346" s="96" t="str">
        <f t="shared" si="64"/>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65"/>
        <v>4</v>
      </c>
      <c r="D347" s="73"/>
      <c r="E347" s="70"/>
      <c r="F347" s="70"/>
      <c r="G347" s="73"/>
      <c r="H347" s="76" t="s">
        <v>452</v>
      </c>
      <c r="I347" s="99">
        <v>1</v>
      </c>
      <c r="J347" s="96" t="str">
        <f t="shared" si="64"/>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65"/>
        <v>4</v>
      </c>
      <c r="D348" s="73"/>
      <c r="E348" s="70"/>
      <c r="F348" s="70"/>
      <c r="G348" s="73"/>
      <c r="H348" s="76" t="s">
        <v>453</v>
      </c>
      <c r="I348" s="99">
        <v>0</v>
      </c>
      <c r="J348" s="96" t="str">
        <f t="shared" si="64"/>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65"/>
        <v>4</v>
      </c>
      <c r="D349" s="73"/>
      <c r="E349" s="70"/>
      <c r="F349" s="70"/>
      <c r="G349" s="73"/>
      <c r="H349" s="76" t="s">
        <v>454</v>
      </c>
      <c r="I349" s="99">
        <v>1</v>
      </c>
      <c r="J349" s="96" t="str">
        <f t="shared" si="64"/>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65"/>
        <v>4</v>
      </c>
      <c r="D350" s="73"/>
      <c r="E350" s="70"/>
      <c r="F350" s="70"/>
      <c r="G350" s="73"/>
      <c r="H350" s="76" t="s">
        <v>455</v>
      </c>
      <c r="I350" s="99">
        <v>0</v>
      </c>
      <c r="J350" s="96" t="str">
        <f t="shared" si="64"/>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65"/>
        <v>4</v>
      </c>
      <c r="D351" s="73"/>
      <c r="E351" s="70"/>
      <c r="F351" s="70"/>
      <c r="G351" s="73"/>
      <c r="H351" s="76" t="s">
        <v>456</v>
      </c>
      <c r="I351" s="99">
        <v>2</v>
      </c>
      <c r="J351" s="96" t="str">
        <f t="shared" si="64"/>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65"/>
        <v>4</v>
      </c>
      <c r="D352" s="73"/>
      <c r="E352" s="70"/>
      <c r="F352" s="70"/>
      <c r="G352" s="73"/>
      <c r="H352" s="76" t="s">
        <v>2453</v>
      </c>
      <c r="I352" s="99">
        <v>2</v>
      </c>
      <c r="J352" s="96" t="str">
        <f t="shared" si="64"/>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65"/>
        <v>4</v>
      </c>
      <c r="D353" s="73"/>
      <c r="E353" s="70"/>
      <c r="F353" s="70"/>
      <c r="G353" s="73"/>
      <c r="H353" s="76" t="s">
        <v>2454</v>
      </c>
      <c r="I353" s="99">
        <v>2</v>
      </c>
      <c r="J353" s="96" t="str">
        <f t="shared" si="64"/>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65"/>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65"/>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65"/>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65"/>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65"/>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2819</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66">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66"/>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66"/>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66"/>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66"/>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66"/>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66"/>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66"/>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66"/>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66"/>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66"/>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66"/>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66"/>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66"/>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66"/>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66"/>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Y430" sqref="Y4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44829.2022743056</v>
      </c>
      <c r="J11" s="475" t="s">
        <v>2717</v>
      </c>
      <c r="K11" s="476"/>
      <c r="L11" s="476"/>
      <c r="M11" s="476"/>
      <c r="N11" s="476"/>
      <c r="O11" s="476"/>
      <c r="P11" s="476"/>
      <c r="Q11" s="476"/>
      <c r="R11" s="476"/>
      <c r="S11" s="476"/>
      <c r="T11" s="476"/>
      <c r="U11" s="476"/>
      <c r="V11" s="476"/>
      <c r="W11" s="476"/>
      <c r="X11" s="476"/>
      <c r="Y11" s="476"/>
      <c r="Z11" s="389"/>
      <c r="AA11" s="389"/>
      <c r="AB11" s="390"/>
      <c r="AC11" s="32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181</v>
      </c>
      <c r="I12" s="281">
        <v>44838.279284722201</v>
      </c>
      <c r="J12" s="477" t="s">
        <v>2824</v>
      </c>
      <c r="K12" s="478"/>
      <c r="L12" s="478"/>
      <c r="M12" s="478"/>
      <c r="N12" s="478"/>
      <c r="O12" s="478"/>
      <c r="P12" s="478"/>
      <c r="Q12" s="478"/>
      <c r="R12" s="478"/>
      <c r="S12" s="478"/>
      <c r="T12" s="478"/>
      <c r="U12" s="478"/>
      <c r="V12" s="478"/>
      <c r="W12" s="478"/>
      <c r="X12" s="478"/>
      <c r="Y12" s="478"/>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hidden="1"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collapsed="1"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collapsed="1"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collapsed="1"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collapsed="1"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collapsed="1"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collapsed="1"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2719</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2718</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collapsed="1"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collapsed="1"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collapsed="1"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collapsed="1"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collapsed="1"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hidden="1" outlineLevel="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outlineLevel="2" x14ac:dyDescent="0.25">
      <c r="A431" s="45"/>
      <c r="B431" s="54"/>
      <c r="C431" s="47">
        <f t="shared" si="74"/>
        <v>3</v>
      </c>
      <c r="D431" s="73"/>
      <c r="E431" s="70"/>
      <c r="F431" s="70" t="s">
        <v>1198</v>
      </c>
      <c r="G431" s="73"/>
      <c r="H431" s="76" t="s">
        <v>2720</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outlineLevel="2" x14ac:dyDescent="0.25">
      <c r="A432" s="45"/>
      <c r="B432" s="54"/>
      <c r="C432" s="47">
        <f t="shared" si="74"/>
        <v>3</v>
      </c>
      <c r="D432" s="73"/>
      <c r="E432" s="70"/>
      <c r="F432" s="70" t="s">
        <v>1199</v>
      </c>
      <c r="G432" s="73"/>
      <c r="H432" s="76" t="s">
        <v>2721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3" x14ac:dyDescent="0.25">
      <c r="A433" s="45"/>
      <c r="B433" s="54"/>
      <c r="C433" s="47">
        <f t="shared" si="74"/>
        <v>3</v>
      </c>
      <c r="D433" s="73"/>
      <c r="E433" s="70"/>
      <c r="F433" s="70" t="s">
        <v>1200</v>
      </c>
      <c r="G433" s="73"/>
      <c r="H433" s="76" t="s">
        <v>2722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3" x14ac:dyDescent="0.25">
      <c r="A434" s="45"/>
      <c r="B434" s="54"/>
      <c r="C434" s="47">
        <f t="shared" si="74"/>
        <v>3</v>
      </c>
      <c r="D434" s="73"/>
      <c r="E434" s="70"/>
      <c r="F434" s="70" t="s">
        <v>1201</v>
      </c>
      <c r="G434" s="73"/>
      <c r="H434" s="76" t="s">
        <v>2723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4"/>
        <v>3</v>
      </c>
      <c r="D435" s="73"/>
      <c r="E435" s="70"/>
      <c r="F435" s="70" t="s">
        <v>1202</v>
      </c>
      <c r="G435" s="73"/>
      <c r="H435" s="76" t="s">
        <v>2724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4"/>
        <v>3</v>
      </c>
      <c r="D436" s="73"/>
      <c r="E436" s="70"/>
      <c r="F436" s="70" t="s">
        <v>1203</v>
      </c>
      <c r="G436" s="73"/>
      <c r="H436" s="76" t="s">
        <v>2725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collapsed="1" x14ac:dyDescent="0.25">
      <c r="A437" s="45"/>
      <c r="B437" s="54"/>
      <c r="C437" s="47">
        <f t="shared" si="74"/>
        <v>3</v>
      </c>
      <c r="D437" s="73"/>
      <c r="E437" s="70"/>
      <c r="F437" s="70" t="s">
        <v>1204</v>
      </c>
      <c r="G437" s="73"/>
      <c r="H437" s="76" t="s">
        <v>2726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1234</v>
      </c>
      <c r="G463" s="73"/>
      <c r="H463" s="76" t="s">
        <v>2727</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1235</v>
      </c>
      <c r="G464" s="73"/>
      <c r="H464" s="76" t="s">
        <v>2728</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1236</v>
      </c>
      <c r="G465" s="73"/>
      <c r="H465" s="76" t="s">
        <v>2729</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1237</v>
      </c>
      <c r="G466" s="73"/>
      <c r="H466" s="76" t="s">
        <v>2730</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2731</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2732</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2733</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1243</v>
      </c>
      <c r="G471" s="73"/>
      <c r="H471" s="76" t="s">
        <v>2734</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1244</v>
      </c>
      <c r="G472" s="73"/>
      <c r="H472" s="76" t="s">
        <v>2735</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1245</v>
      </c>
      <c r="G473" s="73"/>
      <c r="H473" s="76" t="s">
        <v>2736</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1246</v>
      </c>
      <c r="G474" s="73"/>
      <c r="H474" s="76" t="s">
        <v>2737</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2738</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2739</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2740</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1262</v>
      </c>
      <c r="G487" s="73"/>
      <c r="H487" s="76" t="s">
        <v>2741</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1263</v>
      </c>
      <c r="G488" s="73"/>
      <c r="H488" s="76" t="s">
        <v>2742</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2743</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2744</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2745</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2746</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2747</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2820</v>
      </c>
      <c r="AE494" s="76"/>
      <c r="AF494" s="97">
        <v>1</v>
      </c>
      <c r="AG494" s="97">
        <v>1</v>
      </c>
      <c r="AH494" s="73"/>
      <c r="AI494" s="57"/>
      <c r="AJ494" s="45"/>
      <c r="AK494" s="45"/>
      <c r="AL494" s="45"/>
    </row>
    <row r="495" spans="1:38" hidden="1" outlineLevel="2" x14ac:dyDescent="0.25">
      <c r="A495" s="45"/>
      <c r="B495" s="54"/>
      <c r="C495" s="47">
        <f t="shared" si="83"/>
        <v>3</v>
      </c>
      <c r="D495" s="73"/>
      <c r="E495" s="70"/>
      <c r="F495" s="70" t="s">
        <v>1270</v>
      </c>
      <c r="G495" s="73"/>
      <c r="H495" s="76" t="s">
        <v>2748</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hidden="1" outlineLevel="2" collapsed="1" x14ac:dyDescent="0.25">
      <c r="A496" s="45"/>
      <c r="B496" s="54"/>
      <c r="C496" s="47">
        <f t="shared" si="83"/>
        <v>3</v>
      </c>
      <c r="D496" s="73"/>
      <c r="E496" s="70"/>
      <c r="F496" s="70" t="s">
        <v>1271</v>
      </c>
      <c r="G496" s="73"/>
      <c r="H496" s="76" t="s">
        <v>2749</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25">
      <c r="A497" s="45"/>
      <c r="B497" s="54"/>
      <c r="C497" s="47">
        <f t="shared" si="83"/>
        <v>3</v>
      </c>
      <c r="D497" s="73"/>
      <c r="E497" s="70"/>
      <c r="F497" s="70" t="s">
        <v>1272</v>
      </c>
      <c r="G497" s="73"/>
      <c r="H497" s="76" t="s">
        <v>2750</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25">
      <c r="A498" s="45"/>
      <c r="B498" s="54"/>
      <c r="C498" s="47">
        <f t="shared" si="83"/>
        <v>3</v>
      </c>
      <c r="D498" s="73"/>
      <c r="E498" s="70"/>
      <c r="F498" s="70" t="s">
        <v>1273</v>
      </c>
      <c r="G498" s="73"/>
      <c r="H498" s="76" t="s">
        <v>2751</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25">
      <c r="A499" s="45"/>
      <c r="B499" s="54"/>
      <c r="C499" s="47">
        <f t="shared" si="83"/>
        <v>3</v>
      </c>
      <c r="D499" s="73"/>
      <c r="E499" s="70"/>
      <c r="F499" s="70" t="s">
        <v>1274</v>
      </c>
      <c r="G499" s="73"/>
      <c r="H499" s="76" t="s">
        <v>2752</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25">
      <c r="A500" s="45"/>
      <c r="B500" s="54"/>
      <c r="C500" s="47">
        <f t="shared" si="83"/>
        <v>3</v>
      </c>
      <c r="D500" s="73"/>
      <c r="E500" s="70"/>
      <c r="F500" s="70" t="s">
        <v>1275</v>
      </c>
      <c r="G500" s="73"/>
      <c r="H500" s="76" t="s">
        <v>2753</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25">
      <c r="A501" s="45"/>
      <c r="B501" s="54"/>
      <c r="C501" s="47">
        <f t="shared" si="83"/>
        <v>3</v>
      </c>
      <c r="D501" s="73"/>
      <c r="E501" s="70"/>
      <c r="F501" s="70" t="s">
        <v>1276</v>
      </c>
      <c r="G501" s="73"/>
      <c r="H501" s="76" t="s">
        <v>2754</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1279</v>
      </c>
      <c r="G503" s="73"/>
      <c r="H503" s="76" t="s">
        <v>2755</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1280</v>
      </c>
      <c r="G504" s="73"/>
      <c r="H504" s="76" t="s">
        <v>2756</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2757</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2758</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2759</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2760</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2761</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1288</v>
      </c>
      <c r="G511" s="73"/>
      <c r="H511" s="76" t="s">
        <v>2762</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1289</v>
      </c>
      <c r="G512" s="73"/>
      <c r="H512" s="76" t="s">
        <v>2763</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2764</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2765</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2766</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2767</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2768</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2778</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2780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2786</v>
      </c>
      <c r="G526" s="73"/>
      <c r="H526" s="76" t="s">
        <v>2810</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2787</v>
      </c>
      <c r="G527" s="73"/>
      <c r="H527" s="76" t="s">
        <v>2811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2788</v>
      </c>
      <c r="G528" s="73"/>
      <c r="H528" s="76" t="s">
        <v>2812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2789</v>
      </c>
      <c r="G529" s="73"/>
      <c r="H529" s="76" t="s">
        <v>2813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2790</v>
      </c>
      <c r="G530" s="73"/>
      <c r="H530" s="76" t="s">
        <v>2814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2791</v>
      </c>
      <c r="G531" s="73"/>
      <c r="H531" s="76" t="s">
        <v>2815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2792</v>
      </c>
      <c r="G532" s="73"/>
      <c r="H532" s="76" t="s">
        <v>2816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2793</v>
      </c>
      <c r="G533" s="73"/>
      <c r="H533" s="76" t="s">
        <v>2817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2794</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2795</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2800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2802</v>
      </c>
      <c r="G542" s="73"/>
      <c r="H542" s="76" t="s">
        <v>2818</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2803</v>
      </c>
      <c r="G543" s="73"/>
      <c r="H543" s="76" t="s">
        <v>2811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2804</v>
      </c>
      <c r="G544" s="73"/>
      <c r="H544" s="76" t="s">
        <v>2812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2805</v>
      </c>
      <c r="G545" s="73"/>
      <c r="H545" s="76" t="s">
        <v>2813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2806</v>
      </c>
      <c r="G546" s="73"/>
      <c r="H546" s="76" t="s">
        <v>2814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2807</v>
      </c>
      <c r="G547" s="73"/>
      <c r="H547" s="76" t="s">
        <v>2815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2808</v>
      </c>
      <c r="G548" s="73"/>
      <c r="H548" s="76" t="s">
        <v>2816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2809</v>
      </c>
      <c r="G549" s="73"/>
      <c r="H549" s="76" t="s">
        <v>2817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2" x14ac:dyDescent="0.2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outlineLevel="2" x14ac:dyDescent="0.25">
      <c r="A576" s="45"/>
      <c r="B576" s="54"/>
      <c r="C576" s="47">
        <f t="shared" si="88"/>
        <v>3</v>
      </c>
      <c r="D576" s="73"/>
      <c r="E576" s="70"/>
      <c r="F576" s="70" t="s">
        <v>1324</v>
      </c>
      <c r="G576" s="73"/>
      <c r="H576" s="76" t="s">
        <v>2769</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-2.93</v>
      </c>
      <c r="Y576" s="97">
        <v>-2.93</v>
      </c>
      <c r="Z576" s="263">
        <f>Y576</f>
        <v>-2.93</v>
      </c>
      <c r="AA576" s="263">
        <f>Z576</f>
        <v>-2.93</v>
      </c>
      <c r="AB576" s="263">
        <f>AA576</f>
        <v>-2.93</v>
      </c>
      <c r="AC576" s="76"/>
      <c r="AD576" s="76" t="s">
        <v>2703</v>
      </c>
      <c r="AE576" s="76"/>
      <c r="AF576" s="97">
        <v>1</v>
      </c>
      <c r="AG576" s="97">
        <v>1</v>
      </c>
      <c r="AH576" s="73"/>
      <c r="AI576" s="57"/>
      <c r="AJ576" s="45"/>
      <c r="AK576" s="45"/>
      <c r="AL576" s="45"/>
    </row>
    <row r="577" spans="1:38" outlineLevel="2" x14ac:dyDescent="0.25">
      <c r="A577" s="45"/>
      <c r="B577" s="54"/>
      <c r="C577" s="47">
        <f t="shared" si="88"/>
        <v>3</v>
      </c>
      <c r="D577" s="73"/>
      <c r="E577" s="70"/>
      <c r="F577" s="70" t="s">
        <v>1325</v>
      </c>
      <c r="G577" s="73"/>
      <c r="H577" s="76" t="s">
        <v>2770</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hidden="1" outlineLevel="2" x14ac:dyDescent="0.2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hidden="1" outlineLevel="2" x14ac:dyDescent="0.25">
      <c r="A579" s="45"/>
      <c r="B579" s="54"/>
      <c r="C579" s="47">
        <f t="shared" si="88"/>
        <v>3</v>
      </c>
      <c r="D579" s="73"/>
      <c r="E579" s="70"/>
      <c r="F579" s="70" t="s">
        <v>1328</v>
      </c>
      <c r="G579" s="73"/>
      <c r="H579" s="76" t="s">
        <v>2771</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hidden="1" outlineLevel="2" x14ac:dyDescent="0.25">
      <c r="A580" s="45"/>
      <c r="B580" s="54"/>
      <c r="C580" s="47">
        <f t="shared" si="88"/>
        <v>3</v>
      </c>
      <c r="D580" s="73"/>
      <c r="E580" s="70"/>
      <c r="F580" s="70" t="s">
        <v>1329</v>
      </c>
      <c r="G580" s="73"/>
      <c r="H580" s="76" t="s">
        <v>2772</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2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25">
      <c r="A582" s="45"/>
      <c r="B582" s="54"/>
      <c r="C582" s="47">
        <f t="shared" si="88"/>
        <v>3</v>
      </c>
      <c r="D582" s="73"/>
      <c r="E582" s="70"/>
      <c r="F582" s="70" t="s">
        <v>1332</v>
      </c>
      <c r="G582" s="73"/>
      <c r="H582" s="76" t="s">
        <v>2773</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25">
      <c r="A583" s="45"/>
      <c r="B583" s="54"/>
      <c r="C583" s="47">
        <f t="shared" si="88"/>
        <v>3</v>
      </c>
      <c r="D583" s="73"/>
      <c r="E583" s="70"/>
      <c r="F583" s="70" t="s">
        <v>1333</v>
      </c>
      <c r="G583" s="73"/>
      <c r="H583" s="76" t="s">
        <v>2774</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2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2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2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2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2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2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2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2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2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2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2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2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2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2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2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2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2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2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2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2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2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2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2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outlineLevel="2" x14ac:dyDescent="0.2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outlineLevel="2" x14ac:dyDescent="0.2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-0.48270000000000002</v>
      </c>
      <c r="V674" s="271">
        <f t="shared" ref="V674:AB674" si="107">V$774</f>
        <v>-0.48270000000000002</v>
      </c>
      <c r="W674" s="271">
        <f t="shared" si="107"/>
        <v>-0.55427188413696349</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outlineLevel="2" x14ac:dyDescent="0.2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outlineLevel="2" x14ac:dyDescent="0.2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-0.48270000000000002</v>
      </c>
      <c r="V676" s="271">
        <f t="shared" ref="V676:AB677" si="109">$774:$774</f>
        <v>-0.48270000000000002</v>
      </c>
      <c r="W676" s="271">
        <f t="shared" si="109"/>
        <v>-0.55427188413696349</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outlineLevel="2" collapsed="1" x14ac:dyDescent="0.2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-0.48270000000000002</v>
      </c>
      <c r="V677" s="271">
        <f t="shared" si="109"/>
        <v>-0.48270000000000002</v>
      </c>
      <c r="W677" s="271">
        <f t="shared" si="109"/>
        <v>-0.55427188413696349</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hidden="1" outlineLevel="2" x14ac:dyDescent="0.2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hidden="1" outlineLevel="2" x14ac:dyDescent="0.2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hidden="1" outlineLevel="2" x14ac:dyDescent="0.2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hidden="1" outlineLevel="2" x14ac:dyDescent="0.2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hidden="1" outlineLevel="2" x14ac:dyDescent="0.2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hidden="1" outlineLevel="2" x14ac:dyDescent="0.2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hidden="1" outlineLevel="2" x14ac:dyDescent="0.2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hidden="1" outlineLevel="2" x14ac:dyDescent="0.2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hidden="1" outlineLevel="2" x14ac:dyDescent="0.2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2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hidden="1" outlineLevel="2" x14ac:dyDescent="0.2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hidden="1" outlineLevel="2" x14ac:dyDescent="0.2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hidden="1" outlineLevel="2" x14ac:dyDescent="0.2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hidden="1" outlineLevel="2" x14ac:dyDescent="0.2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hidden="1" outlineLevel="2" x14ac:dyDescent="0.2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hidden="1" outlineLevel="2" x14ac:dyDescent="0.2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hidden="1" outlineLevel="2" x14ac:dyDescent="0.2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2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hidden="1" outlineLevel="2" x14ac:dyDescent="0.2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hidden="1" outlineLevel="2" x14ac:dyDescent="0.2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hidden="1" outlineLevel="2" x14ac:dyDescent="0.2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hidden="1" outlineLevel="2" x14ac:dyDescent="0.2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2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hidden="1" outlineLevel="2" x14ac:dyDescent="0.2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hidden="1" outlineLevel="2" x14ac:dyDescent="0.2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hidden="1" outlineLevel="2" x14ac:dyDescent="0.2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hidden="1" outlineLevel="2" x14ac:dyDescent="0.2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hidden="1" outlineLevel="2" x14ac:dyDescent="0.2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hidden="1" outlineLevel="2" x14ac:dyDescent="0.2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hidden="1" outlineLevel="2" x14ac:dyDescent="0.2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hidden="1" outlineLevel="2" x14ac:dyDescent="0.2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hidden="1" outlineLevel="2" x14ac:dyDescent="0.2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hidden="1" outlineLevel="2" x14ac:dyDescent="0.2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hidden="1" outlineLevel="2" x14ac:dyDescent="0.2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hidden="1" outlineLevel="2" x14ac:dyDescent="0.2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hidden="1" outlineLevel="2" x14ac:dyDescent="0.2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hidden="1" outlineLevel="2" x14ac:dyDescent="0.2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hidden="1" outlineLevel="2" x14ac:dyDescent="0.2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hidden="1" outlineLevel="2" x14ac:dyDescent="0.2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hidden="1" outlineLevel="2" x14ac:dyDescent="0.2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hidden="1" outlineLevel="2" x14ac:dyDescent="0.2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hidden="1" outlineLevel="2" x14ac:dyDescent="0.2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hidden="1" outlineLevel="2" x14ac:dyDescent="0.2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hidden="1" outlineLevel="2" x14ac:dyDescent="0.2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hidden="1" outlineLevel="2" x14ac:dyDescent="0.2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hidden="1" outlineLevel="2" x14ac:dyDescent="0.2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hidden="1" outlineLevel="2" x14ac:dyDescent="0.2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hidden="1" outlineLevel="2" x14ac:dyDescent="0.2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hidden="1" outlineLevel="2" x14ac:dyDescent="0.2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hidden="1" outlineLevel="2" x14ac:dyDescent="0.2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hidden="1" outlineLevel="2" x14ac:dyDescent="0.2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hidden="1" outlineLevel="2" x14ac:dyDescent="0.2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2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2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2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f>
        <v>-0.48270000000000002</v>
      </c>
      <c r="V774" s="261">
        <f t="shared" ref="V774:W774" si="144">V773</f>
        <v>-0.48270000000000002</v>
      </c>
      <c r="W774" s="261">
        <f t="shared" si="144"/>
        <v>-0.55427188413696349</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hidden="1" outlineLevel="2" x14ac:dyDescent="0.2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2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hidden="1" outlineLevel="2" x14ac:dyDescent="0.2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hidden="1" outlineLevel="2" collapsed="1" x14ac:dyDescent="0.2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hidden="1"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hidden="1"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hidden="1"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v>1.1000000000000001</v>
      </c>
      <c r="V786" s="97">
        <v>1.1000000000000001</v>
      </c>
      <c r="W786" s="97">
        <v>1.1000000000000001</v>
      </c>
      <c r="X786" s="97">
        <v>0.82</v>
      </c>
      <c r="Y786" s="97">
        <v>0.82</v>
      </c>
      <c r="Z786" s="97">
        <v>0.82</v>
      </c>
      <c r="AA786" s="97">
        <v>0.82</v>
      </c>
      <c r="AB786" s="97">
        <v>0.82</v>
      </c>
      <c r="AC786" s="76"/>
      <c r="AD786" s="97" t="s">
        <v>1101</v>
      </c>
      <c r="AE786" s="76"/>
      <c r="AF786" s="97">
        <v>1</v>
      </c>
      <c r="AG786" s="97">
        <v>1</v>
      </c>
      <c r="AH786" s="73"/>
      <c r="AI786" s="57"/>
      <c r="AJ786" s="45"/>
      <c r="AK786" s="45"/>
      <c r="AL786" s="45"/>
    </row>
    <row r="787" spans="1:38" hidden="1" outlineLevel="3" x14ac:dyDescent="0.25">
      <c r="A787" s="45"/>
      <c r="B787" s="54"/>
      <c r="C787" s="47">
        <f t="shared" ref="C787:C794" si="150">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0"/>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0"/>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0"/>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0"/>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0"/>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0"/>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0"/>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51">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51"/>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2">INDEX($K796:$Q796,1,U$43)</f>
        <v>1.5</v>
      </c>
      <c r="V796" s="261">
        <f t="shared" si="152"/>
        <v>1.5</v>
      </c>
      <c r="W796" s="261">
        <f t="shared" si="152"/>
        <v>1.5</v>
      </c>
      <c r="X796" s="261">
        <f t="shared" si="152"/>
        <v>1.5</v>
      </c>
      <c r="Y796" s="261">
        <f t="shared" si="152"/>
        <v>1.5</v>
      </c>
      <c r="Z796" s="261">
        <f t="shared" si="152"/>
        <v>1.5</v>
      </c>
      <c r="AA796" s="261">
        <f t="shared" si="152"/>
        <v>1.5</v>
      </c>
      <c r="AB796" s="261">
        <f t="shared" si="152"/>
        <v>1.5</v>
      </c>
      <c r="AC796" s="76"/>
      <c r="AD796" s="76"/>
      <c r="AE796" s="76"/>
      <c r="AF796" s="97">
        <v>1</v>
      </c>
      <c r="AG796" s="97">
        <v>1</v>
      </c>
      <c r="AH796" s="73"/>
      <c r="AI796" s="57"/>
      <c r="AJ796" s="45"/>
      <c r="AK796" s="45"/>
      <c r="AL796" s="45"/>
    </row>
    <row r="797" spans="1:38" hidden="1" outlineLevel="2" x14ac:dyDescent="0.25">
      <c r="A797" s="45"/>
      <c r="B797" s="54"/>
      <c r="C797" s="47">
        <f t="shared" si="151"/>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2"/>
        <v>1.75</v>
      </c>
      <c r="V797" s="261">
        <f t="shared" si="152"/>
        <v>1.75</v>
      </c>
      <c r="W797" s="261">
        <f t="shared" si="152"/>
        <v>1.75</v>
      </c>
      <c r="X797" s="261">
        <f t="shared" si="152"/>
        <v>1.75</v>
      </c>
      <c r="Y797" s="261">
        <f t="shared" si="152"/>
        <v>1.75</v>
      </c>
      <c r="Z797" s="261">
        <f t="shared" si="152"/>
        <v>1.75</v>
      </c>
      <c r="AA797" s="261">
        <f t="shared" si="152"/>
        <v>1.75</v>
      </c>
      <c r="AB797" s="261">
        <f t="shared" si="152"/>
        <v>1.75</v>
      </c>
      <c r="AC797" s="76"/>
      <c r="AD797" s="76"/>
      <c r="AE797" s="76"/>
      <c r="AF797" s="97">
        <v>1</v>
      </c>
      <c r="AG797" s="97">
        <v>1</v>
      </c>
      <c r="AH797" s="73"/>
      <c r="AI797" s="57"/>
      <c r="AJ797" s="45"/>
      <c r="AK797" s="45"/>
      <c r="AL797" s="45"/>
    </row>
    <row r="798" spans="1:38" hidden="1" outlineLevel="2" x14ac:dyDescent="0.25">
      <c r="A798" s="45"/>
      <c r="B798" s="54"/>
      <c r="C798" s="47">
        <f t="shared" si="151"/>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2"/>
        <v>2</v>
      </c>
      <c r="V798" s="261">
        <f t="shared" si="152"/>
        <v>2</v>
      </c>
      <c r="W798" s="261">
        <f t="shared" si="152"/>
        <v>2</v>
      </c>
      <c r="X798" s="261">
        <f t="shared" si="152"/>
        <v>2</v>
      </c>
      <c r="Y798" s="261">
        <f t="shared" si="152"/>
        <v>2</v>
      </c>
      <c r="Z798" s="261">
        <f t="shared" si="152"/>
        <v>2</v>
      </c>
      <c r="AA798" s="261">
        <f t="shared" si="152"/>
        <v>2</v>
      </c>
      <c r="AB798" s="261">
        <f t="shared" si="152"/>
        <v>2</v>
      </c>
      <c r="AC798" s="76"/>
      <c r="AD798" s="76"/>
      <c r="AE798" s="76"/>
      <c r="AF798" s="97">
        <v>1</v>
      </c>
      <c r="AG798" s="97">
        <v>1</v>
      </c>
      <c r="AH798" s="73"/>
      <c r="AI798" s="57"/>
      <c r="AJ798" s="45"/>
      <c r="AK798" s="45"/>
      <c r="AL798" s="45"/>
    </row>
    <row r="799" spans="1:38" hidden="1" outlineLevel="2" x14ac:dyDescent="0.25">
      <c r="A799" s="45"/>
      <c r="B799" s="54"/>
      <c r="C799" s="47">
        <f t="shared" si="151"/>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51"/>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3">INDEX($K800:$Q800,1,U$43)</f>
        <v>0.1</v>
      </c>
      <c r="V800" s="261">
        <f t="shared" si="153"/>
        <v>0.1</v>
      </c>
      <c r="W800" s="261">
        <f t="shared" si="153"/>
        <v>0.1</v>
      </c>
      <c r="X800" s="261">
        <f t="shared" si="153"/>
        <v>0.1</v>
      </c>
      <c r="Y800" s="261">
        <f t="shared" si="153"/>
        <v>0.1</v>
      </c>
      <c r="Z800" s="261">
        <f t="shared" si="153"/>
        <v>0.1</v>
      </c>
      <c r="AA800" s="261">
        <f t="shared" si="153"/>
        <v>0.1</v>
      </c>
      <c r="AB800" s="261">
        <f t="shared" si="153"/>
        <v>0.1</v>
      </c>
      <c r="AC800" s="76"/>
      <c r="AD800" s="76"/>
      <c r="AE800" s="76"/>
      <c r="AF800" s="97">
        <v>1</v>
      </c>
      <c r="AG800" s="97">
        <v>1</v>
      </c>
      <c r="AH800" s="73"/>
      <c r="AI800" s="57"/>
      <c r="AJ800" s="45"/>
      <c r="AK800" s="45"/>
      <c r="AL800" s="45"/>
    </row>
    <row r="801" spans="1:38" hidden="1" outlineLevel="2" x14ac:dyDescent="0.25">
      <c r="A801" s="45"/>
      <c r="B801" s="54"/>
      <c r="C801" s="47">
        <f t="shared" si="151"/>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3"/>
        <v>8.5000000000000006E-2</v>
      </c>
      <c r="V801" s="261">
        <f t="shared" si="153"/>
        <v>8.5000000000000006E-2</v>
      </c>
      <c r="W801" s="261">
        <f t="shared" si="153"/>
        <v>8.5000000000000006E-2</v>
      </c>
      <c r="X801" s="261">
        <f t="shared" si="153"/>
        <v>8.5000000000000006E-2</v>
      </c>
      <c r="Y801" s="261">
        <f t="shared" si="153"/>
        <v>8.5000000000000006E-2</v>
      </c>
      <c r="Z801" s="261">
        <f t="shared" si="153"/>
        <v>8.5000000000000006E-2</v>
      </c>
      <c r="AA801" s="261">
        <f t="shared" si="153"/>
        <v>8.5000000000000006E-2</v>
      </c>
      <c r="AB801" s="261">
        <f t="shared" si="153"/>
        <v>8.5000000000000006E-2</v>
      </c>
      <c r="AC801" s="76"/>
      <c r="AD801" s="76"/>
      <c r="AE801" s="76"/>
      <c r="AF801" s="97">
        <v>1</v>
      </c>
      <c r="AG801" s="97">
        <v>1</v>
      </c>
      <c r="AH801" s="73"/>
      <c r="AI801" s="57"/>
      <c r="AJ801" s="45"/>
      <c r="AK801" s="45"/>
      <c r="AL801" s="45"/>
    </row>
    <row r="802" spans="1:38" hidden="1" outlineLevel="2" x14ac:dyDescent="0.25">
      <c r="A802" s="45"/>
      <c r="B802" s="54"/>
      <c r="C802" s="47">
        <f t="shared" si="151"/>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3"/>
        <v>7.0000000000000007E-2</v>
      </c>
      <c r="V802" s="261">
        <f t="shared" si="153"/>
        <v>7.0000000000000007E-2</v>
      </c>
      <c r="W802" s="261">
        <f t="shared" si="153"/>
        <v>7.0000000000000007E-2</v>
      </c>
      <c r="X802" s="261">
        <f t="shared" si="153"/>
        <v>7.0000000000000007E-2</v>
      </c>
      <c r="Y802" s="261">
        <f t="shared" si="153"/>
        <v>7.0000000000000007E-2</v>
      </c>
      <c r="Z802" s="261">
        <f t="shared" si="153"/>
        <v>7.0000000000000007E-2</v>
      </c>
      <c r="AA802" s="261">
        <f t="shared" si="153"/>
        <v>7.0000000000000007E-2</v>
      </c>
      <c r="AB802" s="261">
        <f t="shared" si="153"/>
        <v>7.0000000000000007E-2</v>
      </c>
      <c r="AC802" s="76"/>
      <c r="AD802" s="76"/>
      <c r="AE802" s="76"/>
      <c r="AF802" s="97">
        <v>1</v>
      </c>
      <c r="AG802" s="97">
        <v>1</v>
      </c>
      <c r="AH802" s="73"/>
      <c r="AI802" s="57"/>
      <c r="AJ802" s="45"/>
      <c r="AK802" s="45"/>
      <c r="AL802" s="45"/>
    </row>
    <row r="803" spans="1:38" hidden="1" outlineLevel="2" x14ac:dyDescent="0.25">
      <c r="A803" s="45"/>
      <c r="B803" s="54"/>
      <c r="C803" s="47">
        <f t="shared" si="151"/>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hidden="1" outlineLevel="2" x14ac:dyDescent="0.25">
      <c r="A804" s="45"/>
      <c r="B804" s="54"/>
      <c r="C804" s="47">
        <f t="shared" si="151"/>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4">U804</f>
        <v>0</v>
      </c>
      <c r="W804" s="263">
        <f t="shared" si="154"/>
        <v>0</v>
      </c>
      <c r="X804" s="263">
        <f t="shared" si="154"/>
        <v>0</v>
      </c>
      <c r="Y804" s="97">
        <v>0</v>
      </c>
      <c r="Z804" s="263">
        <f t="shared" si="154"/>
        <v>0</v>
      </c>
      <c r="AA804" s="263">
        <f t="shared" si="154"/>
        <v>0</v>
      </c>
      <c r="AB804" s="263">
        <f t="shared" si="154"/>
        <v>0</v>
      </c>
      <c r="AC804" s="76"/>
      <c r="AD804" s="97" t="s">
        <v>2276</v>
      </c>
      <c r="AE804" s="76"/>
      <c r="AF804" s="97">
        <v>1</v>
      </c>
      <c r="AG804" s="97">
        <v>1</v>
      </c>
      <c r="AH804" s="73"/>
      <c r="AI804" s="57"/>
      <c r="AJ804" s="45"/>
      <c r="AK804" s="45"/>
      <c r="AL804" s="45"/>
    </row>
    <row r="805" spans="1:38" hidden="1" outlineLevel="2" x14ac:dyDescent="0.25">
      <c r="A805" s="45"/>
      <c r="B805" s="54"/>
      <c r="C805" s="47">
        <f t="shared" si="151"/>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4"/>
        <v>-1.03</v>
      </c>
      <c r="W805" s="263">
        <f t="shared" si="154"/>
        <v>-1.03</v>
      </c>
      <c r="X805" s="263">
        <f t="shared" si="154"/>
        <v>-1.03</v>
      </c>
      <c r="Y805" s="97">
        <v>-1.079</v>
      </c>
      <c r="Z805" s="263">
        <f t="shared" si="154"/>
        <v>-1.079</v>
      </c>
      <c r="AA805" s="263">
        <f t="shared" si="154"/>
        <v>-1.079</v>
      </c>
      <c r="AB805" s="263">
        <f t="shared" si="154"/>
        <v>-1.079</v>
      </c>
      <c r="AC805" s="76"/>
      <c r="AD805" s="97"/>
      <c r="AE805" s="76"/>
      <c r="AF805" s="97">
        <v>1</v>
      </c>
      <c r="AG805" s="97">
        <v>1</v>
      </c>
      <c r="AH805" s="73"/>
      <c r="AI805" s="57"/>
      <c r="AJ805" s="45"/>
      <c r="AK805" s="45"/>
      <c r="AL805" s="45"/>
    </row>
    <row r="806" spans="1:38" hidden="1" outlineLevel="2" collapsed="1" x14ac:dyDescent="0.25">
      <c r="A806" s="45"/>
      <c r="B806" s="54"/>
      <c r="C806" s="47">
        <f t="shared" si="151"/>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4"/>
        <v>-2</v>
      </c>
      <c r="W806" s="263">
        <f t="shared" si="154"/>
        <v>-2</v>
      </c>
      <c r="X806" s="263">
        <f t="shared" si="154"/>
        <v>-2</v>
      </c>
      <c r="Y806" s="97">
        <v>-2.012</v>
      </c>
      <c r="Z806" s="263">
        <f t="shared" si="154"/>
        <v>-2.012</v>
      </c>
      <c r="AA806" s="263">
        <f t="shared" si="154"/>
        <v>-2.012</v>
      </c>
      <c r="AB806" s="263">
        <f t="shared" si="154"/>
        <v>-2.012</v>
      </c>
      <c r="AC806" s="76"/>
      <c r="AD806" s="97"/>
      <c r="AE806" s="76"/>
      <c r="AF806" s="97">
        <v>1</v>
      </c>
      <c r="AG806" s="97">
        <v>1</v>
      </c>
      <c r="AH806" s="73"/>
      <c r="AI806" s="57"/>
      <c r="AJ806" s="45"/>
      <c r="AK806" s="45"/>
      <c r="AL806" s="45"/>
    </row>
    <row r="807" spans="1:38" hidden="1" outlineLevel="3" x14ac:dyDescent="0.25">
      <c r="A807" s="45"/>
      <c r="B807" s="54"/>
      <c r="C807" s="47">
        <f t="shared" si="151"/>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51"/>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51"/>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51"/>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51"/>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51"/>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51"/>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51"/>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51"/>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51"/>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51"/>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51"/>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51"/>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51"/>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51"/>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51"/>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51"/>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51"/>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51"/>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51"/>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151"/>
        <v>3</v>
      </c>
      <c r="D827" s="73"/>
      <c r="E827" s="70"/>
      <c r="F827" s="70" t="s">
        <v>2628</v>
      </c>
      <c r="G827" s="73"/>
      <c r="H827" s="76" t="s">
        <v>1579</v>
      </c>
      <c r="I827" s="96" t="s">
        <v>576</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151"/>
        <v>3</v>
      </c>
      <c r="D828" s="73"/>
      <c r="E828" s="70"/>
      <c r="F828" s="70" t="s">
        <v>2629</v>
      </c>
      <c r="G828" s="73"/>
      <c r="H828" s="76" t="s">
        <v>1581</v>
      </c>
      <c r="I828" s="96" t="s">
        <v>576</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151"/>
        <v>3</v>
      </c>
      <c r="D829" s="73"/>
      <c r="E829" s="70"/>
      <c r="F829" s="70" t="s">
        <v>2630</v>
      </c>
      <c r="G829" s="73"/>
      <c r="H829" s="76" t="s">
        <v>1583</v>
      </c>
      <c r="I829" s="96" t="s">
        <v>576</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151"/>
        <v>3</v>
      </c>
      <c r="D830" s="73"/>
      <c r="E830" s="70"/>
      <c r="F830" s="70" t="s">
        <v>2631</v>
      </c>
      <c r="G830" s="73"/>
      <c r="H830" s="76" t="s">
        <v>1585</v>
      </c>
      <c r="I830" s="96" t="s">
        <v>576</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151"/>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51"/>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51"/>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51"/>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51"/>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hidden="1" outlineLevel="2" x14ac:dyDescent="0.25">
      <c r="A836" s="45"/>
      <c r="B836" s="54"/>
      <c r="C836" s="47">
        <f t="shared" si="151"/>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55">U836</f>
        <v>2.2589999999999999</v>
      </c>
      <c r="W836" s="263">
        <f t="shared" ref="W836:W838" si="156">V836</f>
        <v>2.2589999999999999</v>
      </c>
      <c r="X836" s="263">
        <f>Y836</f>
        <v>1.962</v>
      </c>
      <c r="Y836" s="97">
        <v>1.962</v>
      </c>
      <c r="Z836" s="263">
        <f t="shared" ref="Z836:Z838" si="157">Y836</f>
        <v>1.962</v>
      </c>
      <c r="AA836" s="263">
        <f t="shared" ref="AA836:AA838" si="158">Z836</f>
        <v>1.962</v>
      </c>
      <c r="AB836" s="263">
        <f t="shared" ref="AB836:AB838" si="159">AA836</f>
        <v>1.962</v>
      </c>
      <c r="AC836" s="76"/>
      <c r="AD836" s="97" t="s">
        <v>2648</v>
      </c>
      <c r="AE836" s="76"/>
      <c r="AF836" s="97">
        <v>1</v>
      </c>
      <c r="AG836" s="97">
        <v>1</v>
      </c>
      <c r="AH836" s="73"/>
      <c r="AI836" s="57"/>
      <c r="AJ836" s="45"/>
      <c r="AK836" s="45"/>
      <c r="AL836" s="45"/>
    </row>
    <row r="837" spans="1:38" hidden="1" outlineLevel="2" x14ac:dyDescent="0.25">
      <c r="A837" s="45"/>
      <c r="B837" s="54"/>
      <c r="C837" s="47">
        <f t="shared" si="151"/>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55"/>
        <v>100</v>
      </c>
      <c r="W837" s="263">
        <f t="shared" si="156"/>
        <v>100</v>
      </c>
      <c r="X837" s="263">
        <f t="shared" ref="X837:X838" si="160">Y837</f>
        <v>5.6980000000000004</v>
      </c>
      <c r="Y837" s="97">
        <v>5.6980000000000004</v>
      </c>
      <c r="Z837" s="263">
        <f t="shared" si="157"/>
        <v>5.6980000000000004</v>
      </c>
      <c r="AA837" s="263">
        <f t="shared" si="158"/>
        <v>5.6980000000000004</v>
      </c>
      <c r="AB837" s="263">
        <f t="shared" si="159"/>
        <v>5.6980000000000004</v>
      </c>
      <c r="AC837" s="76"/>
      <c r="AD837" s="76"/>
      <c r="AE837" s="76"/>
      <c r="AF837" s="97">
        <v>1</v>
      </c>
      <c r="AG837" s="97">
        <v>1</v>
      </c>
      <c r="AH837" s="73"/>
      <c r="AI837" s="57"/>
      <c r="AJ837" s="45"/>
      <c r="AK837" s="45"/>
      <c r="AL837" s="45"/>
    </row>
    <row r="838" spans="1:38" hidden="1" outlineLevel="2" x14ac:dyDescent="0.25">
      <c r="A838" s="45"/>
      <c r="B838" s="54"/>
      <c r="C838" s="47">
        <f t="shared" si="151"/>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55"/>
        <v>100</v>
      </c>
      <c r="W838" s="76">
        <f t="shared" si="156"/>
        <v>100</v>
      </c>
      <c r="X838" s="76">
        <f t="shared" si="160"/>
        <v>100</v>
      </c>
      <c r="Y838" s="76">
        <v>100</v>
      </c>
      <c r="Z838" s="76">
        <f t="shared" si="157"/>
        <v>100</v>
      </c>
      <c r="AA838" s="76">
        <f t="shared" si="158"/>
        <v>100</v>
      </c>
      <c r="AB838" s="76">
        <f t="shared" si="159"/>
        <v>100</v>
      </c>
      <c r="AC838" s="76"/>
      <c r="AD838" s="274" t="s">
        <v>2652</v>
      </c>
      <c r="AE838" s="76"/>
      <c r="AF838" s="76">
        <v>1</v>
      </c>
      <c r="AG838" s="76">
        <v>1</v>
      </c>
      <c r="AH838" s="73"/>
      <c r="AI838" s="57"/>
      <c r="AJ838" s="45"/>
      <c r="AK838" s="45"/>
      <c r="AL838" s="45"/>
    </row>
    <row r="839" spans="1:38" hidden="1" outlineLevel="2" x14ac:dyDescent="0.25">
      <c r="A839" s="45"/>
      <c r="B839" s="54"/>
      <c r="C839" s="47">
        <f t="shared" si="151"/>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hidden="1" outlineLevel="2" x14ac:dyDescent="0.25">
      <c r="A840" s="45"/>
      <c r="B840" s="54"/>
      <c r="C840" s="47">
        <f t="shared" si="151"/>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1">V840</f>
        <v>5.05</v>
      </c>
      <c r="X840" s="263">
        <f t="shared" ref="X840:X842" si="162">Y840</f>
        <v>4.3520000000000003</v>
      </c>
      <c r="Y840" s="97">
        <v>4.3520000000000003</v>
      </c>
      <c r="Z840" s="263">
        <f t="shared" ref="Z840:AA840" si="163">Y840</f>
        <v>4.3520000000000003</v>
      </c>
      <c r="AA840" s="263">
        <f t="shared" si="163"/>
        <v>4.3520000000000003</v>
      </c>
      <c r="AB840" s="263">
        <f t="shared" ref="AB840" si="164">AA840</f>
        <v>4.3520000000000003</v>
      </c>
      <c r="AC840" s="76"/>
      <c r="AD840" s="97" t="s">
        <v>2649</v>
      </c>
      <c r="AE840" s="76"/>
      <c r="AF840" s="97">
        <v>1</v>
      </c>
      <c r="AG840" s="97">
        <v>1</v>
      </c>
      <c r="AH840" s="73"/>
      <c r="AI840" s="57"/>
      <c r="AJ840" s="45"/>
      <c r="AK840" s="45"/>
      <c r="AL840" s="45"/>
    </row>
    <row r="841" spans="1:38" hidden="1" outlineLevel="2" x14ac:dyDescent="0.25">
      <c r="A841" s="45"/>
      <c r="B841" s="54"/>
      <c r="C841" s="47">
        <f t="shared" si="151"/>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65">V841</f>
        <v>9</v>
      </c>
      <c r="X841" s="263">
        <f t="shared" si="162"/>
        <v>8.5020000000000007</v>
      </c>
      <c r="Y841" s="97">
        <v>8.5020000000000007</v>
      </c>
      <c r="Z841" s="263">
        <f t="shared" ref="Z841:AB841" si="166">Y841</f>
        <v>8.5020000000000007</v>
      </c>
      <c r="AA841" s="263">
        <f t="shared" si="166"/>
        <v>8.5020000000000007</v>
      </c>
      <c r="AB841" s="263">
        <f t="shared" si="166"/>
        <v>8.5020000000000007</v>
      </c>
      <c r="AC841" s="76"/>
      <c r="AD841" s="76"/>
      <c r="AE841" s="76"/>
      <c r="AF841" s="97">
        <v>1</v>
      </c>
      <c r="AG841" s="97">
        <v>1</v>
      </c>
      <c r="AH841" s="73"/>
      <c r="AI841" s="57"/>
      <c r="AJ841" s="45"/>
      <c r="AK841" s="45"/>
      <c r="AL841" s="45"/>
    </row>
    <row r="842" spans="1:38" hidden="1" outlineLevel="2" x14ac:dyDescent="0.25">
      <c r="A842" s="45"/>
      <c r="B842" s="54"/>
      <c r="C842" s="47">
        <f t="shared" si="151"/>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67">U842</f>
        <v>100</v>
      </c>
      <c r="W842" s="76">
        <f t="shared" si="167"/>
        <v>100</v>
      </c>
      <c r="X842" s="76">
        <f t="shared" si="162"/>
        <v>100</v>
      </c>
      <c r="Y842" s="76">
        <v>100</v>
      </c>
      <c r="Z842" s="76">
        <f t="shared" ref="Z842:AB842" si="168">Y842</f>
        <v>100</v>
      </c>
      <c r="AA842" s="76">
        <f t="shared" si="168"/>
        <v>100</v>
      </c>
      <c r="AB842" s="76">
        <f t="shared" si="168"/>
        <v>100</v>
      </c>
      <c r="AC842" s="76"/>
      <c r="AD842" s="274" t="s">
        <v>2652</v>
      </c>
      <c r="AE842" s="76"/>
      <c r="AF842" s="76">
        <v>1</v>
      </c>
      <c r="AG842" s="76">
        <v>1</v>
      </c>
      <c r="AH842" s="73"/>
      <c r="AI842" s="57"/>
      <c r="AJ842" s="45"/>
      <c r="AK842" s="45"/>
      <c r="AL842" s="45"/>
    </row>
    <row r="843" spans="1:38" hidden="1" outlineLevel="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69">INDEX($K845:$Q845,1,U$43)</f>
        <v>0.38900000000000001</v>
      </c>
      <c r="V845" s="261">
        <f t="shared" si="169"/>
        <v>0.38900000000000001</v>
      </c>
      <c r="W845" s="261">
        <f t="shared" si="169"/>
        <v>0.38900000000000001</v>
      </c>
      <c r="X845" s="261">
        <f t="shared" si="169"/>
        <v>0.48599999999999999</v>
      </c>
      <c r="Y845" s="261">
        <f t="shared" si="169"/>
        <v>0.48599999999999999</v>
      </c>
      <c r="Z845" s="261">
        <f t="shared" si="169"/>
        <v>0.48599999999999999</v>
      </c>
      <c r="AA845" s="261">
        <f t="shared" si="169"/>
        <v>0.48599999999999999</v>
      </c>
      <c r="AB845" s="261">
        <f t="shared" si="169"/>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69"/>
        <v>0.622</v>
      </c>
      <c r="V846" s="261">
        <f t="shared" si="169"/>
        <v>0.622</v>
      </c>
      <c r="W846" s="261">
        <f t="shared" si="169"/>
        <v>0.622</v>
      </c>
      <c r="X846" s="261">
        <f t="shared" si="169"/>
        <v>0.77800000000000002</v>
      </c>
      <c r="Y846" s="261">
        <f t="shared" si="169"/>
        <v>0.77800000000000002</v>
      </c>
      <c r="Z846" s="261">
        <f t="shared" si="169"/>
        <v>0.77800000000000002</v>
      </c>
      <c r="AA846" s="261">
        <f t="shared" si="169"/>
        <v>0.77800000000000002</v>
      </c>
      <c r="AB846" s="261">
        <f t="shared" si="169"/>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69"/>
        <v>0.746</v>
      </c>
      <c r="V847" s="261">
        <f t="shared" si="169"/>
        <v>0.746</v>
      </c>
      <c r="W847" s="261">
        <f t="shared" si="169"/>
        <v>0.746</v>
      </c>
      <c r="X847" s="261">
        <f t="shared" si="169"/>
        <v>0.93400000000000005</v>
      </c>
      <c r="Y847" s="261">
        <f t="shared" si="169"/>
        <v>0.93400000000000005</v>
      </c>
      <c r="Z847" s="261">
        <f t="shared" si="169"/>
        <v>0.93400000000000005</v>
      </c>
      <c r="AA847" s="261">
        <f t="shared" si="169"/>
        <v>0.93400000000000005</v>
      </c>
      <c r="AB847" s="261">
        <f t="shared" si="169"/>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70">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70"/>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70"/>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70"/>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70"/>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70"/>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70"/>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70"/>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70"/>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70"/>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70"/>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70"/>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70"/>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70"/>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70"/>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70"/>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70"/>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70"/>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70"/>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70"/>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70"/>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70"/>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70"/>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70"/>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70"/>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70"/>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70"/>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70"/>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170"/>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170"/>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170"/>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170"/>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70"/>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70"/>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70"/>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70"/>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70"/>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70"/>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70"/>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70"/>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70"/>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70"/>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70"/>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70"/>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70"/>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70"/>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70"/>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70"/>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70"/>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70"/>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70"/>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70"/>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70"/>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70"/>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70"/>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70"/>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70"/>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70"/>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70"/>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70"/>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170"/>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70"/>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70"/>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70"/>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71">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71"/>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71"/>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71"/>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71"/>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71"/>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71"/>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71"/>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2">INDEX($K921:$Q921,1,U$43)</f>
        <v>0.52400000000000002</v>
      </c>
      <c r="V921" s="261">
        <f t="shared" si="172"/>
        <v>0.52400000000000002</v>
      </c>
      <c r="W921" s="261">
        <f t="shared" si="172"/>
        <v>0.52400000000000002</v>
      </c>
      <c r="X921" s="261">
        <f t="shared" si="172"/>
        <v>0.65500000000000003</v>
      </c>
      <c r="Y921" s="261">
        <f t="shared" si="172"/>
        <v>0.65500000000000003</v>
      </c>
      <c r="Z921" s="261">
        <f t="shared" si="172"/>
        <v>0.65500000000000003</v>
      </c>
      <c r="AA921" s="261">
        <f t="shared" si="172"/>
        <v>0.65500000000000003</v>
      </c>
      <c r="AB921" s="261">
        <f t="shared" si="172"/>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2"/>
        <v>0.70699999999999996</v>
      </c>
      <c r="V922" s="261">
        <f t="shared" si="172"/>
        <v>0.70699999999999996</v>
      </c>
      <c r="W922" s="261">
        <f t="shared" si="172"/>
        <v>0.70699999999999996</v>
      </c>
      <c r="X922" s="261">
        <f t="shared" si="172"/>
        <v>0.88400000000000001</v>
      </c>
      <c r="Y922" s="261">
        <f t="shared" si="172"/>
        <v>0.88400000000000001</v>
      </c>
      <c r="Z922" s="261">
        <f t="shared" si="172"/>
        <v>0.88400000000000001</v>
      </c>
      <c r="AA922" s="261">
        <f t="shared" si="172"/>
        <v>0.88400000000000001</v>
      </c>
      <c r="AB922" s="261">
        <f t="shared" si="172"/>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2"/>
        <v>0.89100000000000001</v>
      </c>
      <c r="V923" s="261">
        <f t="shared" si="172"/>
        <v>0.89100000000000001</v>
      </c>
      <c r="W923" s="261">
        <f t="shared" si="172"/>
        <v>0.89100000000000001</v>
      </c>
      <c r="X923" s="261">
        <f t="shared" si="172"/>
        <v>1.1140000000000001</v>
      </c>
      <c r="Y923" s="261">
        <f t="shared" si="172"/>
        <v>1.1140000000000001</v>
      </c>
      <c r="Z923" s="261">
        <f t="shared" si="172"/>
        <v>1.1140000000000001</v>
      </c>
      <c r="AA923" s="261">
        <f t="shared" si="172"/>
        <v>1.1140000000000001</v>
      </c>
      <c r="AB923" s="261">
        <f t="shared" si="172"/>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73">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73"/>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73"/>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73"/>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73"/>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73"/>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73"/>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73"/>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73"/>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73"/>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73"/>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73"/>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73"/>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73"/>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73"/>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73"/>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73"/>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73"/>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73"/>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73"/>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73"/>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73"/>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73"/>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73"/>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74">INDEX($K949:$Q949,1,U$43)</f>
        <v>0.99704199999999998</v>
      </c>
      <c r="V949" s="261">
        <f t="shared" si="174"/>
        <v>0.99704199999999998</v>
      </c>
      <c r="W949" s="261">
        <f t="shared" si="174"/>
        <v>0.99704199999999998</v>
      </c>
      <c r="X949" s="261">
        <f t="shared" si="174"/>
        <v>0.99704199999999998</v>
      </c>
      <c r="Y949" s="261">
        <f t="shared" si="174"/>
        <v>0.99704199999999998</v>
      </c>
      <c r="Z949" s="261">
        <f t="shared" si="174"/>
        <v>0.99704199999999998</v>
      </c>
      <c r="AA949" s="261">
        <f t="shared" si="174"/>
        <v>0.99704199999999998</v>
      </c>
      <c r="AB949" s="261">
        <f t="shared" si="174"/>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75">W951</f>
        <v>0.13739999999999999</v>
      </c>
      <c r="Y951" s="263">
        <f t="shared" si="175"/>
        <v>0.13739999999999999</v>
      </c>
      <c r="Z951" s="263">
        <f t="shared" si="175"/>
        <v>0.13739999999999999</v>
      </c>
      <c r="AA951" s="263">
        <f t="shared" si="175"/>
        <v>0.13739999999999999</v>
      </c>
      <c r="AB951" s="263">
        <f t="shared" si="175"/>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75"/>
        <v>0.16700000000000001</v>
      </c>
      <c r="Y952" s="263">
        <f t="shared" si="175"/>
        <v>0.16700000000000001</v>
      </c>
      <c r="Z952" s="263">
        <f t="shared" si="175"/>
        <v>0.16700000000000001</v>
      </c>
      <c r="AA952" s="263">
        <f t="shared" si="175"/>
        <v>0.16700000000000001</v>
      </c>
      <c r="AB952" s="263">
        <f t="shared" si="175"/>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75"/>
        <v>0.08</v>
      </c>
      <c r="Y953" s="263">
        <f t="shared" si="175"/>
        <v>0.08</v>
      </c>
      <c r="Z953" s="263">
        <f t="shared" si="175"/>
        <v>0.08</v>
      </c>
      <c r="AA953" s="263">
        <f t="shared" si="175"/>
        <v>0.08</v>
      </c>
      <c r="AB953" s="263">
        <f t="shared" si="175"/>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76">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76"/>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76"/>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76"/>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76"/>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76"/>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76"/>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77">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77"/>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77"/>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77"/>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77"/>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77"/>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77"/>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77"/>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77"/>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77"/>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77"/>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77"/>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77"/>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77"/>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77"/>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77"/>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77"/>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77"/>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77"/>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77"/>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77"/>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77"/>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77"/>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77"/>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77"/>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77"/>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77"/>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77"/>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77"/>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77"/>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77"/>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77"/>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77"/>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77"/>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77"/>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77"/>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77"/>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77"/>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77"/>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77"/>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77"/>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77"/>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77"/>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77"/>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77"/>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77"/>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77"/>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77"/>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77"/>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77"/>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77"/>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77"/>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77"/>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77"/>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77"/>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77"/>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177"/>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177"/>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177"/>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177"/>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177"/>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177"/>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177"/>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177"/>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78">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78"/>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78"/>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78"/>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78"/>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78"/>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78"/>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78"/>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78"/>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78"/>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78"/>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78"/>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78"/>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78"/>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78"/>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78"/>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78"/>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78"/>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78"/>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78"/>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78"/>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78"/>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78"/>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78"/>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79">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79"/>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0">V1053</f>
        <v>9.9999999999999985E-3</v>
      </c>
      <c r="W1052" s="261">
        <f t="shared" si="180"/>
        <v>9.9999999999999985E-3</v>
      </c>
      <c r="X1052" s="261">
        <f t="shared" si="180"/>
        <v>9.9999999999999985E-3</v>
      </c>
      <c r="Y1052" s="261">
        <f t="shared" si="180"/>
        <v>9.9999999999999985E-3</v>
      </c>
      <c r="Z1052" s="261">
        <f t="shared" si="180"/>
        <v>9.9999999999999985E-3</v>
      </c>
      <c r="AA1052" s="261">
        <f t="shared" si="180"/>
        <v>9.9999999999999985E-3</v>
      </c>
      <c r="AB1052" s="261">
        <f t="shared" si="180"/>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79"/>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1">W1053</f>
        <v>9.9999999999999985E-3</v>
      </c>
      <c r="Y1053" s="263">
        <f t="shared" si="181"/>
        <v>9.9999999999999985E-3</v>
      </c>
      <c r="Z1053" s="263">
        <f t="shared" si="181"/>
        <v>9.9999999999999985E-3</v>
      </c>
      <c r="AA1053" s="263">
        <f t="shared" si="181"/>
        <v>9.9999999999999985E-3</v>
      </c>
      <c r="AB1053" s="263">
        <f t="shared" si="181"/>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79"/>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1"/>
        <v>9.0000000000000011E-3</v>
      </c>
      <c r="Y1054" s="263">
        <f t="shared" si="181"/>
        <v>9.0000000000000011E-3</v>
      </c>
      <c r="Z1054" s="263">
        <f t="shared" si="181"/>
        <v>9.0000000000000011E-3</v>
      </c>
      <c r="AA1054" s="263">
        <f t="shared" si="181"/>
        <v>9.0000000000000011E-3</v>
      </c>
      <c r="AB1054" s="263">
        <f t="shared" si="181"/>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79"/>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2">W1058</f>
        <v>0</v>
      </c>
      <c r="Y1058" s="263">
        <f t="shared" si="182"/>
        <v>0</v>
      </c>
      <c r="Z1058" s="263">
        <f t="shared" si="182"/>
        <v>0</v>
      </c>
      <c r="AA1058" s="263">
        <f t="shared" si="182"/>
        <v>0</v>
      </c>
      <c r="AB1058" s="263">
        <f t="shared" si="182"/>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79"/>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2"/>
        <v>0</v>
      </c>
      <c r="Y1059" s="263">
        <f t="shared" si="182"/>
        <v>0</v>
      </c>
      <c r="Z1059" s="263">
        <f t="shared" si="182"/>
        <v>0</v>
      </c>
      <c r="AA1059" s="263">
        <f t="shared" si="182"/>
        <v>0</v>
      </c>
      <c r="AB1059" s="263">
        <f t="shared" si="182"/>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79"/>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83">U1061</f>
        <v>-1.9E-2</v>
      </c>
      <c r="V1060" s="261">
        <f t="shared" si="183"/>
        <v>-1.9E-2</v>
      </c>
      <c r="W1060" s="261">
        <f t="shared" si="183"/>
        <v>-1.9E-2</v>
      </c>
      <c r="X1060" s="261">
        <f t="shared" si="183"/>
        <v>-1.9E-2</v>
      </c>
      <c r="Y1060" s="261">
        <f t="shared" si="183"/>
        <v>-1.9E-2</v>
      </c>
      <c r="Z1060" s="261">
        <f t="shared" si="183"/>
        <v>-1.9E-2</v>
      </c>
      <c r="AA1060" s="261">
        <f t="shared" si="183"/>
        <v>-1.9E-2</v>
      </c>
      <c r="AB1060" s="261">
        <f t="shared" si="183"/>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79"/>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84">W1061</f>
        <v>-1.9E-2</v>
      </c>
      <c r="Y1061" s="263">
        <f t="shared" si="184"/>
        <v>-1.9E-2</v>
      </c>
      <c r="Z1061" s="263">
        <f t="shared" si="184"/>
        <v>-1.9E-2</v>
      </c>
      <c r="AA1061" s="263">
        <f t="shared" si="184"/>
        <v>-1.9E-2</v>
      </c>
      <c r="AB1061" s="263">
        <f t="shared" si="184"/>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79"/>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84"/>
        <v>-3.1E-2</v>
      </c>
      <c r="Y1062" s="263">
        <f t="shared" si="184"/>
        <v>-3.1E-2</v>
      </c>
      <c r="Z1062" s="263">
        <f t="shared" si="184"/>
        <v>-3.1E-2</v>
      </c>
      <c r="AA1062" s="263">
        <f t="shared" si="184"/>
        <v>-3.1E-2</v>
      </c>
      <c r="AB1062" s="263">
        <f t="shared" si="184"/>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79"/>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85">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85"/>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85"/>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85"/>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85"/>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85"/>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85"/>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85"/>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85"/>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85"/>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85"/>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85"/>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85"/>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85"/>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85"/>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85"/>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179"/>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25">
      <c r="A1084" s="45"/>
      <c r="B1084" s="54"/>
      <c r="C1084" s="47">
        <f t="shared" si="179"/>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86">U1085</f>
        <v>6.0000000000000019E-3</v>
      </c>
      <c r="V1084" s="261">
        <f t="shared" si="186"/>
        <v>6.0000000000000019E-3</v>
      </c>
      <c r="W1084" s="261">
        <f t="shared" si="186"/>
        <v>6.0000000000000019E-3</v>
      </c>
      <c r="X1084" s="261">
        <f t="shared" si="186"/>
        <v>2.81E-3</v>
      </c>
      <c r="Y1084" s="261">
        <f t="shared" si="186"/>
        <v>2.81E-3</v>
      </c>
      <c r="Z1084" s="261">
        <f t="shared" si="186"/>
        <v>2.81E-3</v>
      </c>
      <c r="AA1084" s="261">
        <f t="shared" si="186"/>
        <v>2.81E-3</v>
      </c>
      <c r="AB1084" s="261">
        <f t="shared" si="186"/>
        <v>2.81E-3</v>
      </c>
      <c r="AC1084" s="76"/>
      <c r="AD1084" s="97" t="s">
        <v>2277</v>
      </c>
      <c r="AE1084" s="76"/>
      <c r="AF1084" s="261">
        <f>AF1085</f>
        <v>1</v>
      </c>
      <c r="AG1084" s="261">
        <f>AG1085</f>
        <v>1</v>
      </c>
      <c r="AH1084" s="73"/>
      <c r="AI1084" s="57"/>
      <c r="AJ1084" s="45"/>
      <c r="AK1084" s="45"/>
      <c r="AL1084" s="45"/>
    </row>
    <row r="1085" spans="1:38" hidden="1" outlineLevel="2" x14ac:dyDescent="0.25">
      <c r="A1085" s="45"/>
      <c r="B1085" s="54"/>
      <c r="C1085" s="47">
        <f t="shared" si="179"/>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87">Y1085</f>
        <v>2.81E-3</v>
      </c>
      <c r="AA1085" s="447">
        <f t="shared" si="187"/>
        <v>2.81E-3</v>
      </c>
      <c r="AB1085" s="447">
        <f t="shared" si="187"/>
        <v>2.81E-3</v>
      </c>
      <c r="AC1085" s="76"/>
      <c r="AD1085" s="76"/>
      <c r="AE1085" s="76"/>
      <c r="AF1085" s="97">
        <v>1</v>
      </c>
      <c r="AG1085" s="97">
        <v>1</v>
      </c>
      <c r="AH1085" s="73"/>
      <c r="AI1085" s="57"/>
      <c r="AJ1085" s="45"/>
      <c r="AK1085" s="45"/>
      <c r="AL1085" s="45"/>
    </row>
    <row r="1086" spans="1:38" hidden="1" outlineLevel="2" collapsed="1" x14ac:dyDescent="0.25">
      <c r="A1086" s="45"/>
      <c r="B1086" s="54"/>
      <c r="C1086" s="47">
        <f t="shared" si="179"/>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87"/>
        <v>1.5849999999999996E-2</v>
      </c>
      <c r="AA1086" s="447">
        <f t="shared" si="187"/>
        <v>1.5849999999999996E-2</v>
      </c>
      <c r="AB1086" s="447">
        <f t="shared" si="187"/>
        <v>1.5849999999999996E-2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179"/>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88">3.57</f>
        <v>3.57</v>
      </c>
      <c r="W1090" s="455">
        <f t="shared" si="188"/>
        <v>3.57</v>
      </c>
      <c r="X1090" s="458">
        <f>Y1090</f>
        <v>4.0030000000000001</v>
      </c>
      <c r="Y1090" s="459">
        <f>(4.003+0.02329*0)</f>
        <v>4.0030000000000001</v>
      </c>
      <c r="Z1090" s="458">
        <f t="shared" ref="Z1090" si="189">Y1090</f>
        <v>4.0030000000000001</v>
      </c>
      <c r="AA1090" s="458">
        <f t="shared" ref="AA1090" si="190">Z1090</f>
        <v>4.0030000000000001</v>
      </c>
      <c r="AB1090" s="458">
        <f t="shared" ref="AB1090" si="191">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79"/>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2">Y1091</f>
        <v>0.13919999999999999</v>
      </c>
      <c r="AA1091" s="448">
        <f t="shared" si="192"/>
        <v>0.13919999999999999</v>
      </c>
      <c r="AB1091" s="448">
        <f t="shared" si="192"/>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79"/>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193">U1093</f>
        <v>0.03</v>
      </c>
      <c r="V1092" s="261">
        <f t="shared" si="193"/>
        <v>0.03</v>
      </c>
      <c r="W1092" s="261">
        <f t="shared" si="193"/>
        <v>0.03</v>
      </c>
      <c r="X1092" s="261">
        <f t="shared" si="193"/>
        <v>7.0000000000000062E-3</v>
      </c>
      <c r="Y1092" s="261">
        <f t="shared" si="193"/>
        <v>7.0000000000000062E-3</v>
      </c>
      <c r="Z1092" s="261">
        <f t="shared" si="193"/>
        <v>7.0000000000000062E-3</v>
      </c>
      <c r="AA1092" s="261">
        <f t="shared" si="193"/>
        <v>7.0000000000000062E-3</v>
      </c>
      <c r="AB1092" s="261">
        <f t="shared" si="193"/>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79"/>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194">Y1093</f>
        <v>7.0000000000000062E-3</v>
      </c>
      <c r="Y1093" s="97">
        <f>0.1462-Y$1091</f>
        <v>7.0000000000000062E-3</v>
      </c>
      <c r="Z1093" s="263">
        <f t="shared" ref="Z1093:AB1099" si="195">Y1093</f>
        <v>7.0000000000000062E-3</v>
      </c>
      <c r="AA1093" s="263">
        <f t="shared" si="195"/>
        <v>7.0000000000000062E-3</v>
      </c>
      <c r="AB1093" s="263">
        <f t="shared" si="195"/>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79"/>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194"/>
        <v>-3.0299999999999994E-2</v>
      </c>
      <c r="Y1094" s="97">
        <f>0.1089-Y$1091</f>
        <v>-3.0299999999999994E-2</v>
      </c>
      <c r="Z1094" s="263">
        <f t="shared" si="195"/>
        <v>-3.0299999999999994E-2</v>
      </c>
      <c r="AA1094" s="263">
        <f t="shared" si="195"/>
        <v>-3.0299999999999994E-2</v>
      </c>
      <c r="AB1094" s="263">
        <f t="shared" si="195"/>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79"/>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194"/>
        <v>-0.13919999999999999</v>
      </c>
      <c r="Y1095" s="97">
        <f>0-Y$1091</f>
        <v>-0.13919999999999999</v>
      </c>
      <c r="Z1095" s="263">
        <f t="shared" si="195"/>
        <v>-0.13919999999999999</v>
      </c>
      <c r="AA1095" s="263">
        <f t="shared" si="195"/>
        <v>-0.13919999999999999</v>
      </c>
      <c r="AB1095" s="263">
        <f t="shared" si="195"/>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79"/>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194"/>
        <v>0</v>
      </c>
      <c r="Y1096" s="76">
        <v>0</v>
      </c>
      <c r="Z1096" s="263">
        <f t="shared" si="195"/>
        <v>0</v>
      </c>
      <c r="AA1096" s="263">
        <f t="shared" si="195"/>
        <v>0</v>
      </c>
      <c r="AB1096" s="263">
        <f t="shared" si="195"/>
        <v>0</v>
      </c>
      <c r="AC1096" s="76"/>
      <c r="AD1096" s="76"/>
      <c r="AE1096" s="76"/>
      <c r="AF1096" s="97">
        <v>1</v>
      </c>
      <c r="AG1096" s="97">
        <v>1</v>
      </c>
      <c r="AH1096" s="73"/>
      <c r="AI1096" s="57"/>
      <c r="AJ1096" s="45"/>
      <c r="AK1096" s="45"/>
      <c r="AL1096" s="45"/>
    </row>
    <row r="1097" spans="1:38" hidden="1" outlineLevel="2" x14ac:dyDescent="0.25">
      <c r="A1097" s="45"/>
      <c r="B1097" s="54"/>
      <c r="C1097" s="47">
        <f t="shared" si="179"/>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194"/>
        <v>0</v>
      </c>
      <c r="Y1097" s="76">
        <v>0</v>
      </c>
      <c r="Z1097" s="263">
        <f t="shared" si="195"/>
        <v>0</v>
      </c>
      <c r="AA1097" s="263">
        <f t="shared" si="195"/>
        <v>0</v>
      </c>
      <c r="AB1097" s="263">
        <f t="shared" si="195"/>
        <v>0</v>
      </c>
      <c r="AC1097" s="76"/>
      <c r="AD1097" s="76"/>
      <c r="AE1097" s="76"/>
      <c r="AF1097" s="97">
        <v>1</v>
      </c>
      <c r="AG1097" s="97">
        <v>1</v>
      </c>
      <c r="AH1097" s="73"/>
      <c r="AI1097" s="57"/>
      <c r="AJ1097" s="45"/>
      <c r="AK1097" s="45"/>
      <c r="AL1097" s="45"/>
    </row>
    <row r="1098" spans="1:38" hidden="1" outlineLevel="2" x14ac:dyDescent="0.25">
      <c r="A1098" s="45"/>
      <c r="B1098" s="54"/>
      <c r="C1098" s="47">
        <f t="shared" si="179"/>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194"/>
        <v>24.748000000000001</v>
      </c>
      <c r="Y1098" s="97">
        <f>27.01-0.2262*10</f>
        <v>24.748000000000001</v>
      </c>
      <c r="Z1098" s="263">
        <f t="shared" si="195"/>
        <v>24.748000000000001</v>
      </c>
      <c r="AA1098" s="263">
        <f t="shared" si="195"/>
        <v>24.748000000000001</v>
      </c>
      <c r="AB1098" s="263">
        <f t="shared" si="195"/>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79"/>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194"/>
        <v>2.0499999999999997E-3</v>
      </c>
      <c r="Y1099" s="97">
        <f>2.05/1000</f>
        <v>2.0499999999999997E-3</v>
      </c>
      <c r="Z1099" s="263">
        <f t="shared" si="195"/>
        <v>2.0499999999999997E-3</v>
      </c>
      <c r="AA1099" s="263">
        <f t="shared" si="195"/>
        <v>2.0499999999999997E-3</v>
      </c>
      <c r="AB1099" s="263">
        <f t="shared" si="195"/>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79"/>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196">U1101</f>
        <v>-5.9999999999999724E-5</v>
      </c>
      <c r="V1100" s="261">
        <f t="shared" si="196"/>
        <v>-5.9999999999999724E-5</v>
      </c>
      <c r="W1100" s="261">
        <f t="shared" si="196"/>
        <v>-5.9999999999999724E-5</v>
      </c>
      <c r="X1100" s="261">
        <f t="shared" si="196"/>
        <v>-5.9999999999999724E-5</v>
      </c>
      <c r="Y1100" s="261">
        <f t="shared" si="196"/>
        <v>-5.9999999999999724E-5</v>
      </c>
      <c r="Z1100" s="261">
        <f t="shared" si="196"/>
        <v>-5.9999999999999724E-5</v>
      </c>
      <c r="AA1100" s="261">
        <f t="shared" si="196"/>
        <v>-5.9999999999999724E-5</v>
      </c>
      <c r="AB1100" s="261">
        <f t="shared" si="196"/>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79"/>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197">Y1101</f>
        <v>-5.9999999999999724E-5</v>
      </c>
      <c r="Y1101" s="97">
        <f>1.99/1000-Y$1099</f>
        <v>-5.9999999999999724E-5</v>
      </c>
      <c r="Z1101" s="263">
        <f t="shared" ref="Z1101:AB1106" si="198">Y1101</f>
        <v>-5.9999999999999724E-5</v>
      </c>
      <c r="AA1101" s="263">
        <f t="shared" si="198"/>
        <v>-5.9999999999999724E-5</v>
      </c>
      <c r="AB1101" s="263">
        <f t="shared" si="198"/>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79"/>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197"/>
        <v>-6.4999999999999975E-4</v>
      </c>
      <c r="Y1102" s="97">
        <f>1.4/1000-Y$1099</f>
        <v>-6.4999999999999975E-4</v>
      </c>
      <c r="Z1102" s="263">
        <f t="shared" si="198"/>
        <v>-6.4999999999999975E-4</v>
      </c>
      <c r="AA1102" s="263">
        <f t="shared" si="198"/>
        <v>-6.4999999999999975E-4</v>
      </c>
      <c r="AB1102" s="263">
        <f t="shared" si="198"/>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79"/>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197"/>
        <v>-2.0499999999999997E-3</v>
      </c>
      <c r="Y1103" s="97">
        <f>0-Y$1099</f>
        <v>-2.0499999999999997E-3</v>
      </c>
      <c r="Z1103" s="263">
        <f t="shared" si="198"/>
        <v>-2.0499999999999997E-3</v>
      </c>
      <c r="AA1103" s="263">
        <f t="shared" si="198"/>
        <v>-2.0499999999999997E-3</v>
      </c>
      <c r="AB1103" s="263">
        <f t="shared" si="198"/>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79"/>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197"/>
        <v>1.02E-4</v>
      </c>
      <c r="Y1104" s="97">
        <f>0.102/1000</f>
        <v>1.02E-4</v>
      </c>
      <c r="Z1104" s="263">
        <f t="shared" si="198"/>
        <v>1.02E-4</v>
      </c>
      <c r="AA1104" s="263">
        <f t="shared" si="198"/>
        <v>1.02E-4</v>
      </c>
      <c r="AB1104" s="263">
        <f t="shared" si="198"/>
        <v>1.02E-4</v>
      </c>
      <c r="AC1104" s="76"/>
      <c r="AD1104" s="76"/>
      <c r="AE1104" s="76"/>
      <c r="AF1104" s="97">
        <v>1</v>
      </c>
      <c r="AG1104" s="97">
        <v>1</v>
      </c>
      <c r="AH1104" s="73"/>
      <c r="AI1104" s="57"/>
      <c r="AJ1104" s="45"/>
      <c r="AK1104" s="45"/>
      <c r="AL1104" s="45"/>
    </row>
    <row r="1105" spans="1:38" hidden="1" outlineLevel="2" x14ac:dyDescent="0.25">
      <c r="A1105" s="45"/>
      <c r="B1105" s="54"/>
      <c r="C1105" s="47">
        <f t="shared" si="179"/>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197"/>
        <v>-1.9000000000000001E-8</v>
      </c>
      <c r="Y1105" s="97">
        <f>-0.000019/1000</f>
        <v>-1.9000000000000001E-8</v>
      </c>
      <c r="Z1105" s="263">
        <f t="shared" si="198"/>
        <v>-1.9000000000000001E-8</v>
      </c>
      <c r="AA1105" s="263">
        <f t="shared" si="198"/>
        <v>-1.9000000000000001E-8</v>
      </c>
      <c r="AB1105" s="263">
        <f t="shared" si="198"/>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79"/>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197"/>
        <v>1.49E-2</v>
      </c>
      <c r="Y1106" s="97">
        <f>14.9/1000</f>
        <v>1.49E-2</v>
      </c>
      <c r="Z1106" s="263">
        <f t="shared" si="198"/>
        <v>1.49E-2</v>
      </c>
      <c r="AA1106" s="263">
        <f t="shared" si="198"/>
        <v>1.49E-2</v>
      </c>
      <c r="AB1106" s="263">
        <f t="shared" si="198"/>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1809</v>
      </c>
      <c r="G1107" s="73"/>
      <c r="H1107" s="277" t="s">
        <v>2775</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199">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99"/>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99"/>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99"/>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99"/>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99"/>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99"/>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99"/>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99"/>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99"/>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99"/>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99"/>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99"/>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99"/>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99"/>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99"/>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199"/>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199"/>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199"/>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199"/>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99"/>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99"/>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99"/>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99"/>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99"/>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99"/>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99"/>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99"/>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99"/>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99"/>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99"/>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99"/>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99"/>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99"/>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99"/>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99"/>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99"/>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99"/>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199"/>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199"/>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199"/>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199"/>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199"/>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199"/>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199"/>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199"/>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199"/>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99"/>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99"/>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99"/>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99"/>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outlineLevel="2" x14ac:dyDescent="0.25">
      <c r="A1180" s="45"/>
      <c r="B1180" s="54"/>
      <c r="C1180" s="47">
        <f t="shared" ref="C1180:C1188" si="200">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1">Y1180</f>
        <v>2.9750000000000001</v>
      </c>
      <c r="Y1180" s="451">
        <v>2.9750000000000001</v>
      </c>
      <c r="Z1180" s="452">
        <f t="shared" ref="Z1180:Z1182" si="202">Y1180</f>
        <v>2.9750000000000001</v>
      </c>
      <c r="AA1180" s="452">
        <f t="shared" ref="AA1180:AA1182" si="203">Z1180</f>
        <v>2.9750000000000001</v>
      </c>
      <c r="AB1180" s="452">
        <f t="shared" ref="AB1180:AB1182" si="204">AA1180</f>
        <v>2.9750000000000001</v>
      </c>
      <c r="AC1180" s="189"/>
      <c r="AD1180" s="451" t="s">
        <v>2706</v>
      </c>
      <c r="AE1180" s="189"/>
      <c r="AF1180" s="451">
        <v>1</v>
      </c>
      <c r="AG1180" s="451">
        <v>1</v>
      </c>
      <c r="AH1180" s="73"/>
      <c r="AI1180" s="57"/>
      <c r="AJ1180" s="45"/>
      <c r="AK1180" s="45"/>
      <c r="AL1180" s="45"/>
    </row>
    <row r="1181" spans="1:38" outlineLevel="2" x14ac:dyDescent="0.25">
      <c r="A1181" s="45"/>
      <c r="B1181" s="54"/>
      <c r="C1181" s="47">
        <f t="shared" si="200"/>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1"/>
        <v>-0.23580000000000001</v>
      </c>
      <c r="Y1181" s="97">
        <v>-0.23580000000000001</v>
      </c>
      <c r="Z1181" s="447">
        <f t="shared" si="202"/>
        <v>-0.23580000000000001</v>
      </c>
      <c r="AA1181" s="447">
        <f t="shared" si="203"/>
        <v>-0.23580000000000001</v>
      </c>
      <c r="AB1181" s="447">
        <f t="shared" si="204"/>
        <v>-0.23580000000000001</v>
      </c>
      <c r="AC1181" s="76"/>
      <c r="AD1181" s="76"/>
      <c r="AE1181" s="76"/>
      <c r="AF1181" s="97">
        <v>1</v>
      </c>
      <c r="AG1181" s="97">
        <v>1</v>
      </c>
      <c r="AH1181" s="73"/>
      <c r="AI1181" s="57"/>
      <c r="AJ1181" s="45"/>
      <c r="AK1181" s="45"/>
      <c r="AL1181" s="45"/>
    </row>
    <row r="1182" spans="1:38" outlineLevel="2" x14ac:dyDescent="0.25">
      <c r="A1182" s="45"/>
      <c r="B1182" s="54"/>
      <c r="C1182" s="47">
        <f t="shared" si="200"/>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1"/>
        <v>-1.017E-2</v>
      </c>
      <c r="Y1182" s="97">
        <v>-1.017E-2</v>
      </c>
      <c r="Z1182" s="447">
        <f t="shared" si="202"/>
        <v>-1.017E-2</v>
      </c>
      <c r="AA1182" s="447">
        <f t="shared" si="203"/>
        <v>-1.017E-2</v>
      </c>
      <c r="AB1182" s="447">
        <f t="shared" si="204"/>
        <v>-1.017E-2</v>
      </c>
      <c r="AC1182" s="76"/>
      <c r="AD1182" s="76"/>
      <c r="AE1182" s="76"/>
      <c r="AF1182" s="97">
        <v>1</v>
      </c>
      <c r="AG1182" s="97">
        <v>1</v>
      </c>
      <c r="AH1182" s="73"/>
      <c r="AI1182" s="57"/>
      <c r="AJ1182" s="45"/>
      <c r="AK1182" s="45"/>
      <c r="AL1182" s="45"/>
    </row>
    <row r="1183" spans="1:38" outlineLevel="3" x14ac:dyDescent="0.25">
      <c r="A1183" s="45"/>
      <c r="B1183" s="54"/>
      <c r="C1183" s="47">
        <f t="shared" si="199"/>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2" x14ac:dyDescent="0.25">
      <c r="A1184" s="45"/>
      <c r="B1184" s="54"/>
      <c r="C1184" s="47">
        <f t="shared" si="200"/>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05">0.001592*0</f>
        <v>0</v>
      </c>
      <c r="W1184" s="97">
        <f t="shared" si="205"/>
        <v>0</v>
      </c>
      <c r="X1184" s="447">
        <f t="shared" ref="X1184:X1185" si="206">Y1184</f>
        <v>0</v>
      </c>
      <c r="Y1184" s="97">
        <f>V1184</f>
        <v>0</v>
      </c>
      <c r="Z1184" s="447">
        <f t="shared" ref="Z1184:Z1185" si="207">Y1184</f>
        <v>0</v>
      </c>
      <c r="AA1184" s="447">
        <f t="shared" ref="AA1184:AA1185" si="208">Z1184</f>
        <v>0</v>
      </c>
      <c r="AB1184" s="447">
        <f t="shared" ref="AB1184:AB1185" si="209">AA1184</f>
        <v>0</v>
      </c>
      <c r="AC1184" s="76"/>
      <c r="AD1184" s="76"/>
      <c r="AE1184" s="76"/>
      <c r="AF1184" s="97">
        <v>1</v>
      </c>
      <c r="AG1184" s="97">
        <v>1</v>
      </c>
      <c r="AH1184" s="73"/>
      <c r="AI1184" s="57"/>
      <c r="AJ1184" s="45"/>
      <c r="AK1184" s="45"/>
      <c r="AL1184" s="45"/>
    </row>
    <row r="1185" spans="1:38" outlineLevel="2" x14ac:dyDescent="0.25">
      <c r="A1185" s="45"/>
      <c r="B1185" s="54"/>
      <c r="C1185" s="47">
        <f t="shared" si="200"/>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0">-0.00000037*0</f>
        <v>0</v>
      </c>
      <c r="W1185" s="97">
        <f t="shared" si="210"/>
        <v>0</v>
      </c>
      <c r="X1185" s="447">
        <f t="shared" si="206"/>
        <v>0</v>
      </c>
      <c r="Y1185" s="97">
        <f>V1185</f>
        <v>0</v>
      </c>
      <c r="Z1185" s="447">
        <f t="shared" si="207"/>
        <v>0</v>
      </c>
      <c r="AA1185" s="447">
        <f t="shared" si="208"/>
        <v>0</v>
      </c>
      <c r="AB1185" s="447">
        <f t="shared" si="209"/>
        <v>0</v>
      </c>
      <c r="AC1185" s="76"/>
      <c r="AD1185" s="76"/>
      <c r="AE1185" s="76"/>
      <c r="AF1185" s="97">
        <v>1</v>
      </c>
      <c r="AG1185" s="97">
        <v>1</v>
      </c>
      <c r="AH1185" s="73"/>
      <c r="AI1185" s="57"/>
      <c r="AJ1185" s="45"/>
      <c r="AK1185" s="45"/>
      <c r="AL1185" s="45"/>
    </row>
    <row r="1186" spans="1:38" outlineLevel="3" x14ac:dyDescent="0.25">
      <c r="A1186" s="45"/>
      <c r="B1186" s="54"/>
      <c r="C1186" s="47">
        <f t="shared" si="199"/>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f t="shared" si="199"/>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2" collapsed="1" x14ac:dyDescent="0.25">
      <c r="A1188" s="45"/>
      <c r="B1188" s="54"/>
      <c r="C1188" s="47">
        <f t="shared" si="200"/>
        <v>3</v>
      </c>
      <c r="D1188" s="73"/>
      <c r="E1188" s="453"/>
      <c r="F1188" s="453" t="s">
        <v>2086</v>
      </c>
      <c r="G1188" s="454"/>
      <c r="H1188" s="192" t="s">
        <v>2776</v>
      </c>
      <c r="I1188" s="192"/>
      <c r="J1188" s="192"/>
      <c r="K1188" s="192"/>
      <c r="L1188" s="192"/>
      <c r="M1188" s="192"/>
      <c r="N1188" s="192"/>
      <c r="O1188" s="192"/>
      <c r="P1188" s="192"/>
      <c r="Q1188" s="192"/>
      <c r="R1188" s="192"/>
      <c r="S1188" s="192"/>
      <c r="T1188" s="192"/>
      <c r="U1188" s="456">
        <f>V1188-0.5</f>
        <v>2.5726</v>
      </c>
      <c r="V1188" s="456">
        <f>2.6726+0.4</f>
        <v>3.0726</v>
      </c>
      <c r="W1188" s="456">
        <f t="shared" ref="W1188" si="211">2.6726+0.8</f>
        <v>3.4725999999999999</v>
      </c>
      <c r="X1188" s="457">
        <f t="shared" ref="X1188" si="212">Y1188</f>
        <v>4.7690000000000001</v>
      </c>
      <c r="Y1188" s="456">
        <f>4.569+0.2</f>
        <v>4.7690000000000001</v>
      </c>
      <c r="Z1188" s="457">
        <f t="shared" ref="Z1188" si="213">Y1188</f>
        <v>4.7690000000000001</v>
      </c>
      <c r="AA1188" s="457">
        <f t="shared" ref="AA1188" si="214">Z1188</f>
        <v>4.7690000000000001</v>
      </c>
      <c r="AB1188" s="457">
        <f t="shared" ref="AB1188" si="215">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199"/>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199"/>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99"/>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99"/>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99"/>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99"/>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99"/>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99"/>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99"/>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99"/>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99"/>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99"/>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99"/>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99"/>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99"/>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99"/>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99"/>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99"/>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99"/>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99"/>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99"/>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99"/>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99"/>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99"/>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99"/>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99"/>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99"/>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99"/>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99"/>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99"/>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99"/>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99"/>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99"/>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99"/>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99"/>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16">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16"/>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16"/>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16"/>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16"/>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16"/>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16"/>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16"/>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16"/>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16"/>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16"/>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16"/>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16"/>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16"/>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16"/>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16"/>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16"/>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16"/>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16"/>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16"/>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16"/>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16"/>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16"/>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16"/>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16"/>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16"/>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16"/>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16"/>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16"/>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16"/>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16"/>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17">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18">W1288</f>
        <v>0.57699999999999996</v>
      </c>
      <c r="Y1288" s="263">
        <f t="shared" si="218"/>
        <v>0.57699999999999996</v>
      </c>
      <c r="Z1288" s="263">
        <f t="shared" si="218"/>
        <v>0.57699999999999996</v>
      </c>
      <c r="AA1288" s="263">
        <f t="shared" si="218"/>
        <v>0.57699999999999996</v>
      </c>
      <c r="AB1288" s="263">
        <f t="shared" si="218"/>
        <v>0.57699999999999996</v>
      </c>
      <c r="AC1288" s="76"/>
      <c r="AD1288" s="97" t="s">
        <v>2155</v>
      </c>
      <c r="AE1288" s="76"/>
      <c r="AF1288" s="97">
        <v>1</v>
      </c>
      <c r="AG1288" s="97">
        <v>1</v>
      </c>
      <c r="AH1288" s="73"/>
      <c r="AI1288" s="57"/>
      <c r="AJ1288" s="45"/>
      <c r="AK1288" s="45"/>
      <c r="AL1288" s="45"/>
    </row>
    <row r="1289" spans="1:38" hidden="1" outlineLevel="2" collapsed="1" x14ac:dyDescent="0.25">
      <c r="A1289" s="45"/>
      <c r="B1289" s="54"/>
      <c r="C1289" s="47">
        <f t="shared" si="217"/>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18"/>
        <v>-1.2E-2</v>
      </c>
      <c r="Y1289" s="263">
        <f t="shared" si="218"/>
        <v>-1.2E-2</v>
      </c>
      <c r="Z1289" s="263">
        <f t="shared" si="218"/>
        <v>-1.2E-2</v>
      </c>
      <c r="AA1289" s="263">
        <f t="shared" si="218"/>
        <v>-1.2E-2</v>
      </c>
      <c r="AB1289" s="263">
        <f t="shared" si="218"/>
        <v>-1.2E-2</v>
      </c>
      <c r="AC1289" s="76"/>
      <c r="AD1289" s="76"/>
      <c r="AE1289" s="76"/>
      <c r="AF1289" s="97">
        <v>1</v>
      </c>
      <c r="AG1289" s="97">
        <v>1</v>
      </c>
      <c r="AH1289" s="73"/>
      <c r="AI1289" s="57"/>
      <c r="AJ1289" s="45"/>
      <c r="AK1289" s="45"/>
      <c r="AL1289" s="45"/>
    </row>
    <row r="1290" spans="1:38" hidden="1" outlineLevel="3" x14ac:dyDescent="0.25">
      <c r="A1290" s="45"/>
      <c r="B1290" s="54"/>
      <c r="C1290" s="47">
        <f t="shared" si="217"/>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19">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17"/>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17"/>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20">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20"/>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17"/>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16"/>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16"/>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16"/>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16"/>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16"/>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16"/>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1">U1306</f>
        <v>-8.4959000000000007</v>
      </c>
      <c r="W1306" s="271">
        <f t="shared" si="221"/>
        <v>-8.4959000000000007</v>
      </c>
      <c r="X1306" s="271">
        <f t="shared" si="221"/>
        <v>-8.4959000000000007</v>
      </c>
      <c r="Y1306" s="271">
        <f t="shared" si="221"/>
        <v>-8.4959000000000007</v>
      </c>
      <c r="Z1306" s="271">
        <f t="shared" si="221"/>
        <v>-8.4959000000000007</v>
      </c>
      <c r="AA1306" s="271">
        <f t="shared" si="221"/>
        <v>-8.4959000000000007</v>
      </c>
      <c r="AB1306" s="271">
        <f t="shared" si="221"/>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1"/>
        <v>1.38185</v>
      </c>
      <c r="W1307" s="271">
        <f t="shared" si="221"/>
        <v>1.38185</v>
      </c>
      <c r="X1307" s="271">
        <f t="shared" si="221"/>
        <v>1.38185</v>
      </c>
      <c r="Y1307" s="271">
        <f t="shared" si="221"/>
        <v>1.38185</v>
      </c>
      <c r="Z1307" s="271">
        <f t="shared" si="221"/>
        <v>1.38185</v>
      </c>
      <c r="AA1307" s="271">
        <f t="shared" si="221"/>
        <v>1.38185</v>
      </c>
      <c r="AB1307" s="271">
        <f t="shared" si="221"/>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22">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22"/>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22"/>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22"/>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22"/>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22"/>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2178</v>
      </c>
      <c r="G1314" s="73"/>
      <c r="H1314" s="76" t="s">
        <v>2777</v>
      </c>
      <c r="I1314" s="76"/>
      <c r="J1314" s="76"/>
      <c r="K1314" s="76"/>
      <c r="L1314" s="76"/>
      <c r="M1314" s="76"/>
      <c r="N1314" s="76"/>
      <c r="O1314" s="76"/>
      <c r="P1314" s="76"/>
      <c r="Q1314" s="76"/>
      <c r="R1314" s="76"/>
      <c r="S1314" s="76"/>
      <c r="T1314" s="76"/>
      <c r="U1314" s="97">
        <v>7.50061</v>
      </c>
      <c r="V1314" s="271">
        <f>U1314</f>
        <v>7.50061</v>
      </c>
      <c r="W1314" s="271">
        <f t="shared" ref="W1314:AB1314" si="223">V1314</f>
        <v>7.50061</v>
      </c>
      <c r="X1314" s="271">
        <f t="shared" si="223"/>
        <v>7.50061</v>
      </c>
      <c r="Y1314" s="271">
        <f t="shared" si="223"/>
        <v>7.50061</v>
      </c>
      <c r="Z1314" s="271">
        <f t="shared" si="223"/>
        <v>7.50061</v>
      </c>
      <c r="AA1314" s="271">
        <f t="shared" si="223"/>
        <v>7.50061</v>
      </c>
      <c r="AB1314" s="271">
        <f t="shared" si="223"/>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24">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24"/>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25">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25"/>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25"/>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25"/>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25"/>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25"/>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26">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26"/>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27">U1324</f>
        <v>0.43659999999999999</v>
      </c>
      <c r="W1324" s="263">
        <f t="shared" si="227"/>
        <v>0.43659999999999999</v>
      </c>
      <c r="X1324" s="263">
        <f t="shared" ref="X1324:X1328" si="228">Y1324</f>
        <v>0.54688000000000003</v>
      </c>
      <c r="Y1324" s="97">
        <v>0.54688000000000003</v>
      </c>
      <c r="Z1324" s="263">
        <f t="shared" ref="Z1324:AB1324" si="229">Y1324</f>
        <v>0.54688000000000003</v>
      </c>
      <c r="AA1324" s="263">
        <f t="shared" si="229"/>
        <v>0.54688000000000003</v>
      </c>
      <c r="AB1324" s="263">
        <f t="shared" si="229"/>
        <v>0.54688000000000003</v>
      </c>
      <c r="AC1324" s="76"/>
      <c r="AD1324" s="97" t="s">
        <v>2700</v>
      </c>
      <c r="AE1324" s="76"/>
      <c r="AF1324" s="97">
        <v>1</v>
      </c>
      <c r="AG1324" s="97">
        <v>1</v>
      </c>
      <c r="AH1324" s="73"/>
      <c r="AI1324" s="57"/>
      <c r="AJ1324" s="45"/>
      <c r="AK1324" s="45"/>
      <c r="AL1324" s="45"/>
    </row>
    <row r="1325" spans="1:38" hidden="1" outlineLevel="2" x14ac:dyDescent="0.25">
      <c r="A1325" s="45"/>
      <c r="B1325" s="54"/>
      <c r="C1325" s="47">
        <f t="shared" si="226"/>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27"/>
        <v>-3.7200000000000002E-3</v>
      </c>
      <c r="W1325" s="263">
        <f t="shared" si="227"/>
        <v>-3.7200000000000002E-3</v>
      </c>
      <c r="X1325" s="263">
        <f t="shared" si="228"/>
        <v>-5.4739999999999997E-3</v>
      </c>
      <c r="Y1325" s="97">
        <v>-5.4739999999999997E-3</v>
      </c>
      <c r="Z1325" s="263">
        <f t="shared" ref="Z1325:AB1325" si="230">Y1325</f>
        <v>-5.4739999999999997E-3</v>
      </c>
      <c r="AA1325" s="263">
        <f t="shared" si="230"/>
        <v>-5.4739999999999997E-3</v>
      </c>
      <c r="AB1325" s="263">
        <f t="shared" si="230"/>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31">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27"/>
        <v>5.1499999999999997E-2</v>
      </c>
      <c r="W1326" s="263">
        <f t="shared" si="227"/>
        <v>5.1499999999999997E-2</v>
      </c>
      <c r="X1326" s="263">
        <f t="shared" si="228"/>
        <v>2.75E-2</v>
      </c>
      <c r="Y1326" s="97">
        <v>2.75E-2</v>
      </c>
      <c r="Z1326" s="263">
        <f t="shared" ref="Z1326:AB1326" si="232">Y1326</f>
        <v>2.75E-2</v>
      </c>
      <c r="AA1326" s="263">
        <f t="shared" si="232"/>
        <v>2.75E-2</v>
      </c>
      <c r="AB1326" s="263">
        <f t="shared" si="232"/>
        <v>2.75E-2</v>
      </c>
      <c r="AC1326" s="76"/>
      <c r="AD1326" s="76"/>
      <c r="AE1326" s="76"/>
      <c r="AF1326" s="97">
        <v>1</v>
      </c>
      <c r="AG1326" s="97">
        <v>1</v>
      </c>
      <c r="AH1326" s="73"/>
      <c r="AI1326" s="57"/>
      <c r="AJ1326" s="45"/>
      <c r="AK1326" s="45"/>
      <c r="AL1326" s="45"/>
    </row>
    <row r="1327" spans="1:38" hidden="1" outlineLevel="2" x14ac:dyDescent="0.25">
      <c r="A1327" s="45"/>
      <c r="B1327" s="54"/>
      <c r="C1327" s="47">
        <f t="shared" si="231"/>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27"/>
        <v>-8.916204986149583E-5</v>
      </c>
      <c r="W1327" s="263">
        <f t="shared" si="227"/>
        <v>-8.916204986149583E-5</v>
      </c>
      <c r="X1327" s="263">
        <f t="shared" si="228"/>
        <v>-4.7610803324099718E-5</v>
      </c>
      <c r="Y1327" s="97">
        <f>-Y1326/(2*9.5*30.4)</f>
        <v>-4.7610803324099718E-5</v>
      </c>
      <c r="Z1327" s="263">
        <f t="shared" ref="Z1327" si="233">Y1327</f>
        <v>-4.7610803324099718E-5</v>
      </c>
      <c r="AA1327" s="263">
        <f t="shared" ref="AA1327" si="234">Z1327</f>
        <v>-4.7610803324099718E-5</v>
      </c>
      <c r="AB1327" s="263">
        <f t="shared" ref="AB1327" si="235">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31"/>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27"/>
        <v>4.0000000000000001E-3</v>
      </c>
      <c r="W1328" s="263">
        <f t="shared" si="227"/>
        <v>4.0000000000000001E-3</v>
      </c>
      <c r="X1328" s="263">
        <f t="shared" si="228"/>
        <v>4.0000000000000001E-3</v>
      </c>
      <c r="Y1328" s="97">
        <v>4.0000000000000001E-3</v>
      </c>
      <c r="Z1328" s="263">
        <f t="shared" ref="Z1328:AB1328" si="236">Y1328</f>
        <v>4.0000000000000001E-3</v>
      </c>
      <c r="AA1328" s="263">
        <f t="shared" si="236"/>
        <v>4.0000000000000001E-3</v>
      </c>
      <c r="AB1328" s="263">
        <f t="shared" si="236"/>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31"/>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31"/>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37">U1330</f>
        <v>2.75E-2</v>
      </c>
      <c r="W1330" s="263">
        <f t="shared" si="237"/>
        <v>2.75E-2</v>
      </c>
      <c r="X1330" s="263">
        <f t="shared" ref="X1330" si="238">Y1330</f>
        <v>2.5499999999999998E-2</v>
      </c>
      <c r="Y1330" s="97">
        <v>2.5499999999999998E-2</v>
      </c>
      <c r="Z1330" s="263">
        <f t="shared" ref="Z1330:AB1330" si="239">Y1330</f>
        <v>2.5499999999999998E-2</v>
      </c>
      <c r="AA1330" s="263">
        <f t="shared" si="239"/>
        <v>2.5499999999999998E-2</v>
      </c>
      <c r="AB1330" s="263">
        <f t="shared" si="239"/>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31"/>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40">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1">U1332</f>
        <v>19.482900000000001</v>
      </c>
      <c r="W1332" s="263">
        <f t="shared" si="241"/>
        <v>19.482900000000001</v>
      </c>
      <c r="X1332" s="263">
        <f t="shared" ref="X1332:X1335" si="242">Y1332</f>
        <v>16.702999999999999</v>
      </c>
      <c r="Y1332" s="97">
        <v>16.702999999999999</v>
      </c>
      <c r="Z1332" s="263">
        <f t="shared" ref="Z1332:AB1332" si="243">Y1332</f>
        <v>16.702999999999999</v>
      </c>
      <c r="AA1332" s="263">
        <f t="shared" si="243"/>
        <v>16.702999999999999</v>
      </c>
      <c r="AB1332" s="263">
        <f t="shared" si="243"/>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26"/>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1"/>
        <v>9.2499999999999999E-2</v>
      </c>
      <c r="X1333" s="263">
        <f t="shared" si="242"/>
        <v>0.08</v>
      </c>
      <c r="Y1333" s="97">
        <v>0.08</v>
      </c>
      <c r="Z1333" s="263">
        <f t="shared" ref="Z1333:AB1333" si="244">Y1333</f>
        <v>0.08</v>
      </c>
      <c r="AA1333" s="263">
        <f t="shared" si="244"/>
        <v>0.08</v>
      </c>
      <c r="AB1333" s="263">
        <f t="shared" si="244"/>
        <v>0.08</v>
      </c>
      <c r="AC1333" s="76"/>
      <c r="AD1333" s="97" t="s">
        <v>2699</v>
      </c>
      <c r="AE1333" s="76"/>
      <c r="AF1333" s="97">
        <v>1</v>
      </c>
      <c r="AG1333" s="97">
        <v>1</v>
      </c>
      <c r="AH1333" s="73"/>
      <c r="AI1333" s="57"/>
      <c r="AJ1333" s="45"/>
      <c r="AK1333" s="45"/>
      <c r="AL1333" s="45"/>
    </row>
    <row r="1334" spans="1:38" hidden="1" outlineLevel="2" collapsed="1" x14ac:dyDescent="0.25">
      <c r="A1334" s="45"/>
      <c r="B1334" s="54"/>
      <c r="C1334" s="47">
        <f t="shared" si="226"/>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1"/>
        <v>0</v>
      </c>
      <c r="X1334" s="263">
        <f t="shared" si="242"/>
        <v>0</v>
      </c>
      <c r="Y1334" s="97">
        <v>0</v>
      </c>
      <c r="Z1334" s="263">
        <f t="shared" ref="Z1334:AB1334" si="245">Y1334</f>
        <v>0</v>
      </c>
      <c r="AA1334" s="263">
        <f t="shared" si="245"/>
        <v>0</v>
      </c>
      <c r="AB1334" s="263">
        <f t="shared" si="245"/>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46">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1"/>
        <v>0</v>
      </c>
      <c r="X1335" s="263">
        <f t="shared" si="242"/>
        <v>0</v>
      </c>
      <c r="Y1335" s="97">
        <v>0</v>
      </c>
      <c r="Z1335" s="263">
        <f t="shared" ref="Z1335:AB1335" si="247">Y1335</f>
        <v>0</v>
      </c>
      <c r="AA1335" s="263">
        <f t="shared" si="247"/>
        <v>0</v>
      </c>
      <c r="AB1335" s="263">
        <f t="shared" si="247"/>
        <v>0</v>
      </c>
      <c r="AC1335" s="76"/>
      <c r="AD1335" s="76"/>
      <c r="AE1335" s="76"/>
      <c r="AF1335" s="97">
        <v>1</v>
      </c>
      <c r="AG1335" s="97">
        <v>1</v>
      </c>
      <c r="AH1335" s="73"/>
      <c r="AI1335" s="57"/>
      <c r="AJ1335" s="45"/>
      <c r="AK1335" s="45"/>
      <c r="AL1335" s="45"/>
    </row>
    <row r="1336" spans="1:38" hidden="1" outlineLevel="3" x14ac:dyDescent="0.25">
      <c r="A1336" s="45"/>
      <c r="B1336" s="54"/>
      <c r="C1336" s="47">
        <f t="shared" si="246"/>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46"/>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48">V1337</f>
        <v>0</v>
      </c>
      <c r="X1337" s="263">
        <f t="shared" ref="X1337" si="249">Y1337</f>
        <v>0</v>
      </c>
      <c r="Y1337" s="97">
        <v>0</v>
      </c>
      <c r="Z1337" s="263">
        <f t="shared" ref="Z1337:AB1337" si="250">Y1337</f>
        <v>0</v>
      </c>
      <c r="AA1337" s="263">
        <f t="shared" si="250"/>
        <v>0</v>
      </c>
      <c r="AB1337" s="263">
        <f t="shared" si="250"/>
        <v>0</v>
      </c>
      <c r="AC1337" s="76"/>
      <c r="AD1337" s="76"/>
      <c r="AE1337" s="76"/>
      <c r="AF1337" s="97">
        <v>1</v>
      </c>
      <c r="AG1337" s="97">
        <v>1</v>
      </c>
      <c r="AH1337" s="73"/>
      <c r="AI1337" s="57"/>
      <c r="AJ1337" s="45"/>
      <c r="AK1337" s="45"/>
      <c r="AL1337" s="45"/>
    </row>
    <row r="1338" spans="1:38" hidden="1" outlineLevel="3" x14ac:dyDescent="0.25">
      <c r="A1338" s="45"/>
      <c r="B1338" s="54"/>
      <c r="C1338" s="47">
        <f t="shared" si="246"/>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46"/>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1">V1339</f>
        <v>4.3999999999999997E-2</v>
      </c>
      <c r="X1339" s="263">
        <f t="shared" ref="X1339" si="252">Y1339</f>
        <v>4.7500000000000001E-2</v>
      </c>
      <c r="Y1339" s="97">
        <v>4.7500000000000001E-2</v>
      </c>
      <c r="Z1339" s="263">
        <f t="shared" ref="Z1339:AB1339" si="253">Y1339</f>
        <v>4.7500000000000001E-2</v>
      </c>
      <c r="AA1339" s="263">
        <f t="shared" si="253"/>
        <v>4.7500000000000001E-2</v>
      </c>
      <c r="AB1339" s="263">
        <f t="shared" si="253"/>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46"/>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54">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55">V1341</f>
        <v>0.92700000000000005</v>
      </c>
      <c r="X1341" s="263">
        <f t="shared" ref="X1341" si="256">Y1341</f>
        <v>1.552</v>
      </c>
      <c r="Y1341" s="97">
        <v>1.552</v>
      </c>
      <c r="Z1341" s="263">
        <f t="shared" ref="Z1341:AB1341" si="257">Y1341</f>
        <v>1.552</v>
      </c>
      <c r="AA1341" s="263">
        <f t="shared" si="257"/>
        <v>1.552</v>
      </c>
      <c r="AB1341" s="263">
        <f t="shared" si="257"/>
        <v>1.552</v>
      </c>
      <c r="AC1341" s="76"/>
      <c r="AD1341" s="97" t="s">
        <v>2821</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hidden="1"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filterColumn colId="1">
      <customFilters>
        <customFilter val="*,8,*"/>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74" t="s">
        <v>2476</v>
      </c>
      <c r="K11" s="470"/>
      <c r="L11" s="470"/>
      <c r="M11" s="470"/>
      <c r="N11" s="470"/>
      <c r="O11" s="470"/>
      <c r="P11" s="470"/>
      <c r="Q11" s="470"/>
      <c r="R11" s="470"/>
      <c r="S11" s="470"/>
      <c r="T11" s="470"/>
      <c r="U11" s="470"/>
      <c r="V11" s="470"/>
      <c r="W11" s="470"/>
      <c r="X11" s="47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71" t="s">
        <v>2487</v>
      </c>
      <c r="K12" s="472"/>
      <c r="L12" s="472"/>
      <c r="M12" s="472"/>
      <c r="N12" s="472"/>
      <c r="O12" s="472"/>
      <c r="P12" s="472"/>
      <c r="Q12" s="472"/>
      <c r="R12" s="472"/>
      <c r="S12" s="472"/>
      <c r="T12" s="472"/>
      <c r="U12" s="472"/>
      <c r="V12" s="472"/>
      <c r="W12" s="472"/>
      <c r="X12" s="47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2679</v>
      </c>
      <c r="B153">
        <v>15</v>
      </c>
    </row>
    <row r="154" spans="1:3" x14ac:dyDescent="0.25">
      <c r="A154" t="s">
        <v>2680</v>
      </c>
      <c r="B154">
        <v>15</v>
      </c>
    </row>
    <row r="155" spans="1:3" x14ac:dyDescent="0.25">
      <c r="A155" t="s">
        <v>2681</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392</vt:i4>
      </vt:variant>
    </vt:vector>
  </HeadingPairs>
  <TitlesOfParts>
    <vt:vector size="404"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2022-12-16T11:51:08Z</dcterms:modified>
</cp:coreProperties>
</file>