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CE147C9-87C8-43E3-ADC9-A8E0220EA2AF}" xr6:coauthVersionLast="45" xr6:coauthVersionMax="47" xr10:uidLastSave="{00000000-0000-0000-0000-000000000000}"/>
  <bookViews>
    <workbookView xWindow="-120" yWindow="-120" windowWidth="29040" windowHeight="15840" tabRatio="658" firstSheet="2" activeTab="6"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2" i="17" l="1"/>
  <c r="G103" i="17" s="1"/>
  <c r="L101" i="17"/>
  <c r="L102" i="17" s="1"/>
  <c r="L103" i="17" s="1"/>
  <c r="M101" i="17"/>
  <c r="N101" i="17"/>
  <c r="N102" i="17" s="1"/>
  <c r="N103" i="17" s="1"/>
  <c r="O101" i="17"/>
  <c r="M102" i="17"/>
  <c r="M103" i="17" s="1"/>
  <c r="O102" i="17"/>
  <c r="O103" i="17" s="1"/>
  <c r="K101" i="17"/>
  <c r="K102" i="17" s="1"/>
  <c r="K103" i="17" s="1"/>
  <c r="H101" i="17"/>
  <c r="I101" i="17"/>
  <c r="J101" i="17"/>
  <c r="J102" i="17" s="1"/>
  <c r="J103" i="17" s="1"/>
  <c r="H102" i="17"/>
  <c r="I102" i="17"/>
  <c r="H103" i="17"/>
  <c r="I103" i="17"/>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0" i="17" l="1"/>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16" i="18" l="1"/>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T113" i="22"/>
  <c r="Z113" i="22" l="1"/>
  <c r="S134" i="9" s="1"/>
  <c r="Z107" i="22"/>
  <c r="M134" i="9" s="1"/>
  <c r="T108" i="22"/>
  <c r="P105" i="22" s="1"/>
  <c r="V105" i="22" s="1"/>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N134" i="9" s="1"/>
  <c r="P107" i="22"/>
  <c r="V107" i="22" s="1"/>
  <c r="N104" i="22"/>
  <c r="P110" i="22"/>
  <c r="V110" i="22" s="1"/>
  <c r="L86" i="18"/>
  <c r="Q109" i="22"/>
  <c r="W109" i="22" s="1"/>
  <c r="N105" i="22"/>
  <c r="H229" i="18"/>
  <c r="H230" i="18"/>
  <c r="H228" i="18"/>
  <c r="C228" i="18"/>
  <c r="C227" i="18"/>
  <c r="C226" i="18"/>
  <c r="C225" i="18"/>
  <c r="Q110" i="22" l="1"/>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<sst xmlns="http://schemas.openxmlformats.org/spreadsheetml/2006/main" count="5851" uniqueCount="1181">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</sst>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1103</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1104</v>
      </c>
      <c r="I6" s="381" t="s">
        <v>1105</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1062</v>
      </c>
      <c r="H14" s="258"/>
      <c r="I14" s="711" t="s">
        <v>1065</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1056</v>
      </c>
      <c r="J16" s="697" t="s">
        <v>1063</v>
      </c>
      <c r="K16" s="258"/>
      <c r="L16" s="697" t="s">
        <v>1057</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979</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979</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1058</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980</v>
      </c>
      <c r="J25" s="937" t="s">
        <v>362</v>
      </c>
      <c r="K25" s="258"/>
      <c r="L25" s="797" t="s">
        <v>1058</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1059</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982</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1060</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978</v>
      </c>
      <c r="J31" s="938" t="s">
        <v>364</v>
      </c>
      <c r="K31" s="258"/>
      <c r="L31" s="797" t="s">
        <v>980</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1061</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981</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982</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1059</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1060</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1061</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981</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422</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423</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424</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814</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815</v>
      </c>
      <c r="J87" s="241" t="s">
        <v>825</v>
      </c>
      <c r="K87" s="241" t="s">
        <v>826</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816</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1127</v>
      </c>
      <c r="K102" s="245"/>
      <c r="L102" s="245"/>
      <c r="M102" s="251"/>
      <c r="N102" s="1051" t="s">
        <v>950</v>
      </c>
      <c r="O102" s="252"/>
      <c r="P102" s="982" t="s">
        <v>949</v>
      </c>
      <c r="Q102" s="982"/>
      <c r="R102" s="982"/>
      <c r="S102" s="252"/>
      <c r="T102" s="793" t="s">
        <v>1010</v>
      </c>
      <c r="U102" s="1010"/>
      <c r="V102" s="982" t="s">
        <v>949</v>
      </c>
      <c r="W102" s="982"/>
      <c r="X102" s="982"/>
      <c r="Y102" s="945"/>
      <c r="Z102" s="1010" t="s">
        <v>1010</v>
      </c>
      <c r="AA102" s="793"/>
      <c r="AB102" s="793"/>
      <c r="AC102" s="244"/>
      <c r="AD102" s="236"/>
      <c r="AE102" s="236"/>
      <c r="AF102" s="236"/>
    </row>
    <row r="103" spans="1:32" s="76" customFormat="1" ht="12" customHeight="1" outlineLevel="1" x14ac:dyDescent="0.25">
      <c r="A103" s="234"/>
      <c r="B103" s="235"/>
      <c r="C103" s="245"/>
      <c r="D103" s="245"/>
      <c r="E103" s="245"/>
      <c r="F103" s="245"/>
      <c r="G103" s="326" t="s">
        <v>948</v>
      </c>
      <c r="H103" s="326"/>
      <c r="I103" s="326"/>
      <c r="J103" s="1010" t="s">
        <v>1138</v>
      </c>
      <c r="K103" s="245"/>
      <c r="L103" s="251" t="s">
        <v>372</v>
      </c>
      <c r="M103" s="251" t="s">
        <v>374</v>
      </c>
      <c r="N103" s="1052"/>
      <c r="O103" s="252"/>
      <c r="P103" s="860" t="s">
        <v>991</v>
      </c>
      <c r="Q103" s="860" t="s">
        <v>992</v>
      </c>
      <c r="R103" s="860" t="s">
        <v>947</v>
      </c>
      <c r="S103" s="252"/>
      <c r="T103" s="793"/>
      <c r="U103" s="1010"/>
      <c r="V103" s="945" t="s">
        <v>991</v>
      </c>
      <c r="W103" s="945" t="s">
        <v>992</v>
      </c>
      <c r="X103" s="945" t="s">
        <v>947</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1128</v>
      </c>
      <c r="K104" s="652" t="s">
        <v>848</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1129</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946</v>
      </c>
      <c r="H106" s="697"/>
      <c r="I106" s="697"/>
      <c r="J106" s="270" t="s">
        <v>1130</v>
      </c>
      <c r="K106" s="653" t="s">
        <v>817</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1131</v>
      </c>
      <c r="K107" s="653" t="s">
        <v>818</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1132</v>
      </c>
      <c r="K108" s="653" t="s">
        <v>819</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988</v>
      </c>
      <c r="H109" s="697"/>
      <c r="I109" s="697"/>
      <c r="J109" s="270" t="s">
        <v>1133</v>
      </c>
      <c r="K109" s="653" t="s">
        <v>820</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1134</v>
      </c>
      <c r="K110" s="653" t="s">
        <v>821</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1135</v>
      </c>
      <c r="K111" s="653" t="s">
        <v>822</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1136</v>
      </c>
      <c r="K112" s="653" t="s">
        <v>823</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1137</v>
      </c>
      <c r="K113" s="654" t="s">
        <v>824</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945</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1176</v>
      </c>
      <c r="I61" s="290" t="s">
        <v>336</v>
      </c>
      <c r="J61" s="290" t="s">
        <v>333</v>
      </c>
      <c r="M61" s="291"/>
      <c r="N61" s="291" t="s">
        <v>1176</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987</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985</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986</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1012</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792</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848</v>
      </c>
      <c r="J42" s="315" t="s">
        <v>419</v>
      </c>
      <c r="K42" s="253" t="s">
        <v>817</v>
      </c>
      <c r="L42" s="253" t="s">
        <v>818</v>
      </c>
      <c r="M42" s="253" t="s">
        <v>819</v>
      </c>
      <c r="N42" s="315" t="s">
        <v>820</v>
      </c>
      <c r="O42" s="315" t="s">
        <v>821</v>
      </c>
      <c r="P42" s="315" t="s">
        <v>822</v>
      </c>
      <c r="Q42" s="315" t="s">
        <v>823</v>
      </c>
      <c r="R42" s="315" t="s">
        <v>824</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848</v>
      </c>
      <c r="J62" s="36" t="s">
        <v>419</v>
      </c>
      <c r="K62" s="69" t="s">
        <v>817</v>
      </c>
      <c r="L62" s="69" t="s">
        <v>818</v>
      </c>
      <c r="M62" s="69" t="s">
        <v>819</v>
      </c>
      <c r="N62" s="36" t="s">
        <v>820</v>
      </c>
      <c r="O62" s="36" t="s">
        <v>821</v>
      </c>
      <c r="P62" s="36" t="s">
        <v>822</v>
      </c>
      <c r="Q62" s="36" t="s">
        <v>823</v>
      </c>
      <c r="R62" s="36" t="s">
        <v>824</v>
      </c>
      <c r="S62" s="315"/>
      <c r="T62" s="315" t="s">
        <v>109</v>
      </c>
      <c r="U62" s="315" t="s">
        <v>848</v>
      </c>
      <c r="V62" s="315" t="s">
        <v>419</v>
      </c>
      <c r="W62" s="272" t="s">
        <v>817</v>
      </c>
      <c r="X62" s="272" t="s">
        <v>818</v>
      </c>
      <c r="Y62" s="272" t="s">
        <v>819</v>
      </c>
      <c r="Z62" s="315" t="s">
        <v>820</v>
      </c>
      <c r="AA62" s="315" t="s">
        <v>821</v>
      </c>
      <c r="AB62" s="315" t="s">
        <v>822</v>
      </c>
      <c r="AC62" s="315" t="s">
        <v>823</v>
      </c>
      <c r="AD62" s="315" t="s">
        <v>824</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910</v>
      </c>
      <c r="O100" s="251" t="s">
        <v>911</v>
      </c>
      <c r="P100" s="251" t="s">
        <v>912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5" t="s">
        <v>370</v>
      </c>
      <c r="I115" s="1055"/>
      <c r="J115" s="1055"/>
      <c r="K115" s="305"/>
      <c r="L115" s="317"/>
      <c r="M115" s="1054" t="s">
        <v>281</v>
      </c>
      <c r="N115" s="1054"/>
      <c r="O115" s="105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910</v>
      </c>
      <c r="P168" s="251" t="s">
        <v>911</v>
      </c>
      <c r="Q168" s="251" t="s">
        <v>912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910</v>
      </c>
      <c r="P187" s="225" t="s">
        <v>911</v>
      </c>
      <c r="Q187" s="225" t="s">
        <v>912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844</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979</v>
      </c>
      <c r="N228" s="697" t="b">
        <f>AND(COUNTIF(G229:$G$261,G228))</f>
        <v>0</v>
      </c>
      <c r="O228" s="712" t="s">
        <v>983</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976</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976</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843</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843</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843</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845</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845</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845</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845</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845</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845</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845</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845</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1126</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1126</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1126</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1126</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915</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915</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915</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915</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916</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916</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916</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916</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917</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917</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917</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917</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917</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1072</v>
      </c>
      <c r="I264" s="27" t="s">
        <v>1162</v>
      </c>
      <c r="J264" s="27"/>
      <c r="K264" s="253"/>
      <c r="L264" s="253"/>
      <c r="M264" s="253"/>
      <c r="N264" s="253"/>
      <c r="O264" s="307"/>
      <c r="P264" s="307"/>
      <c r="Q264" s="307"/>
      <c r="R264" s="307"/>
      <c r="S264" s="307"/>
      <c r="T264" s="307"/>
      <c r="U264" s="957" t="s">
        <v>1074</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831</v>
      </c>
      <c r="H266" s="76" t="s">
        <v>848</v>
      </c>
      <c r="I266" s="76" t="s">
        <v>419</v>
      </c>
      <c r="J266" s="76" t="s">
        <v>817</v>
      </c>
      <c r="K266" s="76" t="s">
        <v>818</v>
      </c>
      <c r="L266" s="76" t="s">
        <v>819</v>
      </c>
      <c r="M266" s="76" t="s">
        <v>820</v>
      </c>
      <c r="N266" s="76" t="s">
        <v>821</v>
      </c>
      <c r="O266" s="76" t="s">
        <v>822</v>
      </c>
      <c r="P266" s="76" t="s">
        <v>823</v>
      </c>
      <c r="Q266" s="76" t="s">
        <v>824</v>
      </c>
      <c r="S266" s="76" t="s">
        <v>1073</v>
      </c>
      <c r="T266" s="955" t="str">
        <f>G266</f>
        <v>season</v>
      </c>
      <c r="U266" s="697" t="s">
        <v>848</v>
      </c>
      <c r="V266" s="697" t="s">
        <v>419</v>
      </c>
      <c r="W266" s="697" t="s">
        <v>817</v>
      </c>
      <c r="X266" s="697" t="s">
        <v>818</v>
      </c>
      <c r="Y266" s="697" t="s">
        <v>819</v>
      </c>
      <c r="Z266" s="697" t="s">
        <v>820</v>
      </c>
      <c r="AA266" s="697" t="s">
        <v>821</v>
      </c>
      <c r="AB266" s="697" t="s">
        <v>822</v>
      </c>
      <c r="AC266" s="697" t="s">
        <v>823</v>
      </c>
      <c r="AD266" s="697" t="s">
        <v>824</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1109</v>
      </c>
      <c r="I310" s="1013" t="s">
        <v>419</v>
      </c>
      <c r="J310" s="1013" t="s">
        <v>817</v>
      </c>
      <c r="K310" s="1013" t="s">
        <v>818</v>
      </c>
      <c r="L310" s="1013" t="s">
        <v>819</v>
      </c>
      <c r="M310" s="1013" t="s">
        <v>820</v>
      </c>
      <c r="N310" s="1013" t="s">
        <v>821</v>
      </c>
      <c r="O310" s="1013" t="s">
        <v>822</v>
      </c>
      <c r="P310" s="1013" t="s">
        <v>823</v>
      </c>
      <c r="Q310" s="1013" t="s">
        <v>824</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1163</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831</v>
      </c>
      <c r="H313" s="697" t="s">
        <v>848</v>
      </c>
      <c r="I313" s="697" t="s">
        <v>848</v>
      </c>
      <c r="J313" s="697" t="s">
        <v>419</v>
      </c>
      <c r="K313" s="697" t="s">
        <v>419</v>
      </c>
      <c r="L313" s="697" t="s">
        <v>817</v>
      </c>
      <c r="M313" s="697" t="s">
        <v>817</v>
      </c>
      <c r="N313" s="697" t="s">
        <v>818</v>
      </c>
      <c r="O313" s="697" t="s">
        <v>818</v>
      </c>
      <c r="P313" s="697" t="s">
        <v>819</v>
      </c>
      <c r="Q313" s="697" t="s">
        <v>819</v>
      </c>
      <c r="R313" s="697" t="s">
        <v>820</v>
      </c>
      <c r="S313" s="697" t="s">
        <v>820</v>
      </c>
      <c r="T313" s="697" t="s">
        <v>821</v>
      </c>
      <c r="U313" s="697" t="s">
        <v>821</v>
      </c>
      <c r="V313" s="697" t="s">
        <v>822</v>
      </c>
      <c r="W313" s="697" t="s">
        <v>822</v>
      </c>
      <c r="X313" s="697" t="s">
        <v>823</v>
      </c>
      <c r="Y313" s="697" t="s">
        <v>823</v>
      </c>
      <c r="Z313" s="697" t="s">
        <v>824</v>
      </c>
      <c r="AA313" s="697" t="s">
        <v>824</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830</v>
      </c>
      <c r="H314" s="697" t="s">
        <v>1108</v>
      </c>
      <c r="I314" s="697" t="s">
        <v>1089</v>
      </c>
      <c r="J314" s="697" t="s">
        <v>1108</v>
      </c>
      <c r="K314" s="697" t="s">
        <v>1089</v>
      </c>
      <c r="L314" s="697" t="s">
        <v>1108</v>
      </c>
      <c r="M314" s="697" t="s">
        <v>1089</v>
      </c>
      <c r="N314" s="697" t="s">
        <v>1108</v>
      </c>
      <c r="O314" s="697" t="s">
        <v>1089</v>
      </c>
      <c r="P314" s="697" t="s">
        <v>1108</v>
      </c>
      <c r="Q314" s="697" t="s">
        <v>1089</v>
      </c>
      <c r="R314" s="697" t="s">
        <v>1108</v>
      </c>
      <c r="S314" s="697" t="s">
        <v>1089</v>
      </c>
      <c r="T314" s="697" t="s">
        <v>1108</v>
      </c>
      <c r="U314" s="697" t="s">
        <v>1089</v>
      </c>
      <c r="V314" s="697" t="s">
        <v>1108</v>
      </c>
      <c r="W314" s="697" t="s">
        <v>1089</v>
      </c>
      <c r="X314" s="697" t="s">
        <v>1108</v>
      </c>
      <c r="Y314" s="697" t="s">
        <v>1089</v>
      </c>
      <c r="Z314" s="697" t="s">
        <v>1108</v>
      </c>
      <c r="AA314" s="697" t="s">
        <v>1089</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827</v>
      </c>
      <c r="I353" s="697" t="s">
        <v>1164</v>
      </c>
      <c r="J353" s="1013" t="s">
        <v>419</v>
      </c>
      <c r="K353" s="1013" t="s">
        <v>817</v>
      </c>
      <c r="L353" s="1013" t="s">
        <v>818</v>
      </c>
      <c r="M353" s="1013" t="s">
        <v>819</v>
      </c>
      <c r="N353" s="1013" t="s">
        <v>820</v>
      </c>
      <c r="O353" s="1013" t="s">
        <v>821</v>
      </c>
      <c r="P353" s="1013" t="s">
        <v>822</v>
      </c>
      <c r="Q353" s="1013" t="s">
        <v>823</v>
      </c>
      <c r="R353" s="1013" t="s">
        <v>824</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1156</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1157</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1158</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1089</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13"/>
      <c r="AW359" s="313"/>
      <c r="AX359" s="244"/>
      <c r="AY359" s="236"/>
      <c r="AZ359" s="236"/>
      <c r="BA359" s="236"/>
    </row>
    <row r="360" spans="1:53" s="76" customFormat="1" ht="15" outlineLevel="1" x14ac:dyDescent="0.25">
      <c r="A360" s="234"/>
      <c r="B360" s="235"/>
      <c r="C360" s="245"/>
      <c r="D360" s="245"/>
      <c r="E360" s="245"/>
      <c r="F360" s="253"/>
      <c r="G360" s="253" t="s">
        <v>830</v>
      </c>
      <c r="H360" s="76" t="s">
        <v>1156</v>
      </c>
      <c r="I360" s="76" t="s">
        <v>1157</v>
      </c>
      <c r="J360" s="697" t="s">
        <v>1158</v>
      </c>
      <c r="K360" s="76" t="s">
        <v>1089</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828</v>
      </c>
      <c r="I400" s="697"/>
      <c r="J400" s="1013" t="s">
        <v>419</v>
      </c>
      <c r="K400" s="1013" t="s">
        <v>817</v>
      </c>
      <c r="L400" s="1013" t="s">
        <v>818</v>
      </c>
      <c r="M400" s="1013" t="s">
        <v>819</v>
      </c>
      <c r="N400" s="1013" t="s">
        <v>820</v>
      </c>
      <c r="O400" s="1013" t="s">
        <v>821</v>
      </c>
      <c r="P400" s="1013" t="s">
        <v>822</v>
      </c>
      <c r="Q400" s="1013" t="s">
        <v>823</v>
      </c>
      <c r="R400" s="1013" t="s">
        <v>824</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1164</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1161</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829</v>
      </c>
      <c r="I444" s="697"/>
      <c r="J444" s="1013" t="s">
        <v>419</v>
      </c>
      <c r="K444" s="1013" t="s">
        <v>817</v>
      </c>
      <c r="L444" s="1013" t="s">
        <v>818</v>
      </c>
      <c r="M444" s="1013" t="s">
        <v>819</v>
      </c>
      <c r="N444" s="1013" t="s">
        <v>820</v>
      </c>
      <c r="O444" s="1013" t="s">
        <v>821</v>
      </c>
      <c r="P444" s="1013" t="s">
        <v>822</v>
      </c>
      <c r="Q444" s="1013" t="s">
        <v>823</v>
      </c>
      <c r="R444" s="1013" t="s">
        <v>824</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1164</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13"/>
      <c r="AW447" s="313"/>
      <c r="AX447" s="244"/>
      <c r="AY447" s="236"/>
      <c r="AZ447" s="236"/>
      <c r="BA447" s="236"/>
    </row>
    <row r="448" spans="1:53" s="76" customFormat="1" ht="15" outlineLevel="1" x14ac:dyDescent="0.25">
      <c r="A448" s="234"/>
      <c r="B448" s="235"/>
      <c r="C448" s="245"/>
      <c r="D448" s="245"/>
      <c r="E448" s="245"/>
      <c r="F448" s="253"/>
      <c r="G448" s="253" t="s">
        <v>832</v>
      </c>
      <c r="H448" s="76" t="s">
        <v>366</v>
      </c>
      <c r="I448" s="76" t="s">
        <v>367</v>
      </c>
      <c r="J448" s="76" t="s">
        <v>1161</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910</v>
      </c>
      <c r="P500" s="251" t="s">
        <v>911</v>
      </c>
      <c r="Q500" s="251" t="s">
        <v>912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910</v>
      </c>
      <c r="O533" s="251" t="s">
        <v>911</v>
      </c>
      <c r="P533" s="251" t="s">
        <v>912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1160</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1161</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1159</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910</v>
      </c>
      <c r="O587" s="251" t="s">
        <v>911</v>
      </c>
      <c r="P587" s="251" t="s">
        <v>912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910</v>
      </c>
      <c r="O612" s="251" t="s">
        <v>911</v>
      </c>
      <c r="P612" s="251" t="s">
        <v>912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1106</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1107</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1110</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3"/>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3"/>
      <c r="I648" s="18"/>
      <c r="J648" s="1056" t="s">
        <v>1084</v>
      </c>
      <c r="K648" s="1057"/>
      <c r="L648" s="1057"/>
      <c r="M648" s="1057"/>
      <c r="N648" s="1057"/>
      <c r="O648" s="1057"/>
      <c r="P648" s="1057"/>
      <c r="Q648" s="1057"/>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3"/>
      <c r="I649" s="18"/>
      <c r="J649" s="251" t="s">
        <v>405</v>
      </c>
      <c r="K649" s="251" t="s">
        <v>59</v>
      </c>
      <c r="L649" s="251" t="s">
        <v>60</v>
      </c>
      <c r="M649" s="251" t="s">
        <v>61</v>
      </c>
      <c r="N649" s="251" t="s">
        <v>62</v>
      </c>
      <c r="O649" s="251" t="s">
        <v>910</v>
      </c>
      <c r="P649" s="251" t="s">
        <v>911</v>
      </c>
      <c r="Q649" s="251" t="s">
        <v>912</v>
      </c>
      <c r="R649" s="24"/>
      <c r="S649" s="735"/>
      <c r="T649" s="738" t="s">
        <v>1064</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959</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910</v>
      </c>
      <c r="N20" s="26" t="s">
        <v>911</v>
      </c>
      <c r="O20" s="26" t="s">
        <v>912</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969</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1171</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974</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967</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968</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960</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848</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817</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818</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819</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820</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821</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822</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823</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824</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964</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961</v>
      </c>
      <c r="H69" s="710"/>
      <c r="I69" s="710"/>
      <c r="J69" s="735" t="s">
        <v>778</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963</v>
      </c>
      <c r="L70" s="735" t="s">
        <v>963</v>
      </c>
      <c r="M70" s="735" t="s">
        <v>963</v>
      </c>
      <c r="N70" s="735" t="s">
        <v>963</v>
      </c>
      <c r="O70" s="735" t="s">
        <v>963</v>
      </c>
      <c r="P70" s="735" t="s">
        <v>963</v>
      </c>
      <c r="Q70" s="735" t="s">
        <v>963</v>
      </c>
      <c r="R70" s="735" t="s">
        <v>963</v>
      </c>
      <c r="S70" s="735" t="s">
        <v>963</v>
      </c>
      <c r="T70" s="735" t="s">
        <v>963</v>
      </c>
      <c r="U70" s="735"/>
      <c r="V70" s="814"/>
      <c r="W70" s="705"/>
      <c r="X70" s="700"/>
    </row>
    <row r="71" spans="1:24" outlineLevel="1" x14ac:dyDescent="0.25">
      <c r="A71" s="699"/>
      <c r="B71" s="698"/>
      <c r="C71" s="710"/>
      <c r="D71" s="710"/>
      <c r="E71" s="710"/>
      <c r="F71" s="714"/>
      <c r="G71" s="714"/>
      <c r="H71" s="714"/>
      <c r="I71" s="697" t="s">
        <v>848</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848</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848</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848</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848</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848</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848</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848</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848</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848</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848</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848</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848</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848</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848</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848</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848</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817</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817</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817</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817</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817</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817</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817</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817</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817</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817</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817</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817</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817</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817</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817</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817</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817</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818</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818</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818</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818</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818</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818</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818</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818</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818</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818</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818</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818</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818</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818</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818</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818</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818</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819</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819</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819</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819</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819</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819</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819</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819</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819</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819</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819</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819</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819</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819</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819</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819</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819</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820</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820</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820</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820</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820</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820</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820</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820</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820</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820</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820</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820</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820</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820</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820</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820</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820</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821</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821</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821</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821</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821</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821</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821</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821</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821</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821</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821</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821</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821</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821</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821</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821</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821</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822</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822</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822</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822</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822</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822</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822</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822</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822</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822</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822</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822</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822</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822</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822</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822</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822</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823</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823</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823</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823</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823</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823</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823</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823</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823</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823</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823</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823</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823</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823</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823</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823</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823</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824</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824</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824</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824</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824</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824</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824</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824</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824</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824</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824</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824</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824</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824</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824</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824</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824</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962</v>
      </c>
      <c r="H242" s="710"/>
      <c r="I242" s="710"/>
      <c r="J242" s="735"/>
      <c r="K242" s="735" t="s">
        <v>396</v>
      </c>
      <c r="L242" s="735" t="s">
        <v>397</v>
      </c>
      <c r="M242" s="735" t="s">
        <v>399</v>
      </c>
      <c r="N242" s="735" t="s">
        <v>400</v>
      </c>
      <c r="O242" s="735" t="s">
        <v>401</v>
      </c>
      <c r="P242" s="735" t="s">
        <v>403</v>
      </c>
      <c r="Q242" s="735" t="s">
        <v>913</v>
      </c>
      <c r="R242" s="735" t="s">
        <v>914</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957</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778</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477</v>
      </c>
      <c r="H270" s="710"/>
      <c r="I270" s="710"/>
      <c r="J270" s="735"/>
      <c r="K270" s="735" t="s">
        <v>477</v>
      </c>
      <c r="L270" s="735" t="s">
        <v>477</v>
      </c>
      <c r="M270" s="735" t="s">
        <v>477</v>
      </c>
      <c r="N270" s="735" t="s">
        <v>477</v>
      </c>
      <c r="O270" s="735" t="s">
        <v>477</v>
      </c>
      <c r="P270" s="735" t="s">
        <v>477</v>
      </c>
      <c r="Q270" s="735" t="s">
        <v>477</v>
      </c>
      <c r="R270" s="735" t="s">
        <v>477</v>
      </c>
      <c r="S270" s="735" t="s">
        <v>477</v>
      </c>
      <c r="T270" s="735" t="s">
        <v>477</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966</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965</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971</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958</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956</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975</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9"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790</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1169</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848</v>
      </c>
      <c r="G20" s="630" t="s">
        <v>789</v>
      </c>
      <c r="H20" s="630" t="s">
        <v>781</v>
      </c>
      <c r="I20" s="630" t="s">
        <v>782</v>
      </c>
      <c r="J20" s="630" t="s">
        <v>783</v>
      </c>
      <c r="K20" s="630" t="s">
        <v>784</v>
      </c>
      <c r="L20" s="630" t="s">
        <v>785</v>
      </c>
      <c r="M20" s="630" t="s">
        <v>786</v>
      </c>
      <c r="N20" s="630" t="s">
        <v>787</v>
      </c>
      <c r="O20" s="630" t="s">
        <v>788</v>
      </c>
      <c r="P20" s="637"/>
      <c r="Q20" s="637"/>
      <c r="R20" s="637"/>
      <c r="S20" s="637"/>
      <c r="T20" s="1010" t="s">
        <v>101</v>
      </c>
      <c r="U20" s="1010" t="s">
        <v>848</v>
      </c>
      <c r="V20" s="1010" t="s">
        <v>789</v>
      </c>
      <c r="W20" s="1010" t="s">
        <v>781</v>
      </c>
      <c r="X20" s="1010" t="s">
        <v>782</v>
      </c>
      <c r="Y20" s="1010" t="s">
        <v>783</v>
      </c>
      <c r="Z20" s="1010" t="s">
        <v>784</v>
      </c>
      <c r="AA20" s="1010" t="s">
        <v>785</v>
      </c>
      <c r="AB20" s="1010" t="s">
        <v>786</v>
      </c>
      <c r="AC20" s="1010" t="s">
        <v>787</v>
      </c>
      <c r="AD20" s="1010" t="s">
        <v>788</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1115</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1116</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1114</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791</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848</v>
      </c>
      <c r="H46" s="630" t="s">
        <v>789</v>
      </c>
      <c r="I46" s="630" t="s">
        <v>781</v>
      </c>
      <c r="J46" s="630" t="s">
        <v>782</v>
      </c>
      <c r="K46" s="630" t="s">
        <v>783</v>
      </c>
      <c r="L46" s="630" t="s">
        <v>784</v>
      </c>
      <c r="M46" s="630" t="s">
        <v>785</v>
      </c>
      <c r="N46" s="630" t="s">
        <v>786</v>
      </c>
      <c r="O46" s="630" t="s">
        <v>787</v>
      </c>
      <c r="P46" s="630" t="s">
        <v>788</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796</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833</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833</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1170</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1170</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1170</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793</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795</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1170</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780</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8" t="s">
        <v>793</v>
      </c>
      <c r="H95" s="1058"/>
      <c r="I95" s="1058"/>
      <c r="J95" s="1058"/>
      <c r="K95" s="1058" t="s">
        <v>794</v>
      </c>
      <c r="L95" s="1058"/>
      <c r="M95" s="1058" t="s">
        <v>795</v>
      </c>
      <c r="N95" s="1058"/>
      <c r="O95" s="1050"/>
      <c r="P95" s="625"/>
      <c r="Q95" s="625"/>
      <c r="R95" s="625"/>
      <c r="S95" s="627"/>
      <c r="T95" s="1010"/>
      <c r="U95" s="710" t="s">
        <v>1169</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848</v>
      </c>
      <c r="G97" s="630" t="s">
        <v>789</v>
      </c>
      <c r="H97" s="630" t="s">
        <v>781</v>
      </c>
      <c r="I97" s="630" t="s">
        <v>782</v>
      </c>
      <c r="J97" s="630" t="s">
        <v>783</v>
      </c>
      <c r="K97" s="630" t="s">
        <v>784</v>
      </c>
      <c r="L97" s="630" t="s">
        <v>785</v>
      </c>
      <c r="M97" s="630" t="s">
        <v>786</v>
      </c>
      <c r="N97" s="630" t="s">
        <v>787</v>
      </c>
      <c r="O97" s="630" t="s">
        <v>788</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797</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811</v>
      </c>
      <c r="R98" s="218"/>
      <c r="S98" s="218"/>
      <c r="T98" s="218" t="s">
        <v>797</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798</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798</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799</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799</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800</v>
      </c>
      <c r="F101" s="856">
        <f>F100+G52</f>
        <v>43620</v>
      </c>
      <c r="G101" s="856">
        <f t="shared" ref="G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800</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801</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990</v>
      </c>
      <c r="R102" s="216"/>
      <c r="S102" s="853"/>
      <c r="T102" s="853" t="s">
        <v>801</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802</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989</v>
      </c>
      <c r="R103" s="216"/>
      <c r="S103" s="216"/>
      <c r="T103" s="216" t="s">
        <v>802</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803</v>
      </c>
      <c r="F104" s="631">
        <v>43678</v>
      </c>
      <c r="G104" s="631">
        <v>43678</v>
      </c>
      <c r="H104" s="631">
        <v>43678</v>
      </c>
      <c r="I104" s="631">
        <v>43678</v>
      </c>
      <c r="J104" s="631">
        <v>43678</v>
      </c>
      <c r="K104" s="631">
        <v>43678</v>
      </c>
      <c r="L104" s="631">
        <v>43678</v>
      </c>
      <c r="M104" s="631">
        <v>43678</v>
      </c>
      <c r="N104" s="631">
        <v>43678</v>
      </c>
      <c r="O104" s="631">
        <v>43678</v>
      </c>
      <c r="R104" s="216"/>
      <c r="S104" s="216"/>
      <c r="T104" s="216" t="s">
        <v>803</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804</v>
      </c>
      <c r="F105" s="631">
        <v>43709</v>
      </c>
      <c r="G105" s="631">
        <v>43709</v>
      </c>
      <c r="H105" s="631">
        <v>43709</v>
      </c>
      <c r="I105" s="631">
        <v>43709</v>
      </c>
      <c r="J105" s="631">
        <v>43678</v>
      </c>
      <c r="K105" s="631">
        <v>43678</v>
      </c>
      <c r="L105" s="631">
        <v>43678</v>
      </c>
      <c r="M105" s="631">
        <v>43709</v>
      </c>
      <c r="N105" s="631">
        <v>43709</v>
      </c>
      <c r="O105" s="631">
        <v>43709</v>
      </c>
      <c r="R105" s="216"/>
      <c r="S105" s="216"/>
      <c r="T105" s="216" t="s">
        <v>804</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805</v>
      </c>
      <c r="F106" s="859">
        <v>43753</v>
      </c>
      <c r="G106" s="859">
        <v>43753</v>
      </c>
      <c r="H106" s="859">
        <v>43753</v>
      </c>
      <c r="I106" s="859">
        <v>43753</v>
      </c>
      <c r="J106" s="859">
        <v>43753</v>
      </c>
      <c r="K106" s="859">
        <v>43753</v>
      </c>
      <c r="L106" s="859">
        <v>43753</v>
      </c>
      <c r="M106" s="859">
        <v>43753</v>
      </c>
      <c r="N106" s="859">
        <v>43753</v>
      </c>
      <c r="O106" s="859">
        <v>43753</v>
      </c>
      <c r="R106" s="216"/>
      <c r="S106" s="216"/>
      <c r="T106" s="216" t="s">
        <v>805</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806</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809</v>
      </c>
      <c r="R107" s="216"/>
      <c r="S107" s="216"/>
      <c r="T107" s="216" t="s">
        <v>806</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515</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810</v>
      </c>
      <c r="R108" s="216"/>
      <c r="S108" s="216"/>
      <c r="T108" s="216" t="s">
        <v>515</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807</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812</v>
      </c>
      <c r="R109" s="218"/>
      <c r="S109" s="218"/>
      <c r="T109" s="218" t="s">
        <v>807</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808</v>
      </c>
      <c r="F110" s="631">
        <v>43862</v>
      </c>
      <c r="G110" s="631">
        <v>43862</v>
      </c>
      <c r="H110" s="631">
        <v>43862</v>
      </c>
      <c r="I110" s="631">
        <v>43862</v>
      </c>
      <c r="J110" s="631">
        <v>43862</v>
      </c>
      <c r="K110" s="631">
        <v>43862</v>
      </c>
      <c r="L110" s="631">
        <v>43862</v>
      </c>
      <c r="M110" s="631">
        <v>43862</v>
      </c>
      <c r="N110" s="631">
        <v>43862</v>
      </c>
      <c r="O110" s="631">
        <v>43862</v>
      </c>
      <c r="R110" s="218"/>
      <c r="S110" s="218"/>
      <c r="T110" s="218" t="s">
        <v>808</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813</v>
      </c>
      <c r="F111" s="631">
        <v>43891</v>
      </c>
      <c r="G111" s="631">
        <v>43891</v>
      </c>
      <c r="H111" s="631">
        <v>43891</v>
      </c>
      <c r="I111" s="631">
        <v>43891</v>
      </c>
      <c r="J111" s="631">
        <v>43891</v>
      </c>
      <c r="K111" s="631">
        <v>43891</v>
      </c>
      <c r="L111" s="631">
        <v>43891</v>
      </c>
      <c r="M111" s="631">
        <v>43891</v>
      </c>
      <c r="N111" s="631">
        <v>43891</v>
      </c>
      <c r="O111" s="631">
        <v>43891</v>
      </c>
      <c r="R111" s="218"/>
      <c r="S111" s="218"/>
      <c r="T111" s="218" t="s">
        <v>813</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1141</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1179</v>
      </c>
      <c r="R112" s="218"/>
      <c r="S112" s="218"/>
      <c r="T112" s="218" t="s">
        <v>1141</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abSelected="1"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955</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1178</v>
      </c>
      <c r="H72" s="195" t="s">
        <v>271</v>
      </c>
      <c r="I72" s="809"/>
      <c r="J72" s="735" t="s">
        <v>102</v>
      </c>
      <c r="K72" s="735" t="s">
        <v>1178</v>
      </c>
      <c r="L72" s="735" t="s">
        <v>271</v>
      </c>
      <c r="M72" s="809"/>
      <c r="N72" s="735" t="s">
        <v>102</v>
      </c>
      <c r="O72" s="735" t="s">
        <v>1178</v>
      </c>
      <c r="P72" s="735" t="s">
        <v>271</v>
      </c>
      <c r="Q72" s="809"/>
      <c r="R72" s="735" t="s">
        <v>102</v>
      </c>
      <c r="S72" s="735" t="s">
        <v>1178</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8"/>
      <c r="F99" s="1059"/>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1178</v>
      </c>
      <c r="L100" s="24" t="s">
        <v>271</v>
      </c>
      <c r="M100" s="735"/>
      <c r="N100" s="24" t="s">
        <v>102</v>
      </c>
      <c r="O100" s="735" t="s">
        <v>1178</v>
      </c>
      <c r="P100" s="24" t="s">
        <v>271</v>
      </c>
      <c r="Q100" s="735"/>
      <c r="R100" s="24" t="s">
        <v>102</v>
      </c>
      <c r="S100" s="735" t="s">
        <v>1178</v>
      </c>
      <c r="T100" s="24" t="s">
        <v>271</v>
      </c>
      <c r="U100" s="24"/>
      <c r="V100" s="24" t="s">
        <v>102</v>
      </c>
      <c r="W100" s="735" t="s">
        <v>1178</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765</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766</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764</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1099</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1100</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7" t="s">
        <v>1112</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1111</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1113</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0" t="s">
        <v>1165</v>
      </c>
      <c r="I57" s="1061"/>
      <c r="J57" s="1061"/>
      <c r="K57" s="1061"/>
      <c r="L57" s="1061"/>
      <c r="M57" s="1061"/>
      <c r="N57" s="1061"/>
      <c r="O57" s="1061"/>
      <c r="P57" s="1061"/>
      <c r="Q57" s="1061"/>
      <c r="R57" s="1061"/>
      <c r="S57" s="1061"/>
      <c r="T57" s="106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848</v>
      </c>
      <c r="K71" s="107" t="s">
        <v>419</v>
      </c>
      <c r="L71" s="251" t="s">
        <v>817</v>
      </c>
      <c r="M71" s="251" t="s">
        <v>818</v>
      </c>
      <c r="N71" s="251" t="s">
        <v>819</v>
      </c>
      <c r="O71" s="251" t="s">
        <v>820</v>
      </c>
      <c r="P71" s="251" t="s">
        <v>821</v>
      </c>
      <c r="Q71" s="251" t="s">
        <v>822</v>
      </c>
      <c r="R71" s="251" t="s">
        <v>823</v>
      </c>
      <c r="S71" s="251" t="s">
        <v>824</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918</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847</v>
      </c>
      <c r="H77" s="118"/>
      <c r="I77" s="118"/>
      <c r="J77" s="130">
        <v>4.0000000000000001E-3</v>
      </c>
      <c r="K77" s="772" t="s">
        <v>1117</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1003</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1004</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1006</v>
      </c>
      <c r="K94" s="131"/>
      <c r="L94" s="131"/>
      <c r="M94" s="131"/>
      <c r="N94" s="131"/>
      <c r="O94" s="131"/>
      <c r="P94" s="131"/>
      <c r="Q94" s="131"/>
      <c r="R94" s="131"/>
      <c r="S94" s="251"/>
      <c r="T94" s="131" t="s">
        <v>1007</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482</v>
      </c>
      <c r="I95" s="107" t="s">
        <v>38</v>
      </c>
      <c r="J95" s="107" t="s">
        <v>396</v>
      </c>
      <c r="K95" s="107" t="s">
        <v>397</v>
      </c>
      <c r="L95" s="107" t="s">
        <v>399</v>
      </c>
      <c r="M95" s="107" t="s">
        <v>400</v>
      </c>
      <c r="N95" s="251" t="s">
        <v>401</v>
      </c>
      <c r="O95" s="251" t="s">
        <v>403</v>
      </c>
      <c r="P95" s="251" t="s">
        <v>913</v>
      </c>
      <c r="Q95" s="251" t="s">
        <v>914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2" t="s">
        <v>848</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2" t="s">
        <v>817</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2" t="s">
        <v>818</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2" t="s">
        <v>819</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2" t="s">
        <v>820</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2" t="s">
        <v>821</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2" t="s">
        <v>822</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2" t="s">
        <v>823</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2" t="s">
        <v>824</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customHeight="1" outlineLevel="1" x14ac:dyDescent="0.25">
      <c r="A126" s="136"/>
      <c r="B126" s="126"/>
      <c r="C126" s="108"/>
      <c r="D126" s="108"/>
      <c r="E126" s="108"/>
      <c r="F126" s="110"/>
      <c r="G126" s="112"/>
      <c r="H126" s="112"/>
      <c r="I126" s="112" t="s">
        <v>1172</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customHeight="1" outlineLevel="1" x14ac:dyDescent="0.25">
      <c r="A128" s="136"/>
      <c r="B128" s="126"/>
      <c r="C128" s="108"/>
      <c r="D128" s="108"/>
      <c r="E128" s="108"/>
      <c r="F128" s="110"/>
      <c r="G128" s="112"/>
      <c r="H128" s="112"/>
      <c r="I128" s="112" t="s">
        <v>1172</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customHeight="1" outlineLevel="1" x14ac:dyDescent="0.25">
      <c r="A130" s="136"/>
      <c r="B130" s="126"/>
      <c r="C130" s="108"/>
      <c r="D130" s="108"/>
      <c r="E130" s="108"/>
      <c r="F130" s="110"/>
      <c r="G130" s="112"/>
      <c r="H130" s="112"/>
      <c r="I130" s="112" t="s">
        <v>1172</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customHeight="1" outlineLevel="1" x14ac:dyDescent="0.25">
      <c r="A132" s="136"/>
      <c r="B132" s="126"/>
      <c r="C132" s="108"/>
      <c r="D132" s="108"/>
      <c r="E132" s="108"/>
      <c r="F132" s="110"/>
      <c r="G132" s="112"/>
      <c r="H132" s="112"/>
      <c r="I132" s="112" t="s">
        <v>1172</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8">
        <f t="shared" ref="J134:S134" si="38">IF(Date_Destocking&lt;=INDEX(i_break,MATCH(J122,_xlfn.ANCHORARRAY($J$122),0)),0,J133)</f>
        <v>0</v>
      </c>
      <c r="K134" s="638">
        <f t="shared" si="38"/>
        <v>0</v>
      </c>
      <c r="L134" s="638">
        <f t="shared" si="38"/>
        <v>0</v>
      </c>
      <c r="M134" s="638">
        <f t="shared" si="38"/>
        <v>0</v>
      </c>
      <c r="N134" s="638">
        <f t="shared" si="38"/>
        <v>0</v>
      </c>
      <c r="O134" s="638">
        <f t="shared" si="38"/>
        <v>0</v>
      </c>
      <c r="P134" s="638">
        <f t="shared" si="38"/>
        <v>0</v>
      </c>
      <c r="Q134" s="638">
        <f t="shared" si="38"/>
        <v>0</v>
      </c>
      <c r="R134" s="638">
        <f t="shared" si="38"/>
        <v>0</v>
      </c>
      <c r="S134" s="638">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913</v>
      </c>
      <c r="T140" s="173"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1005</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1008</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1009</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1175</v>
      </c>
      <c r="R158" s="107"/>
      <c r="S158" s="107"/>
      <c r="T158" s="107"/>
      <c r="U158" s="251"/>
      <c r="V158" s="251"/>
      <c r="W158" s="251"/>
      <c r="X158" s="251"/>
      <c r="Y158" s="251"/>
      <c r="Z158" s="107"/>
      <c r="AA158" s="757"/>
      <c r="AB158" s="757"/>
      <c r="AC158" s="757"/>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1139</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482</v>
      </c>
      <c r="J181" s="107" t="s">
        <v>778</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913</v>
      </c>
      <c r="R182" s="251" t="s">
        <v>914</v>
      </c>
      <c r="S182" s="107"/>
      <c r="T182" s="107"/>
      <c r="U182" s="107" t="s">
        <v>396</v>
      </c>
      <c r="V182" s="107" t="s">
        <v>397</v>
      </c>
      <c r="W182" s="107" t="s">
        <v>399</v>
      </c>
      <c r="X182" s="107" t="s">
        <v>400</v>
      </c>
      <c r="Y182" s="251" t="s">
        <v>401</v>
      </c>
      <c r="Z182" s="251" t="s">
        <v>403</v>
      </c>
      <c r="AA182" s="251" t="s">
        <v>913</v>
      </c>
      <c r="AB182" s="251"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848</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817</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818</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819</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820</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821</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822</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823</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824</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38" t="s">
        <v>1139</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482</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913</v>
      </c>
      <c r="R296" s="251" t="s">
        <v>914</v>
      </c>
      <c r="S296" s="107"/>
      <c r="T296" s="107"/>
      <c r="U296" s="107" t="s">
        <v>396</v>
      </c>
      <c r="V296" s="107" t="s">
        <v>397</v>
      </c>
      <c r="W296" s="107" t="s">
        <v>399</v>
      </c>
      <c r="X296" s="107" t="s">
        <v>400</v>
      </c>
      <c r="Y296" s="107" t="s">
        <v>401</v>
      </c>
      <c r="Z296" s="251" t="s">
        <v>403</v>
      </c>
      <c r="AA296" s="251" t="s">
        <v>913</v>
      </c>
      <c r="AB296" s="251"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848</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817</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818</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819</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820</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821</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822</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823</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824</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860</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834</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919</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856</v>
      </c>
      <c r="K466" s="92"/>
      <c r="L466" s="106"/>
      <c r="M466" s="106"/>
      <c r="N466" s="106"/>
      <c r="O466" s="750"/>
      <c r="P466" s="750"/>
      <c r="Q466" s="750"/>
      <c r="R466" s="106"/>
      <c r="S466" s="657"/>
      <c r="T466" s="107" t="s">
        <v>199</v>
      </c>
      <c r="U466" s="106"/>
      <c r="V466" s="106" t="s">
        <v>859</v>
      </c>
      <c r="W466" s="106"/>
      <c r="X466" s="107" t="s">
        <v>200</v>
      </c>
      <c r="Y466" s="107"/>
      <c r="Z466" s="794"/>
      <c r="AA466" s="757"/>
      <c r="AB466" s="757"/>
      <c r="AC466" s="800" t="s">
        <v>837</v>
      </c>
      <c r="AD466" s="800" t="s">
        <v>920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0"/>
      <c r="H467" s="800" t="s">
        <v>837</v>
      </c>
      <c r="I467" s="801" t="s">
        <v>165</v>
      </c>
      <c r="J467" s="801" t="s">
        <v>405</v>
      </c>
      <c r="K467" s="801" t="s">
        <v>59</v>
      </c>
      <c r="L467" s="801" t="s">
        <v>60</v>
      </c>
      <c r="M467" s="801" t="s">
        <v>61</v>
      </c>
      <c r="N467" s="801" t="s">
        <v>62</v>
      </c>
      <c r="O467" s="801" t="s">
        <v>910</v>
      </c>
      <c r="P467" s="801" t="s">
        <v>911</v>
      </c>
      <c r="Q467" s="801" t="s">
        <v>912</v>
      </c>
      <c r="R467" s="800"/>
      <c r="S467" s="800"/>
      <c r="T467" s="800" t="s">
        <v>201</v>
      </c>
      <c r="U467" s="800"/>
      <c r="V467" s="800" t="s">
        <v>858</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848</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817</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818</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819</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820</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821</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822</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823</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824</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customHeight="1" outlineLevel="1" collapsed="1" x14ac:dyDescent="0.25">
      <c r="A574" s="136"/>
      <c r="B574" s="126"/>
      <c r="C574" s="719"/>
      <c r="D574" s="719">
        <v>0</v>
      </c>
      <c r="E574" s="719" t="s">
        <v>1</v>
      </c>
      <c r="F574" s="85"/>
      <c r="G574" s="86" t="s">
        <v>1118</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customHeight="1" outlineLevel="1" x14ac:dyDescent="0.25">
      <c r="A575" s="136"/>
      <c r="B575" s="126"/>
      <c r="C575" s="719"/>
      <c r="D575" s="719"/>
      <c r="E575" s="710"/>
      <c r="F575" s="93"/>
      <c r="G575" s="1063" t="s">
        <v>1121</v>
      </c>
      <c r="H575" s="1063"/>
      <c r="I575" s="1063"/>
      <c r="J575" s="1063"/>
      <c r="K575" s="1063"/>
      <c r="L575" s="1063"/>
      <c r="M575" s="1063"/>
      <c r="N575" s="1063"/>
      <c r="O575" s="1063"/>
      <c r="P575" s="1063"/>
      <c r="Q575" s="1063"/>
      <c r="R575" s="1063"/>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customHeight="1" outlineLevel="1" x14ac:dyDescent="0.25">
      <c r="A579" s="136"/>
      <c r="B579" s="126"/>
      <c r="C579" s="710"/>
      <c r="D579" s="710"/>
      <c r="E579" s="710"/>
      <c r="F579" s="710"/>
      <c r="G579" s="710"/>
      <c r="H579" s="710"/>
      <c r="I579" s="710"/>
      <c r="J579" s="710"/>
      <c r="K579" s="710"/>
      <c r="L579" s="735"/>
      <c r="M579" s="184" t="s">
        <v>482</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2">K$122</f>
        <v>z0</v>
      </c>
      <c r="O581" s="735" t="str">
        <f t="shared" si="92"/>
        <v>z1</v>
      </c>
      <c r="P581" s="735" t="str">
        <f t="shared" si="92"/>
        <v>z2</v>
      </c>
      <c r="Q581" s="735" t="str">
        <f t="shared" si="92"/>
        <v>z3</v>
      </c>
      <c r="R581" s="735" t="str">
        <f t="shared" si="92"/>
        <v>z4</v>
      </c>
      <c r="S581" s="735" t="str">
        <f t="shared" si="92"/>
        <v>z5</v>
      </c>
      <c r="T581" s="735" t="str">
        <f t="shared" si="92"/>
        <v>z6</v>
      </c>
      <c r="U581" s="735" t="str">
        <f t="shared" si="92"/>
        <v>z7</v>
      </c>
      <c r="V581" s="735" t="str">
        <f t="shared" si="92"/>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x14ac:dyDescent="0.25">
      <c r="A584" s="136"/>
      <c r="B584" s="126"/>
      <c r="C584" s="710"/>
      <c r="D584" s="710"/>
      <c r="E584" s="710"/>
      <c r="F584" s="718"/>
      <c r="G584" s="991"/>
      <c r="H584" s="991"/>
      <c r="I584" s="992" t="s">
        <v>1119</v>
      </c>
      <c r="J584" s="991"/>
      <c r="K584" s="991"/>
      <c r="L584" s="991" t="s">
        <v>1140</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customHeight="1" outlineLevel="1" x14ac:dyDescent="0.25">
      <c r="A585" s="136"/>
      <c r="B585" s="126"/>
      <c r="C585" s="710"/>
      <c r="D585" s="710"/>
      <c r="E585" s="710"/>
      <c r="F585" s="718"/>
      <c r="G585" s="991"/>
      <c r="H585" s="991"/>
      <c r="I585" s="992" t="s">
        <v>1120</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7"/>
      <c r="K598" s="657"/>
      <c r="L598" s="245"/>
      <c r="M598" s="188"/>
      <c r="N598" s="686" t="s">
        <v>864</v>
      </c>
      <c r="O598" s="188"/>
      <c r="P598" s="686" t="s">
        <v>861</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6" t="s">
        <v>863</v>
      </c>
      <c r="O599" s="245"/>
      <c r="P599" s="686" t="s">
        <v>862</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835</v>
      </c>
      <c r="O600" s="251"/>
      <c r="P600" s="251" t="s">
        <v>836</v>
      </c>
      <c r="Q600" s="657"/>
      <c r="R600" s="107"/>
      <c r="S600" s="131" t="s">
        <v>206</v>
      </c>
      <c r="T600" s="131"/>
      <c r="U600" s="251"/>
      <c r="V600" s="194" t="s">
        <v>200</v>
      </c>
      <c r="W600" s="674"/>
      <c r="X600" s="674"/>
      <c r="Y600" s="674"/>
      <c r="Z600" s="674"/>
      <c r="AA600" s="757"/>
      <c r="AB600" s="757"/>
      <c r="AC600" s="776" t="s">
        <v>919</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831</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837</v>
      </c>
      <c r="AD601" s="771" t="s">
        <v>920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848</v>
      </c>
      <c r="I604" s="133" t="s">
        <v>406</v>
      </c>
      <c r="J604" s="154">
        <v>0.68</v>
      </c>
      <c r="K604" s="773">
        <v>5.5E-2</v>
      </c>
      <c r="L604" s="129">
        <v>150</v>
      </c>
      <c r="M604" s="111"/>
      <c r="N604" s="774">
        <f t="shared" ref="N604:N635" si="93">$J604+$K604/2</f>
        <v>0.70750000000000002</v>
      </c>
      <c r="P604" s="774">
        <f t="shared" ref="P604:P635" si="94">$J604-$K604/2</f>
        <v>0.65250000000000008</v>
      </c>
      <c r="S604" s="775">
        <f t="shared" ref="S604:S635" si="95">MAX($J468:$Q468)+$T468</f>
        <v>0.68</v>
      </c>
      <c r="T604" s="775">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3">
        <v>5.5E-2</v>
      </c>
      <c r="L605" s="129">
        <v>100</v>
      </c>
      <c r="M605" s="111"/>
      <c r="N605" s="774">
        <f t="shared" si="93"/>
        <v>0.70750000000000002</v>
      </c>
      <c r="P605" s="774">
        <f t="shared" si="94"/>
        <v>0.65250000000000008</v>
      </c>
      <c r="S605" s="775">
        <f t="shared" si="95"/>
        <v>0.68</v>
      </c>
      <c r="T605" s="775">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3">
        <v>5.5E-2</v>
      </c>
      <c r="L606" s="129">
        <v>200</v>
      </c>
      <c r="M606" s="111"/>
      <c r="N606" s="774">
        <f t="shared" si="93"/>
        <v>0.70750000000000002</v>
      </c>
      <c r="P606" s="774">
        <f t="shared" si="94"/>
        <v>0.65250000000000008</v>
      </c>
      <c r="S606" s="775">
        <f t="shared" si="95"/>
        <v>0.68</v>
      </c>
      <c r="T606" s="775">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3">
        <v>8.5000000000000006E-2</v>
      </c>
      <c r="L607" s="129">
        <v>300</v>
      </c>
      <c r="M607" s="111"/>
      <c r="N607" s="774">
        <f t="shared" si="93"/>
        <v>0.70250000000000001</v>
      </c>
      <c r="P607" s="774">
        <f t="shared" si="94"/>
        <v>0.61750000000000005</v>
      </c>
      <c r="S607" s="775">
        <f t="shared" si="95"/>
        <v>0.70000000000000007</v>
      </c>
      <c r="T607" s="775">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4"/>
        <v>0.54749999999999999</v>
      </c>
      <c r="S608" s="775">
        <f t="shared" si="95"/>
        <v>0.73</v>
      </c>
      <c r="T608" s="775">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4"/>
        <v>0.50989255108502007</v>
      </c>
      <c r="S609" s="775">
        <f t="shared" si="95"/>
        <v>0.58499999999999996</v>
      </c>
      <c r="T609" s="775">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3"/>
        <v>0.63488394016568628</v>
      </c>
      <c r="P610" s="774">
        <f t="shared" si="94"/>
        <v>0.48988394016568626</v>
      </c>
      <c r="S610" s="775">
        <f t="shared" si="95"/>
        <v>0.55999999999999994</v>
      </c>
      <c r="T610" s="775">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3">
        <v>0.105</v>
      </c>
      <c r="L611" s="129">
        <v>2200</v>
      </c>
      <c r="M611" s="111"/>
      <c r="N611" s="774">
        <f t="shared" si="93"/>
        <v>0.58843591918065974</v>
      </c>
      <c r="P611" s="774">
        <f t="shared" si="94"/>
        <v>0.48343591918065976</v>
      </c>
      <c r="S611" s="775">
        <f t="shared" si="95"/>
        <v>0.54999999999999993</v>
      </c>
      <c r="T611" s="775">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3"/>
        <v>0.55221523224725866</v>
      </c>
      <c r="P612" s="774">
        <f t="shared" si="94"/>
        <v>0.4772152322472587</v>
      </c>
      <c r="S612" s="775">
        <f t="shared" si="95"/>
        <v>0.53</v>
      </c>
      <c r="T612" s="775">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3">
        <v>5.5E-2</v>
      </c>
      <c r="L613" s="129">
        <v>850</v>
      </c>
      <c r="M613" s="111"/>
      <c r="N613" s="774">
        <f t="shared" si="93"/>
        <v>0.53087809367006378</v>
      </c>
      <c r="P613" s="774">
        <f t="shared" si="94"/>
        <v>0.47587809367006378</v>
      </c>
      <c r="S613" s="775">
        <f t="shared" si="95"/>
        <v>0.5</v>
      </c>
      <c r="T613" s="775">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5">
        <f t="shared" si="95"/>
        <v>0.68</v>
      </c>
      <c r="T614" s="775">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5">
        <f t="shared" si="95"/>
        <v>0.68</v>
      </c>
      <c r="T615" s="775">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5">
        <f t="shared" si="95"/>
        <v>0.68</v>
      </c>
      <c r="T616" s="775">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5">
        <f t="shared" si="95"/>
        <v>0.70000000000000007</v>
      </c>
      <c r="T617" s="775">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5">
        <f t="shared" si="95"/>
        <v>0.73</v>
      </c>
      <c r="T618" s="775">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5">
        <f t="shared" si="95"/>
        <v>0.73</v>
      </c>
      <c r="T619" s="775">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5">
        <f t="shared" si="95"/>
        <v>0.55999999999999994</v>
      </c>
      <c r="T620" s="775">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5">
        <f t="shared" si="95"/>
        <v>0.54999999999999993</v>
      </c>
      <c r="T621" s="775">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5">
        <f t="shared" si="95"/>
        <v>0.53</v>
      </c>
      <c r="T622" s="775">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5">
        <f t="shared" si="95"/>
        <v>0.5</v>
      </c>
      <c r="T623" s="775">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817</v>
      </c>
      <c r="I624" s="133" t="s">
        <v>406</v>
      </c>
      <c r="J624" s="154">
        <f>J614</f>
        <v>0.68</v>
      </c>
      <c r="K624" s="154">
        <f t="shared" ref="K624:L624" si="111">K614</f>
        <v>5.5E-2</v>
      </c>
      <c r="L624" s="129">
        <f t="shared" si="111"/>
        <v>150</v>
      </c>
      <c r="M624" s="111"/>
      <c r="N624" s="380">
        <f t="shared" si="93"/>
        <v>0.70750000000000002</v>
      </c>
      <c r="P624" s="380">
        <f t="shared" si="94"/>
        <v>0.65250000000000008</v>
      </c>
      <c r="S624" s="775">
        <f t="shared" si="95"/>
        <v>0.68</v>
      </c>
      <c r="T624" s="775">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5">
        <f t="shared" si="95"/>
        <v>0.68</v>
      </c>
      <c r="T625" s="775">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5">
        <f t="shared" si="95"/>
        <v>0.68</v>
      </c>
      <c r="T626" s="775">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5">
        <f t="shared" si="95"/>
        <v>0.70000000000000007</v>
      </c>
      <c r="T627" s="775">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5">
        <f t="shared" si="95"/>
        <v>0.74</v>
      </c>
      <c r="T628" s="775">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5">
        <f t="shared" si="95"/>
        <v>0.74</v>
      </c>
      <c r="T629" s="775">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5">
        <f t="shared" si="95"/>
        <v>0.55999999999999994</v>
      </c>
      <c r="T630" s="775">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5">
        <f t="shared" si="95"/>
        <v>0.54999999999999993</v>
      </c>
      <c r="T631" s="775">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5">
        <f t="shared" si="95"/>
        <v>0.53</v>
      </c>
      <c r="T632" s="775">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5">
        <f t="shared" si="95"/>
        <v>0.5</v>
      </c>
      <c r="T633" s="775">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818</v>
      </c>
      <c r="I634" s="133" t="s">
        <v>406</v>
      </c>
      <c r="J634" s="154">
        <f>J624</f>
        <v>0.68</v>
      </c>
      <c r="K634" s="154">
        <f t="shared" ref="K634:L634" si="122">K624</f>
        <v>5.5E-2</v>
      </c>
      <c r="L634" s="129">
        <f t="shared" si="122"/>
        <v>150</v>
      </c>
      <c r="M634" s="111"/>
      <c r="N634" s="380">
        <f t="shared" si="93"/>
        <v>0.70750000000000002</v>
      </c>
      <c r="P634" s="380">
        <f t="shared" si="94"/>
        <v>0.65250000000000008</v>
      </c>
      <c r="S634" s="775">
        <f t="shared" si="95"/>
        <v>0.68</v>
      </c>
      <c r="T634" s="775">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5">
        <f t="shared" si="95"/>
        <v>0.68</v>
      </c>
      <c r="T635" s="775">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5">
        <f t="shared" ref="S636:S667" si="127">MAX($J500:$Q500)+$T500</f>
        <v>0.68</v>
      </c>
      <c r="T636" s="775">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5">
        <f t="shared" si="127"/>
        <v>0.70000000000000007</v>
      </c>
      <c r="T637" s="775">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5">
        <f t="shared" si="127"/>
        <v>0.72</v>
      </c>
      <c r="T638" s="775">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5">
        <f t="shared" si="127"/>
        <v>0.72</v>
      </c>
      <c r="T639" s="775">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5">
        <f t="shared" si="127"/>
        <v>0.55999999999999994</v>
      </c>
      <c r="T640" s="775">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5">
        <f t="shared" si="127"/>
        <v>0.54999999999999993</v>
      </c>
      <c r="T641" s="775">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5">
        <f t="shared" si="127"/>
        <v>0.53</v>
      </c>
      <c r="T642" s="775">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5">
        <f t="shared" si="127"/>
        <v>0.5</v>
      </c>
      <c r="T643" s="775">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819</v>
      </c>
      <c r="I644" s="133" t="s">
        <v>406</v>
      </c>
      <c r="J644" s="154">
        <f>J634</f>
        <v>0.68</v>
      </c>
      <c r="K644" s="154">
        <f t="shared" ref="K644:L644" si="137">K634</f>
        <v>5.5E-2</v>
      </c>
      <c r="L644" s="129">
        <f t="shared" si="137"/>
        <v>150</v>
      </c>
      <c r="M644" s="111"/>
      <c r="N644" s="380">
        <f t="shared" si="125"/>
        <v>0.70750000000000002</v>
      </c>
      <c r="P644" s="380">
        <f t="shared" si="126"/>
        <v>0.65250000000000008</v>
      </c>
      <c r="S644" s="775">
        <f t="shared" si="127"/>
        <v>0.68</v>
      </c>
      <c r="T644" s="775">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5">
        <f t="shared" si="127"/>
        <v>0.68</v>
      </c>
      <c r="T645" s="775">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5">
        <f t="shared" si="127"/>
        <v>0.68</v>
      </c>
      <c r="T646" s="775">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5">
        <f t="shared" si="127"/>
        <v>0.70000000000000007</v>
      </c>
      <c r="T647" s="775">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5">
        <f t="shared" si="127"/>
        <v>0.73</v>
      </c>
      <c r="T648" s="775">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5">
        <f t="shared" si="127"/>
        <v>0.73</v>
      </c>
      <c r="T649" s="775">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5">
        <f t="shared" si="127"/>
        <v>0.55999999999999994</v>
      </c>
      <c r="T650" s="775">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5">
        <f t="shared" si="127"/>
        <v>0.54999999999999993</v>
      </c>
      <c r="T651" s="775">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5">
        <f t="shared" si="127"/>
        <v>0.53</v>
      </c>
      <c r="T652" s="775">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5">
        <f t="shared" si="127"/>
        <v>0.5</v>
      </c>
      <c r="T653" s="775">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820</v>
      </c>
      <c r="I654" s="133" t="s">
        <v>406</v>
      </c>
      <c r="J654" s="154">
        <v>0.50337809367006381</v>
      </c>
      <c r="K654" s="154">
        <v>5.5E-2</v>
      </c>
      <c r="L654" s="129">
        <v>850</v>
      </c>
      <c r="M654" s="111"/>
      <c r="N654" s="380">
        <f t="shared" si="125"/>
        <v>0.53087809367006378</v>
      </c>
      <c r="P654" s="380">
        <f t="shared" si="126"/>
        <v>0.47587809367006378</v>
      </c>
      <c r="S654" s="775">
        <f t="shared" si="127"/>
        <v>0.5</v>
      </c>
      <c r="T654" s="775">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5">
        <f t="shared" si="127"/>
        <v>0.68</v>
      </c>
      <c r="T655" s="775">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5">
        <f t="shared" si="127"/>
        <v>0.68</v>
      </c>
      <c r="T656" s="775">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5">
        <f t="shared" si="127"/>
        <v>0.70000000000000007</v>
      </c>
      <c r="T657" s="775">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5">
        <f t="shared" si="127"/>
        <v>0.73</v>
      </c>
      <c r="T658" s="775">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5">
        <f t="shared" si="127"/>
        <v>0.73</v>
      </c>
      <c r="T659" s="775">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5">
        <f t="shared" si="127"/>
        <v>0.55999999999999994</v>
      </c>
      <c r="T660" s="775">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5">
        <f t="shared" si="127"/>
        <v>0.54999999999999993</v>
      </c>
      <c r="T661" s="775">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5">
        <f t="shared" si="127"/>
        <v>0.53</v>
      </c>
      <c r="T662" s="775">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5">
        <f t="shared" si="127"/>
        <v>0.5</v>
      </c>
      <c r="T663" s="775">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821</v>
      </c>
      <c r="I664" s="133" t="s">
        <v>406</v>
      </c>
      <c r="J664" s="154">
        <v>0.50337809367006381</v>
      </c>
      <c r="K664" s="154">
        <v>5.5E-2</v>
      </c>
      <c r="L664" s="129">
        <v>850</v>
      </c>
      <c r="M664" s="111"/>
      <c r="N664" s="380">
        <f t="shared" si="125"/>
        <v>0.53087809367006378</v>
      </c>
      <c r="P664" s="380">
        <f t="shared" si="126"/>
        <v>0.47587809367006378</v>
      </c>
      <c r="S664" s="775">
        <f t="shared" si="127"/>
        <v>0.5</v>
      </c>
      <c r="T664" s="775">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5">
        <f t="shared" si="127"/>
        <v>0.68</v>
      </c>
      <c r="T665" s="775">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5">
        <f t="shared" si="127"/>
        <v>0.68</v>
      </c>
      <c r="T666" s="775">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5">
        <f t="shared" si="127"/>
        <v>0.70000000000000007</v>
      </c>
      <c r="T667" s="775">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5">
        <f t="shared" ref="S668:S699" si="164">MAX($J532:$Q532)+$T532</f>
        <v>0.73</v>
      </c>
      <c r="T668" s="775">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5">
        <f t="shared" si="164"/>
        <v>0.73</v>
      </c>
      <c r="T669" s="775">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5">
        <f t="shared" si="164"/>
        <v>0.55999999999999994</v>
      </c>
      <c r="T670" s="775">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5">
        <f t="shared" si="164"/>
        <v>0.54999999999999993</v>
      </c>
      <c r="T671" s="775">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5">
        <f t="shared" si="164"/>
        <v>0.53</v>
      </c>
      <c r="T672" s="775">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5">
        <f t="shared" si="164"/>
        <v>0.5</v>
      </c>
      <c r="T673" s="775">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822</v>
      </c>
      <c r="I674" s="133" t="s">
        <v>406</v>
      </c>
      <c r="J674" s="154">
        <v>0.50337809367006381</v>
      </c>
      <c r="K674" s="154">
        <v>5.5E-2</v>
      </c>
      <c r="L674" s="129">
        <v>850</v>
      </c>
      <c r="M674" s="111"/>
      <c r="N674" s="380">
        <f t="shared" si="162"/>
        <v>0.53087809367006378</v>
      </c>
      <c r="P674" s="380">
        <f t="shared" si="163"/>
        <v>0.47587809367006378</v>
      </c>
      <c r="S674" s="775">
        <f t="shared" si="164"/>
        <v>0.5</v>
      </c>
      <c r="T674" s="775">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5">
        <f t="shared" si="164"/>
        <v>0.5</v>
      </c>
      <c r="T675" s="775">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5">
        <f t="shared" si="164"/>
        <v>0.68</v>
      </c>
      <c r="T676" s="775">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5">
        <f t="shared" si="164"/>
        <v>0.70000000000000007</v>
      </c>
      <c r="T677" s="775">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5">
        <f t="shared" si="164"/>
        <v>0.74</v>
      </c>
      <c r="T678" s="775">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5">
        <f t="shared" si="164"/>
        <v>0.74</v>
      </c>
      <c r="T679" s="775">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5">
        <f t="shared" si="164"/>
        <v>0.55999999999999994</v>
      </c>
      <c r="T680" s="775">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5">
        <f t="shared" si="164"/>
        <v>0.54999999999999993</v>
      </c>
      <c r="T681" s="775">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5">
        <f t="shared" si="164"/>
        <v>0.53</v>
      </c>
      <c r="T682" s="775">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5">
        <f t="shared" si="164"/>
        <v>0.5</v>
      </c>
      <c r="T683" s="775">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823</v>
      </c>
      <c r="I684" s="133" t="s">
        <v>406</v>
      </c>
      <c r="J684" s="154">
        <v>0.50337809367006381</v>
      </c>
      <c r="K684" s="154">
        <v>5.5E-2</v>
      </c>
      <c r="L684" s="129">
        <v>850</v>
      </c>
      <c r="M684" s="111"/>
      <c r="N684" s="380">
        <f t="shared" si="162"/>
        <v>0.53087809367006378</v>
      </c>
      <c r="P684" s="380">
        <f t="shared" si="163"/>
        <v>0.47587809367006378</v>
      </c>
      <c r="S684" s="775">
        <f t="shared" si="164"/>
        <v>0.5</v>
      </c>
      <c r="T684" s="775">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5">
        <f t="shared" si="164"/>
        <v>0.5</v>
      </c>
      <c r="T685" s="775">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5">
        <f t="shared" si="164"/>
        <v>0.68</v>
      </c>
      <c r="T686" s="775">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5">
        <f t="shared" si="164"/>
        <v>0.70000000000000007</v>
      </c>
      <c r="T687" s="775">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5">
        <f t="shared" si="164"/>
        <v>0.75</v>
      </c>
      <c r="T688" s="775">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5">
        <f t="shared" si="164"/>
        <v>0.75</v>
      </c>
      <c r="T689" s="775">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5">
        <f t="shared" si="164"/>
        <v>0.55999999999999994</v>
      </c>
      <c r="T690" s="775">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5">
        <f t="shared" si="164"/>
        <v>0.54999999999999993</v>
      </c>
      <c r="T691" s="775">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5">
        <f t="shared" si="164"/>
        <v>0.53</v>
      </c>
      <c r="T692" s="775">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5">
        <f t="shared" si="164"/>
        <v>0.5</v>
      </c>
      <c r="T693" s="775">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824</v>
      </c>
      <c r="I694" s="133" t="s">
        <v>406</v>
      </c>
      <c r="J694" s="154">
        <v>0.50337809367006381</v>
      </c>
      <c r="K694" s="154">
        <v>5.5E-2</v>
      </c>
      <c r="L694" s="129">
        <v>850</v>
      </c>
      <c r="M694" s="112"/>
      <c r="N694" s="380">
        <f t="shared" si="162"/>
        <v>0.53087809367006378</v>
      </c>
      <c r="P694" s="380">
        <f t="shared" si="163"/>
        <v>0.47587809367006378</v>
      </c>
      <c r="S694" s="775">
        <f t="shared" si="164"/>
        <v>0.5</v>
      </c>
      <c r="T694" s="775">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5">
        <f t="shared" si="164"/>
        <v>0.5</v>
      </c>
      <c r="T695" s="775">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5">
        <f t="shared" si="164"/>
        <v>0.68</v>
      </c>
      <c r="T696" s="775">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5">
        <f t="shared" si="164"/>
        <v>0.70000000000000007</v>
      </c>
      <c r="T697" s="775">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5">
        <f t="shared" si="164"/>
        <v>0.75</v>
      </c>
      <c r="T698" s="775">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5">
        <f t="shared" si="164"/>
        <v>0.75</v>
      </c>
      <c r="T699" s="775">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5">
        <f t="shared" ref="S700:S703" si="198">MAX($J564:$Q564)+$T564</f>
        <v>0.55999999999999994</v>
      </c>
      <c r="T700" s="775">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5">
        <f t="shared" si="198"/>
        <v>0.54999999999999993</v>
      </c>
      <c r="T701" s="775">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5">
        <f t="shared" si="198"/>
        <v>0.53</v>
      </c>
      <c r="T702" s="775">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5">
        <f t="shared" si="198"/>
        <v>0.5</v>
      </c>
      <c r="T703" s="775">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6"/>
      <c r="M719" s="1057"/>
      <c r="N719" s="1057"/>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910</v>
      </c>
      <c r="S723" s="135" t="s">
        <v>911</v>
      </c>
      <c r="T723" s="135"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848</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hidden="1" customHeight="1" outlineLevel="2" x14ac:dyDescent="0.25">
      <c r="A744" s="136"/>
      <c r="B744" s="126"/>
      <c r="C744" s="108"/>
      <c r="D744" s="108"/>
      <c r="E744" s="108"/>
      <c r="F744" s="110"/>
      <c r="G744" s="112"/>
      <c r="H744" s="112"/>
      <c r="K744" s="133" t="s">
        <v>817</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818</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819</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820</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821</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822</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823</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824</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08">J$122</f>
        <v>typ</v>
      </c>
      <c r="J840" s="735" t="str">
        <f t="shared" si="208"/>
        <v>z0</v>
      </c>
      <c r="K840" s="735" t="str">
        <f t="shared" si="208"/>
        <v>z1</v>
      </c>
      <c r="L840" s="735" t="str">
        <f t="shared" si="208"/>
        <v>z2</v>
      </c>
      <c r="M840" s="735" t="str">
        <f t="shared" si="208"/>
        <v>z3</v>
      </c>
      <c r="N840" s="735" t="str">
        <f t="shared" si="208"/>
        <v>z4</v>
      </c>
      <c r="O840" s="735" t="str">
        <f t="shared" si="208"/>
        <v>z5</v>
      </c>
      <c r="P840" s="735" t="str">
        <f t="shared" si="208"/>
        <v>z6</v>
      </c>
      <c r="Q840" s="735" t="str">
        <f t="shared" si="208"/>
        <v>z7</v>
      </c>
      <c r="R840" s="735" t="str">
        <f t="shared" si="208"/>
        <v>z8</v>
      </c>
      <c r="S840" s="985"/>
      <c r="T840" s="735" t="str">
        <f>J$122</f>
        <v>typ</v>
      </c>
      <c r="U840" s="735" t="str">
        <f t="shared" ref="U840:AC840" si="209">K$122</f>
        <v>z0</v>
      </c>
      <c r="V840" s="735" t="str">
        <f t="shared" si="209"/>
        <v>z1</v>
      </c>
      <c r="W840" s="735" t="str">
        <f t="shared" si="209"/>
        <v>z2</v>
      </c>
      <c r="X840" s="735" t="str">
        <f t="shared" si="209"/>
        <v>z3</v>
      </c>
      <c r="Y840" s="735" t="str">
        <f t="shared" si="209"/>
        <v>z4</v>
      </c>
      <c r="Z840" s="735" t="str">
        <f t="shared" si="209"/>
        <v>z5</v>
      </c>
      <c r="AA840" s="735" t="str">
        <f t="shared" si="209"/>
        <v>z6</v>
      </c>
      <c r="AB840" s="735" t="str">
        <f t="shared" si="209"/>
        <v>z7</v>
      </c>
      <c r="AC840" s="735"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924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910</v>
      </c>
      <c r="Q868" s="251" t="s">
        <v>911</v>
      </c>
      <c r="R868" s="251" t="s">
        <v>912</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848</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817</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818</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819</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820</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821</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822</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823</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824</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0" t="s">
        <v>773</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6"/>
      <c r="M982" s="620" t="s">
        <v>772</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942</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770</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943</v>
      </c>
      <c r="H997" s="111"/>
      <c r="I997" s="111"/>
      <c r="J997" s="111"/>
      <c r="K997" s="111"/>
      <c r="L997" s="621">
        <v>6.5</v>
      </c>
      <c r="M997" s="111" t="s">
        <v>776</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183" activePane="bottomRight" state="frozen"/>
      <selection activeCell="A6" sqref="A6"/>
      <selection pane="topRight" activeCell="J6" sqref="J6"/>
      <selection pane="bottomLeft" activeCell="A22" sqref="A22"/>
      <selection pane="bottomRight" activeCell="S206" sqref="S20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425</v>
      </c>
      <c r="F6" s="461">
        <v>2</v>
      </c>
      <c r="G6" s="397"/>
      <c r="H6" s="868" t="s">
        <v>426</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427</v>
      </c>
      <c r="F7" s="467">
        <v>1</v>
      </c>
      <c r="G7" s="401"/>
      <c r="H7" s="402" t="s">
        <v>428</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429</v>
      </c>
      <c r="J12" s="409" t="s">
        <v>430</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431</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432</v>
      </c>
      <c r="C15" s="385">
        <f>INT(MAX($C$16:$C$31))+1</f>
        <v>5</v>
      </c>
      <c r="D15" s="410" t="s">
        <v>433</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434</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435</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436</v>
      </c>
      <c r="I18" s="626">
        <v>44674.448414814797</v>
      </c>
      <c r="J18" s="1070" t="s">
        <v>1152</v>
      </c>
      <c r="K18" s="1071"/>
      <c r="L18" s="1071"/>
      <c r="M18" s="1071"/>
      <c r="N18" s="1071"/>
      <c r="O18" s="1071"/>
      <c r="P18" s="1071"/>
      <c r="Q18" s="1071"/>
      <c r="R18" s="1071"/>
      <c r="S18" s="1071"/>
      <c r="T18" s="1071"/>
      <c r="U18" s="1071"/>
      <c r="V18" s="1071"/>
      <c r="W18" s="1071"/>
      <c r="X18" s="107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437</v>
      </c>
      <c r="I21" s="511">
        <v>44654.751766203699</v>
      </c>
      <c r="J21" s="1073" t="s">
        <v>1101</v>
      </c>
      <c r="K21" s="1073"/>
      <c r="L21" s="1073"/>
      <c r="M21" s="1073"/>
      <c r="N21" s="1073"/>
      <c r="O21" s="1073"/>
      <c r="P21" s="1073"/>
      <c r="Q21" s="1073"/>
      <c r="R21" s="1073"/>
      <c r="S21" s="1073"/>
      <c r="T21" s="1073"/>
      <c r="U21" s="1073"/>
      <c r="V21" s="1073"/>
      <c r="W21" s="1073"/>
      <c r="X21" s="107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438</v>
      </c>
      <c r="AP24" s="395"/>
      <c r="AQ24" s="383"/>
      <c r="AR24" s="383"/>
      <c r="AS24" s="383"/>
    </row>
    <row r="25" spans="1:45" ht="5.0999999999999996" customHeight="1" outlineLevel="3" x14ac:dyDescent="0.25">
      <c r="A25" s="383"/>
      <c r="B25" s="392"/>
      <c r="C25" s="385">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439</v>
      </c>
      <c r="I26" s="417" t="s">
        <v>440</v>
      </c>
      <c r="J26" s="418">
        <v>15</v>
      </c>
      <c r="K26" s="417" t="s">
        <v>441</v>
      </c>
      <c r="L26" s="418">
        <v>8.43</v>
      </c>
      <c r="M26" s="415" t="s">
        <v>442</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443</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444</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445</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446</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438</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425</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427</v>
      </c>
      <c r="F41" s="467">
        <v>1</v>
      </c>
      <c r="G41" s="401"/>
      <c r="H41" s="402" t="s">
        <v>447</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431</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432</v>
      </c>
      <c r="C49" s="385">
        <f>INT(MAX($C$51:$C$179))+1</f>
        <v>5</v>
      </c>
      <c r="D49" s="410" t="s">
        <v>433</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448</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434</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449</v>
      </c>
      <c r="I52" s="431"/>
      <c r="J52" s="432">
        <v>2</v>
      </c>
      <c r="K52" s="415"/>
      <c r="L52" s="415" t="s">
        <v>922</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450</v>
      </c>
      <c r="I53" s="431"/>
      <c r="J53" s="432">
        <v>0</v>
      </c>
      <c r="K53" s="415"/>
      <c r="L53" s="415" t="s">
        <v>451</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452</v>
      </c>
      <c r="I54" s="431" t="s">
        <v>453</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454</v>
      </c>
      <c r="I55" s="431" t="s">
        <v>453</v>
      </c>
      <c r="J55" s="432">
        <v>15</v>
      </c>
      <c r="K55" s="415"/>
      <c r="L55" s="415" t="s">
        <v>455</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456</v>
      </c>
      <c r="I56" s="431"/>
      <c r="J56" s="432">
        <v>0</v>
      </c>
      <c r="K56" s="415"/>
      <c r="L56" s="415" t="s">
        <v>457</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458</v>
      </c>
      <c r="I57" s="434" t="s">
        <v>459</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460</v>
      </c>
      <c r="I58" s="431"/>
      <c r="J58" s="432">
        <v>1</v>
      </c>
      <c r="K58" s="415"/>
      <c r="L58" s="415" t="s">
        <v>461</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462</v>
      </c>
      <c r="I59" s="431" t="s">
        <v>463</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464</v>
      </c>
      <c r="I60" s="415"/>
      <c r="J60" s="418">
        <v>35</v>
      </c>
      <c r="K60" s="415"/>
      <c r="L60" s="415" t="s">
        <v>994</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465</v>
      </c>
      <c r="I61" s="431" t="s">
        <v>459</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466</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467</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468</v>
      </c>
      <c r="J65" s="438"/>
      <c r="K65" s="438" t="s">
        <v>469</v>
      </c>
      <c r="L65" s="438"/>
      <c r="M65" s="438" t="s">
        <v>470</v>
      </c>
      <c r="N65" s="438"/>
      <c r="O65" s="438" t="s">
        <v>471</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472</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472</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438</v>
      </c>
      <c r="AP68" s="395"/>
      <c r="AQ68" s="383"/>
      <c r="AR68" s="383"/>
      <c r="AS68" s="383"/>
    </row>
    <row r="69" spans="1:45" outlineLevel="1" x14ac:dyDescent="0.25">
      <c r="A69" s="383"/>
      <c r="B69" s="392"/>
      <c r="C69" s="385">
        <f>INT($C$40)+1</f>
        <v>2</v>
      </c>
      <c r="D69" s="410"/>
      <c r="E69" s="467"/>
      <c r="F69" s="467"/>
      <c r="G69" s="410"/>
      <c r="H69" s="427" t="s">
        <v>473</v>
      </c>
      <c r="I69" s="428"/>
      <c r="J69" s="429"/>
      <c r="K69" s="441" t="s">
        <v>474</v>
      </c>
      <c r="L69" s="441" t="s">
        <v>475</v>
      </c>
      <c r="M69" s="442"/>
      <c r="N69" s="443"/>
      <c r="O69" s="398" t="s">
        <v>476</v>
      </c>
      <c r="P69" s="398"/>
      <c r="Q69" s="398" t="s">
        <v>477</v>
      </c>
      <c r="R69" s="398"/>
      <c r="S69" s="444" t="s">
        <v>22</v>
      </c>
      <c r="T69" s="429"/>
      <c r="U69" s="875" t="s">
        <v>478</v>
      </c>
      <c r="V69" s="398" t="s">
        <v>999</v>
      </c>
      <c r="W69" s="429"/>
      <c r="X69" s="443" t="s">
        <v>480</v>
      </c>
      <c r="Y69" s="445" t="s">
        <v>479</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481</v>
      </c>
      <c r="I70" s="444" t="s">
        <v>482</v>
      </c>
      <c r="J70" s="443"/>
      <c r="K70" s="441"/>
      <c r="L70" s="441" t="s">
        <v>483</v>
      </c>
      <c r="M70" s="442"/>
      <c r="N70" s="443"/>
      <c r="O70" s="444" t="s">
        <v>485</v>
      </c>
      <c r="P70" s="444" t="s">
        <v>486</v>
      </c>
      <c r="Q70" s="444" t="s">
        <v>485</v>
      </c>
      <c r="R70" s="444" t="s">
        <v>486</v>
      </c>
      <c r="S70" s="444" t="s">
        <v>484</v>
      </c>
      <c r="T70" s="443" t="s">
        <v>487</v>
      </c>
      <c r="U70" s="443" t="s">
        <v>488</v>
      </c>
      <c r="V70" s="444" t="s">
        <v>1000</v>
      </c>
      <c r="W70" s="443"/>
      <c r="X70" s="443" t="s">
        <v>489</v>
      </c>
      <c r="Y70" s="791" t="s">
        <v>468</v>
      </c>
      <c r="Z70" s="791"/>
      <c r="AA70" s="791"/>
      <c r="AB70" s="791" t="s">
        <v>469</v>
      </c>
      <c r="AC70" s="791"/>
      <c r="AD70" s="791"/>
      <c r="AE70" s="791" t="s">
        <v>471</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434</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769</v>
      </c>
      <c r="Y72" s="415"/>
      <c r="Z72" s="415"/>
      <c r="AA72" s="415"/>
      <c r="AB72" s="415"/>
      <c r="AC72" s="415"/>
      <c r="AD72" s="415"/>
      <c r="AE72" s="415"/>
      <c r="AF72" s="415"/>
      <c r="AG72" s="415"/>
      <c r="AH72" s="415" t="s">
        <v>1149</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768</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482</v>
      </c>
      <c r="J74" s="431" t="s">
        <v>165</v>
      </c>
      <c r="K74" s="431" t="s">
        <v>164</v>
      </c>
      <c r="L74" s="431" t="s">
        <v>475</v>
      </c>
      <c r="M74" s="415"/>
      <c r="N74" s="685" t="s">
        <v>852</v>
      </c>
      <c r="O74" s="975" t="s">
        <v>851</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848</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848</v>
      </c>
      <c r="AJ82" s="415" t="s">
        <v>848</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1153</v>
      </c>
      <c r="AJ83" s="415" t="s">
        <v>1177</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1154</v>
      </c>
      <c r="AI84" s="415" t="s">
        <v>1155</v>
      </c>
      <c r="AJ84" s="415" t="s">
        <v>1155</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789</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cm="1">
        <f t="array" ref="AH85">IF(OR((INDEX($K$75:$K$84,$AI85,1)-INDEX($K$75:$K$84,$AJ85,1))=0,$K85&lt;INDEX($K$75:$K$84,$AJ85,1)),0,(INDEX($K$75:$K$84,$AI85,1)-$K85)/(INDEX($K$75:$K$84,$AI85,1)-INDEX($K$75:$K$84,$AJ85,1)))</f>
        <v>0</v>
      </c>
      <c r="AI85" s="415" cm="1">
        <f t="array" ref="AI85">IF($K85&lt;INDEX(i_break_date,ROUNDDOWN((ROW($I85)-ROW($I$75))/i_p6_len,0)+1,1),i_p6_len,_xlfn.XMATCH($K85,$K$75:$K$84,1))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cm="1">
        <f t="array" ref="AH86">IF(OR((INDEX($K$75:$K$84,$AI86,1)-INDEX($K$75:$K$84,$AJ86,1))=0,$K86&lt;INDEX($K$75:$K$84,$AJ86,1)),0,(INDEX($K$75:$K$84,$AI86,1)-$K86)/(INDEX($K$75:$K$84,$AI86,1)-INDEX($K$75:$K$84,$AJ86,1)))</f>
        <v>0.61904761904761907</v>
      </c>
      <c r="AI86" s="415" cm="1">
        <f t="array" ref="AI86">IF($K86&lt;INDEX(i_break_date,ROUNDDOWN((ROW($I86)-ROW($I$75))/i_p6_len,0)+1,1),i_p6_len,_xlfn.XMATCH($K86,$K$75:$K$84,1))</f>
        <v>2</v>
      </c>
      <c r="AJ86" s="415">
        <f t="shared" ref="AJ86:AJ149" si="5">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cm="1">
        <f t="array" ref="AH87">IF(OR((INDEX($K$75:$K$84,$AI87,1)-INDEX($K$75:$K$84,$AJ87,1))=0,$K87&lt;INDEX($K$75:$K$84,$AJ87,1)),0,(INDEX($K$75:$K$84,$AI87,1)-$K87)/(INDEX($K$75:$K$84,$AI87,1)-INDEX($K$75:$K$84,$AJ87,1)))</f>
        <v>0</v>
      </c>
      <c r="AI87" s="415" cm="1">
        <f t="array" ref="AI87">IF($K87&lt;INDEX(i_break_date,ROUNDDOWN((ROW($I87)-ROW($I$75))/i_p6_len,0)+1,1),i_p6_len,_xlfn.XMATCH($K87,$K$75:$K$84,1))</f>
        <v>3</v>
      </c>
      <c r="AJ87" s="415">
        <f t="shared" si="5"/>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cm="1">
        <f t="array" ref="AH88">IF(OR((INDEX($K$75:$K$84,$AI88,1)-INDEX($K$75:$K$84,$AJ88,1))=0,$K88&lt;INDEX($K$75:$K$84,$AJ88,1)),0,(INDEX($K$75:$K$84,$AI88,1)-$K88)/(INDEX($K$75:$K$84,$AI88,1)-INDEX($K$75:$K$84,$AJ88,1)))</f>
        <v>0</v>
      </c>
      <c r="AI88" s="415" cm="1">
        <f t="array" ref="AI88">IF($K88&lt;INDEX(i_break_date,ROUNDDOWN((ROW($I88)-ROW($I$75))/i_p6_len,0)+1,1),i_p6_len,_xlfn.XMATCH($K88,$K$75:$K$84,1))</f>
        <v>4</v>
      </c>
      <c r="AJ88" s="415">
        <f t="shared" si="5"/>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cm="1">
        <f t="array" ref="AH89">IF(OR((INDEX($K$75:$K$84,$AI89,1)-INDEX($K$75:$K$84,$AJ89,1))=0,$K89&lt;INDEX($K$75:$K$84,$AJ89,1)),0,(INDEX($K$75:$K$84,$AI89,1)-$K89)/(INDEX($K$75:$K$84,$AI89,1)-INDEX($K$75:$K$84,$AJ89,1)))</f>
        <v>0</v>
      </c>
      <c r="AI89" s="415" cm="1">
        <f t="array" ref="AI89">IF($K89&lt;INDEX(i_break_date,ROUNDDOWN((ROW($I89)-ROW($I$75))/i_p6_len,0)+1,1),i_p6_len,_xlfn.XMATCH($K89,$K$75:$K$84,1))</f>
        <v>5</v>
      </c>
      <c r="AJ89" s="415">
        <f t="shared" si="5"/>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cm="1">
        <f t="array" ref="AH90">IF(OR((INDEX($K$75:$K$84,$AI90,1)-INDEX($K$75:$K$84,$AJ90,1))=0,$K90&lt;INDEX($K$75:$K$84,$AJ90,1)),0,(INDEX($K$75:$K$84,$AI90,1)-$K90)/(INDEX($K$75:$K$84,$AI90,1)-INDEX($K$75:$K$84,$AJ90,1)))</f>
        <v>0.55555555555555558</v>
      </c>
      <c r="AI90" s="415" cm="1">
        <f t="array" ref="AI90">IF($K90&lt;INDEX(i_break_date,ROUNDDOWN((ROW($I90)-ROW($I$75))/i_p6_len,0)+1,1),i_p6_len,_xlfn.XMATCH($K90,$K$75:$K$84,1))</f>
        <v>6</v>
      </c>
      <c r="AJ90" s="415">
        <f t="shared" si="5"/>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cm="1">
        <f t="array" ref="AH91">IF(OR((INDEX($K$75:$K$84,$AI91,1)-INDEX($K$75:$K$84,$AJ91,1))=0,$K91&lt;INDEX($K$75:$K$84,$AJ91,1)),0,(INDEX($K$75:$K$84,$AI91,1)-$K91)/(INDEX($K$75:$K$84,$AI91,1)-INDEX($K$75:$K$84,$AJ91,1)))</f>
        <v>0.80645161290322576</v>
      </c>
      <c r="AI91" s="415" cm="1">
        <f t="array" ref="AI91">IF($K91&lt;INDEX(i_break_date,ROUNDDOWN((ROW($I91)-ROW($I$75))/i_p6_len,0)+1,1),i_p6_len,_xlfn.XMATCH($K91,$K$75:$K$84,1))</f>
        <v>7</v>
      </c>
      <c r="AJ91" s="415">
        <f t="shared" si="5"/>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cm="1">
        <f t="array" ref="AH92">IF(OR((INDEX($K$75:$K$84,$AI92,1)-INDEX($K$75:$K$84,$AJ92,1))=0,$K92&lt;INDEX($K$75:$K$84,$AJ92,1)),0,(INDEX($K$75:$K$84,$AI92,1)-$K92)/(INDEX($K$75:$K$84,$AI92,1)-INDEX($K$75:$K$84,$AJ92,1)))</f>
        <v>0</v>
      </c>
      <c r="AI92" s="415" cm="1">
        <f t="array" ref="AI92">IF($K92&lt;INDEX(i_break_date,ROUNDDOWN((ROW($I92)-ROW($I$75))/i_p6_len,0)+1,1),i_p6_len,_xlfn.XMATCH($K92,$K$75:$K$84,1))</f>
        <v>8</v>
      </c>
      <c r="AJ92" s="415">
        <f t="shared" si="5"/>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cm="1">
        <f t="array" ref="AH93">IF(OR((INDEX($K$75:$K$84,$AI93,1)-INDEX($K$75:$K$84,$AJ93,1))=0,$K93&lt;INDEX($K$75:$K$84,$AJ93,1)),0,(INDEX($K$75:$K$84,$AI93,1)-$K93)/(INDEX($K$75:$K$84,$AI93,1)-INDEX($K$75:$K$84,$AJ93,1)))</f>
        <v>0.22</v>
      </c>
      <c r="AI93" s="415" cm="1">
        <f t="array" ref="AI93">IF($K93&lt;INDEX(i_break_date,ROUNDDOWN((ROW($I93)-ROW($I$75))/i_p6_len,0)+1,1),i_p6_len,_xlfn.XMATCH($K93,$K$75:$K$84,1))</f>
        <v>9</v>
      </c>
      <c r="AJ93" s="415">
        <f t="shared" si="5"/>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cm="1">
        <f t="array" ref="AH94">IF(OR((INDEX($K$75:$K$84,$AI94,1)-INDEX($K$75:$K$84,$AJ94,1))=0,$K94&lt;INDEX($K$75:$K$84,$AJ94,1)),0,(INDEX($K$75:$K$84,$AI94,1)-$K94)/(INDEX($K$75:$K$84,$AI94,1)-INDEX($K$75:$K$84,$AJ94,1)))</f>
        <v>0.2857142857142857</v>
      </c>
      <c r="AI94" s="415" cm="1">
        <f t="array" ref="AI94">IF($K94&lt;INDEX(i_break_date,ROUNDDOWN((ROW($I94)-ROW($I$75))/i_p6_len,0)+1,1),i_p6_len,_xlfn.XMATCH($K94,$K$75:$K$84,1))</f>
        <v>10</v>
      </c>
      <c r="AJ94" s="415">
        <f t="shared" si="5"/>
        <v>9</v>
      </c>
      <c r="AK94" s="415"/>
      <c r="AL94" s="415"/>
      <c r="AM94" s="415"/>
      <c r="AN94" s="415"/>
      <c r="AO94" s="410"/>
      <c r="AP94" s="395"/>
      <c r="AQ94" s="383"/>
      <c r="AR94" s="383"/>
      <c r="AS94" s="383"/>
    </row>
    <row r="95" spans="1:45" outlineLevel="2" x14ac:dyDescent="0.25">
      <c r="A95" s="383"/>
      <c r="B95" s="392"/>
      <c r="C95" s="385">
        <f t="shared" ref="C95" si="6">INT($C$40)+2</f>
        <v>3</v>
      </c>
      <c r="D95" s="410"/>
      <c r="E95" s="467"/>
      <c r="F95" s="467"/>
      <c r="G95" s="410"/>
      <c r="H95" s="431"/>
      <c r="I95" s="669" t="s">
        <v>781</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cm="1">
        <f t="array" ref="AH95">IF(OR((INDEX($K$75:$K$84,$AI95,1)-INDEX($K$75:$K$84,$AJ95,1))=0,$K95&lt;INDEX($K$75:$K$84,$AJ95,1)),0,(INDEX($K$75:$K$84,$AI95,1)-$K95)/(INDEX($K$75:$K$84,$AI95,1)-INDEX($K$75:$K$84,$AJ95,1)))</f>
        <v>0</v>
      </c>
      <c r="AI95" s="415" cm="1">
        <f t="array" ref="AI95">IF($K95&lt;INDEX(i_break_date,ROUNDDOWN((ROW($I95)-ROW($I$75))/i_p6_len,0)+1,1),i_p6_len,_xlfn.XMATCH($K95,$K$75:$K$84,1))</f>
        <v>1</v>
      </c>
      <c r="AJ95" s="415">
        <f t="shared" si="5"/>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cm="1">
        <f t="array" ref="AH96">IF(OR((INDEX($K$75:$K$84,$AI96,1)-INDEX($K$75:$K$84,$AJ96,1))=0,$K96&lt;INDEX($K$75:$K$84,$AJ96,1)),0,(INDEX($K$75:$K$84,$AI96,1)-$K96)/(INDEX($K$75:$K$84,$AI96,1)-INDEX($K$75:$K$84,$AJ96,1)))</f>
        <v>0.61904761904761907</v>
      </c>
      <c r="AI96" s="415" cm="1">
        <f t="array" ref="AI96">IF($K96&lt;INDEX(i_break_date,ROUNDDOWN((ROW($I96)-ROW($I$75))/i_p6_len,0)+1,1),i_p6_len,_xlfn.XMATCH($K96,$K$75:$K$84,1))</f>
        <v>2</v>
      </c>
      <c r="AJ96" s="415">
        <f t="shared" si="5"/>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cm="1">
        <f t="array" ref="AH97">IF(OR((INDEX($K$75:$K$84,$AI97,1)-INDEX($K$75:$K$84,$AJ97,1))=0,$K97&lt;INDEX($K$75:$K$84,$AJ97,1)),0,(INDEX($K$75:$K$84,$AI97,1)-$K97)/(INDEX($K$75:$K$84,$AI97,1)-INDEX($K$75:$K$84,$AJ97,1)))</f>
        <v>0</v>
      </c>
      <c r="AI97" s="415" cm="1">
        <f t="array" ref="AI97">IF($K97&lt;INDEX(i_break_date,ROUNDDOWN((ROW($I97)-ROW($I$75))/i_p6_len,0)+1,1),i_p6_len,_xlfn.XMATCH($K97,$K$75:$K$84,1))</f>
        <v>3</v>
      </c>
      <c r="AJ97" s="415">
        <f t="shared" si="5"/>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cm="1">
        <f t="array" ref="AH98">IF(OR((INDEX($K$75:$K$84,$AI98,1)-INDEX($K$75:$K$84,$AJ98,1))=0,$K98&lt;INDEX($K$75:$K$84,$AJ98,1)),0,(INDEX($K$75:$K$84,$AI98,1)-$K98)/(INDEX($K$75:$K$84,$AI98,1)-INDEX($K$75:$K$84,$AJ98,1)))</f>
        <v>0</v>
      </c>
      <c r="AI98" s="415" cm="1">
        <f t="array" ref="AI98">IF($K98&lt;INDEX(i_break_date,ROUNDDOWN((ROW($I98)-ROW($I$75))/i_p6_len,0)+1,1),i_p6_len,_xlfn.XMATCH($K98,$K$75:$K$84,1))</f>
        <v>4</v>
      </c>
      <c r="AJ98" s="415">
        <f t="shared" si="5"/>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cm="1">
        <f t="array" ref="AH99">IF(OR((INDEX($K$75:$K$84,$AI99,1)-INDEX($K$75:$K$84,$AJ99,1))=0,$K99&lt;INDEX($K$75:$K$84,$AJ99,1)),0,(INDEX($K$75:$K$84,$AI99,1)-$K99)/(INDEX($K$75:$K$84,$AI99,1)-INDEX($K$75:$K$84,$AJ99,1)))</f>
        <v>0</v>
      </c>
      <c r="AI99" s="415" cm="1">
        <f t="array" ref="AI99">IF($K99&lt;INDEX(i_break_date,ROUNDDOWN((ROW($I99)-ROW($I$75))/i_p6_len,0)+1,1),i_p6_len,_xlfn.XMATCH($K99,$K$75:$K$84,1))</f>
        <v>5</v>
      </c>
      <c r="AJ99" s="415">
        <f t="shared" si="5"/>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cm="1">
        <f t="array" ref="AH100">IF(OR((INDEX($K$75:$K$84,$AI100,1)-INDEX($K$75:$K$84,$AJ100,1))=0,$K100&lt;INDEX($K$75:$K$84,$AJ100,1)),0,(INDEX($K$75:$K$84,$AI100,1)-$K100)/(INDEX($K$75:$K$84,$AI100,1)-INDEX($K$75:$K$84,$AJ100,1)))</f>
        <v>0.55555555555555558</v>
      </c>
      <c r="AI100" s="415" cm="1">
        <f t="array" ref="AI100">IF($K100&lt;INDEX(i_break_date,ROUNDDOWN((ROW($I100)-ROW($I$75))/i_p6_len,0)+1,1),i_p6_len,_xlfn.XMATCH($K100,$K$75:$K$84,1))</f>
        <v>6</v>
      </c>
      <c r="AJ100" s="415">
        <f t="shared" si="5"/>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cm="1">
        <f t="array" ref="AH101">IF(OR((INDEX($K$75:$K$84,$AI101,1)-INDEX($K$75:$K$84,$AJ101,1))=0,$K101&lt;INDEX($K$75:$K$84,$AJ101,1)),0,(INDEX($K$75:$K$84,$AI101,1)-$K101)/(INDEX($K$75:$K$84,$AI101,1)-INDEX($K$75:$K$84,$AJ101,1)))</f>
        <v>0.2</v>
      </c>
      <c r="AI101" s="415" cm="1">
        <f t="array" ref="AI101">IF($K101&lt;INDEX(i_break_date,ROUNDDOWN((ROW($I101)-ROW($I$75))/i_p6_len,0)+1,1),i_p6_len,_xlfn.XMATCH($K101,$K$75:$K$84,1))</f>
        <v>6</v>
      </c>
      <c r="AJ101" s="415">
        <f t="shared" si="5"/>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cm="1">
        <f t="array" ref="AH102">IF(OR((INDEX($K$75:$K$84,$AI102,1)-INDEX($K$75:$K$84,$AJ102,1))=0,$K102&lt;INDEX($K$75:$K$84,$AJ102,1)),0,(INDEX($K$75:$K$84,$AI102,1)-$K102)/(INDEX($K$75:$K$84,$AI102,1)-INDEX($K$75:$K$84,$AJ102,1)))</f>
        <v>0</v>
      </c>
      <c r="AI102" s="415" cm="1">
        <f t="array" ref="AI102">IF($K102&lt;INDEX(i_break_date,ROUNDDOWN((ROW($I102)-ROW($I$75))/i_p6_len,0)+1,1),i_p6_len,_xlfn.XMATCH($K102,$K$75:$K$84,1))</f>
        <v>8</v>
      </c>
      <c r="AJ102" s="415">
        <f t="shared" si="5"/>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cm="1">
        <f t="array" ref="AH103">IF(OR((INDEX($K$75:$K$84,$AI103,1)-INDEX($K$75:$K$84,$AJ103,1))=0,$K103&lt;INDEX($K$75:$K$84,$AJ103,1)),0,(INDEX($K$75:$K$84,$AI103,1)-$K103)/(INDEX($K$75:$K$84,$AI103,1)-INDEX($K$75:$K$84,$AJ103,1)))</f>
        <v>0.22</v>
      </c>
      <c r="AI103" s="415" cm="1">
        <f t="array" ref="AI103">IF($K103&lt;INDEX(i_break_date,ROUNDDOWN((ROW($I103)-ROW($I$75))/i_p6_len,0)+1,1),i_p6_len,_xlfn.XMATCH($K103,$K$75:$K$84,1))</f>
        <v>9</v>
      </c>
      <c r="AJ103" s="415">
        <f t="shared" si="5"/>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cm="1">
        <f t="array" ref="AH104">IF(OR((INDEX($K$75:$K$84,$AI104,1)-INDEX($K$75:$K$84,$AJ104,1))=0,$K104&lt;INDEX($K$75:$K$84,$AJ104,1)),0,(INDEX($K$75:$K$84,$AI104,1)-$K104)/(INDEX($K$75:$K$84,$AI104,1)-INDEX($K$75:$K$84,$AJ104,1)))</f>
        <v>0.2857142857142857</v>
      </c>
      <c r="AI104" s="415" cm="1">
        <f t="array" ref="AI104">IF($K104&lt;INDEX(i_break_date,ROUNDDOWN((ROW($I104)-ROW($I$75))/i_p6_len,0)+1,1),i_p6_len,_xlfn.XMATCH($K104,$K$75:$K$84,1))</f>
        <v>10</v>
      </c>
      <c r="AJ104" s="415">
        <f t="shared" si="5"/>
        <v>9</v>
      </c>
      <c r="AK104" s="415"/>
      <c r="AL104" s="415"/>
      <c r="AM104" s="415"/>
      <c r="AN104" s="415"/>
      <c r="AO104" s="410"/>
      <c r="AP104" s="395"/>
      <c r="AQ104" s="383"/>
      <c r="AR104" s="383"/>
      <c r="AS104" s="383"/>
    </row>
    <row r="105" spans="1:45" outlineLevel="2" x14ac:dyDescent="0.25">
      <c r="A105" s="383"/>
      <c r="B105" s="392"/>
      <c r="C105" s="385">
        <f t="shared" ref="C105" si="7">INT($C$40)+2</f>
        <v>3</v>
      </c>
      <c r="D105" s="410"/>
      <c r="E105" s="467"/>
      <c r="F105" s="467"/>
      <c r="G105" s="410"/>
      <c r="H105" s="431"/>
      <c r="I105" s="669" t="s">
        <v>782</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cm="1">
        <f t="array" ref="AH105">IF(OR((INDEX($K$75:$K$84,$AI105,1)-INDEX($K$75:$K$84,$AJ105,1))=0,$K105&lt;INDEX($K$75:$K$84,$AJ105,1)),0,(INDEX($K$75:$K$84,$AI105,1)-$K105)/(INDEX($K$75:$K$84,$AI105,1)-INDEX($K$75:$K$84,$AJ105,1)))</f>
        <v>0</v>
      </c>
      <c r="AI105" s="415" cm="1">
        <f t="array" ref="AI105">IF($K105&lt;INDEX(i_break_date,ROUNDDOWN((ROW($I105)-ROW($I$75))/i_p6_len,0)+1,1),i_p6_len,_xlfn.XMATCH($K105,$K$75:$K$84,1))</f>
        <v>1</v>
      </c>
      <c r="AJ105" s="415">
        <f t="shared" si="5"/>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cm="1">
        <f t="array" ref="AH106">IF(OR((INDEX($K$75:$K$84,$AI106,1)-INDEX($K$75:$K$84,$AJ106,1))=0,$K106&lt;INDEX($K$75:$K$84,$AJ106,1)),0,(INDEX($K$75:$K$84,$AI106,1)-$K106)/(INDEX($K$75:$K$84,$AI106,1)-INDEX($K$75:$K$84,$AJ106,1)))</f>
        <v>0.61904761904761907</v>
      </c>
      <c r="AI106" s="415" cm="1">
        <f t="array" ref="AI106">IF($K106&lt;INDEX(i_break_date,ROUNDDOWN((ROW($I106)-ROW($I$75))/i_p6_len,0)+1,1),i_p6_len,_xlfn.XMATCH($K106,$K$75:$K$84,1))</f>
        <v>2</v>
      </c>
      <c r="AJ106" s="415">
        <f t="shared" si="5"/>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8">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cm="1">
        <f t="array" ref="AH107">IF(OR((INDEX($K$75:$K$84,$AI107,1)-INDEX($K$75:$K$84,$AJ107,1))=0,$K107&lt;INDEX($K$75:$K$84,$AJ107,1)),0,(INDEX($K$75:$K$84,$AI107,1)-$K107)/(INDEX($K$75:$K$84,$AI107,1)-INDEX($K$75:$K$84,$AJ107,1)))</f>
        <v>0</v>
      </c>
      <c r="AI107" s="415" cm="1">
        <f t="array" ref="AI107">IF($K107&lt;INDEX(i_break_date,ROUNDDOWN((ROW($I107)-ROW($I$75))/i_p6_len,0)+1,1),i_p6_len,_xlfn.XMATCH($K107,$K$75:$K$84,1))</f>
        <v>3</v>
      </c>
      <c r="AJ107" s="415">
        <f t="shared" si="5"/>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8"/>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cm="1">
        <f t="array" ref="AH108">IF(OR((INDEX($K$75:$K$84,$AI108,1)-INDEX($K$75:$K$84,$AJ108,1))=0,$K108&lt;INDEX($K$75:$K$84,$AJ108,1)),0,(INDEX($K$75:$K$84,$AI108,1)-$K108)/(INDEX($K$75:$K$84,$AI108,1)-INDEX($K$75:$K$84,$AJ108,1)))</f>
        <v>0</v>
      </c>
      <c r="AI108" s="415" cm="1">
        <f t="array" ref="AI108">IF($K108&lt;INDEX(i_break_date,ROUNDDOWN((ROW($I108)-ROW($I$75))/i_p6_len,0)+1,1),i_p6_len,_xlfn.XMATCH($K108,$K$75:$K$84,1))</f>
        <v>4</v>
      </c>
      <c r="AJ108" s="415">
        <f t="shared" si="5"/>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8"/>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cm="1">
        <f t="array" ref="AH109">IF(OR((INDEX($K$75:$K$84,$AI109,1)-INDEX($K$75:$K$84,$AJ109,1))=0,$K109&lt;INDEX($K$75:$K$84,$AJ109,1)),0,(INDEX($K$75:$K$84,$AI109,1)-$K109)/(INDEX($K$75:$K$84,$AI109,1)-INDEX($K$75:$K$84,$AJ109,1)))</f>
        <v>0</v>
      </c>
      <c r="AI109" s="415" cm="1">
        <f t="array" ref="AI109">IF($K109&lt;INDEX(i_break_date,ROUNDDOWN((ROW($I109)-ROW($I$75))/i_p6_len,0)+1,1),i_p6_len,_xlfn.XMATCH($K109,$K$75:$K$84,1))</f>
        <v>5</v>
      </c>
      <c r="AJ109" s="415">
        <f t="shared" si="5"/>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8"/>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cm="1">
        <f t="array" ref="AH110">IF(OR((INDEX($K$75:$K$84,$AI110,1)-INDEX($K$75:$K$84,$AJ110,1))=0,$K110&lt;INDEX($K$75:$K$84,$AJ110,1)),0,(INDEX($K$75:$K$84,$AI110,1)-$K110)/(INDEX($K$75:$K$84,$AI110,1)-INDEX($K$75:$K$84,$AJ110,1)))</f>
        <v>0.55555555555555558</v>
      </c>
      <c r="AI110" s="415" cm="1">
        <f t="array" ref="AI110">IF($K110&lt;INDEX(i_break_date,ROUNDDOWN((ROW($I110)-ROW($I$75))/i_p6_len,0)+1,1),i_p6_len,_xlfn.XMATCH($K110,$K$75:$K$84,1))</f>
        <v>6</v>
      </c>
      <c r="AJ110" s="415">
        <f t="shared" si="5"/>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8"/>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cm="1">
        <f t="array" ref="AH111">IF(OR((INDEX($K$75:$K$84,$AI111,1)-INDEX($K$75:$K$84,$AJ111,1))=0,$K111&lt;INDEX($K$75:$K$84,$AJ111,1)),0,(INDEX($K$75:$K$84,$AI111,1)-$K111)/(INDEX($K$75:$K$84,$AI111,1)-INDEX($K$75:$K$84,$AJ111,1)))</f>
        <v>0.80645161290322576</v>
      </c>
      <c r="AI111" s="415" cm="1">
        <f t="array" ref="AI111">IF($K111&lt;INDEX(i_break_date,ROUNDDOWN((ROW($I111)-ROW($I$75))/i_p6_len,0)+1,1),i_p6_len,_xlfn.XMATCH($K111,$K$75:$K$84,1))</f>
        <v>7</v>
      </c>
      <c r="AJ111" s="415">
        <f t="shared" si="5"/>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8"/>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cm="1">
        <f t="array" ref="AH112">IF(OR((INDEX($K$75:$K$84,$AI112,1)-INDEX($K$75:$K$84,$AJ112,1))=0,$K112&lt;INDEX($K$75:$K$84,$AJ112,1)),0,(INDEX($K$75:$K$84,$AI112,1)-$K112)/(INDEX($K$75:$K$84,$AI112,1)-INDEX($K$75:$K$84,$AJ112,1)))</f>
        <v>0</v>
      </c>
      <c r="AI112" s="415" cm="1">
        <f t="array" ref="AI112">IF($K112&lt;INDEX(i_break_date,ROUNDDOWN((ROW($I112)-ROW($I$75))/i_p6_len,0)+1,1),i_p6_len,_xlfn.XMATCH($K112,$K$75:$K$84,1))</f>
        <v>8</v>
      </c>
      <c r="AJ112" s="415">
        <f t="shared" si="5"/>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8"/>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cm="1">
        <f t="array" ref="AH113">IF(OR((INDEX($K$75:$K$84,$AI113,1)-INDEX($K$75:$K$84,$AJ113,1))=0,$K113&lt;INDEX($K$75:$K$84,$AJ113,1)),0,(INDEX($K$75:$K$84,$AI113,1)-$K113)/(INDEX($K$75:$K$84,$AI113,1)-INDEX($K$75:$K$84,$AJ113,1)))</f>
        <v>0.22</v>
      </c>
      <c r="AI113" s="415" cm="1">
        <f t="array" ref="AI113">IF($K113&lt;INDEX(i_break_date,ROUNDDOWN((ROW($I113)-ROW($I$75))/i_p6_len,0)+1,1),i_p6_len,_xlfn.XMATCH($K113,$K$75:$K$84,1))</f>
        <v>9</v>
      </c>
      <c r="AJ113" s="415">
        <f t="shared" si="5"/>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8"/>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cm="1">
        <f t="array" ref="AH114">IF(OR((INDEX($K$75:$K$84,$AI114,1)-INDEX($K$75:$K$84,$AJ114,1))=0,$K114&lt;INDEX($K$75:$K$84,$AJ114,1)),0,(INDEX($K$75:$K$84,$AI114,1)-$K114)/(INDEX($K$75:$K$84,$AI114,1)-INDEX($K$75:$K$84,$AJ114,1)))</f>
        <v>0.2857142857142857</v>
      </c>
      <c r="AI114" s="415" cm="1">
        <f t="array" ref="AI114">IF($K114&lt;INDEX(i_break_date,ROUNDDOWN((ROW($I114)-ROW($I$75))/i_p6_len,0)+1,1),i_p6_len,_xlfn.XMATCH($K114,$K$75:$K$84,1))</f>
        <v>10</v>
      </c>
      <c r="AJ114" s="415">
        <f t="shared" si="5"/>
        <v>9</v>
      </c>
      <c r="AK114" s="415"/>
      <c r="AL114" s="415"/>
      <c r="AM114" s="415"/>
      <c r="AN114" s="415"/>
      <c r="AO114" s="410"/>
      <c r="AP114" s="395"/>
      <c r="AQ114" s="383"/>
      <c r="AR114" s="383"/>
      <c r="AS114" s="383"/>
    </row>
    <row r="115" spans="1:45" outlineLevel="2" x14ac:dyDescent="0.25">
      <c r="A115" s="383"/>
      <c r="B115" s="392"/>
      <c r="C115" s="385">
        <f t="shared" ref="C115" si="9">INT($C$40)+2</f>
        <v>3</v>
      </c>
      <c r="D115" s="410"/>
      <c r="E115" s="467"/>
      <c r="F115" s="467"/>
      <c r="G115" s="410"/>
      <c r="H115" s="431"/>
      <c r="I115" s="669" t="s">
        <v>783</v>
      </c>
      <c r="J115" s="669">
        <v>0</v>
      </c>
      <c r="K115" s="670">
        <f>Periods!J21</f>
        <v>43572</v>
      </c>
      <c r="L115" s="682">
        <f t="shared" ca="1" si="8"/>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cm="1">
        <f t="array" ref="AH115">IF(OR((INDEX($K$75:$K$84,$AI115,1)-INDEX($K$75:$K$84,$AJ115,1))=0,$K115&lt;INDEX($K$75:$K$84,$AJ115,1)),0,(INDEX($K$75:$K$84,$AI115,1)-$K115)/(INDEX($K$75:$K$84,$AI115,1)-INDEX($K$75:$K$84,$AJ115,1)))</f>
        <v>0</v>
      </c>
      <c r="AI115" s="415" cm="1">
        <f t="array" ref="AI115">IF($K115&lt;INDEX(i_break_date,ROUNDDOWN((ROW($I115)-ROW($I$75))/i_p6_len,0)+1,1),i_p6_len,_xlfn.XMATCH($K115,$K$75:$K$84,1))</f>
        <v>1</v>
      </c>
      <c r="AJ115" s="415">
        <f t="shared" si="5"/>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8"/>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cm="1">
        <f t="array" ref="AH116">IF(OR((INDEX($K$75:$K$84,$AI116,1)-INDEX($K$75:$K$84,$AJ116,1))=0,$K116&lt;INDEX($K$75:$K$84,$AJ116,1)),0,(INDEX($K$75:$K$84,$AI116,1)-$K116)/(INDEX($K$75:$K$84,$AI116,1)-INDEX($K$75:$K$84,$AJ116,1)))</f>
        <v>0.61904761904761907</v>
      </c>
      <c r="AI116" s="415" cm="1">
        <f t="array" ref="AI116">IF($K116&lt;INDEX(i_break_date,ROUNDDOWN((ROW($I116)-ROW($I$75))/i_p6_len,0)+1,1),i_p6_len,_xlfn.XMATCH($K116,$K$75:$K$84,1))</f>
        <v>2</v>
      </c>
      <c r="AJ116" s="415">
        <f t="shared" si="5"/>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8"/>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cm="1">
        <f t="array" ref="AH117">IF(OR((INDEX($K$75:$K$84,$AI117,1)-INDEX($K$75:$K$84,$AJ117,1))=0,$K117&lt;INDEX($K$75:$K$84,$AJ117,1)),0,(INDEX($K$75:$K$84,$AI117,1)-$K117)/(INDEX($K$75:$K$84,$AI117,1)-INDEX($K$75:$K$84,$AJ117,1)))</f>
        <v>0</v>
      </c>
      <c r="AI117" s="415" cm="1">
        <f t="array" ref="AI117">IF($K117&lt;INDEX(i_break_date,ROUNDDOWN((ROW($I117)-ROW($I$75))/i_p6_len,0)+1,1),i_p6_len,_xlfn.XMATCH($K117,$K$75:$K$84,1))</f>
        <v>3</v>
      </c>
      <c r="AJ117" s="415">
        <f t="shared" si="5"/>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8"/>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cm="1">
        <f t="array" ref="AH118">IF(OR((INDEX($K$75:$K$84,$AI118,1)-INDEX($K$75:$K$84,$AJ118,1))=0,$K118&lt;INDEX($K$75:$K$84,$AJ118,1)),0,(INDEX($K$75:$K$84,$AI118,1)-$K118)/(INDEX($K$75:$K$84,$AI118,1)-INDEX($K$75:$K$84,$AJ118,1)))</f>
        <v>0</v>
      </c>
      <c r="AI118" s="415" cm="1">
        <f t="array" ref="AI118">IF($K118&lt;INDEX(i_break_date,ROUNDDOWN((ROW($I118)-ROW($I$75))/i_p6_len,0)+1,1),i_p6_len,_xlfn.XMATCH($K118,$K$75:$K$84,1))</f>
        <v>4</v>
      </c>
      <c r="AJ118" s="415">
        <f t="shared" si="5"/>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8"/>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cm="1">
        <f t="array" ref="AH119">IF(OR((INDEX($K$75:$K$84,$AI119,1)-INDEX($K$75:$K$84,$AJ119,1))=0,$K119&lt;INDEX($K$75:$K$84,$AJ119,1)),0,(INDEX($K$75:$K$84,$AI119,1)-$K119)/(INDEX($K$75:$K$84,$AI119,1)-INDEX($K$75:$K$84,$AJ119,1)))</f>
        <v>0</v>
      </c>
      <c r="AI119" s="415" cm="1">
        <f t="array" ref="AI119">IF($K119&lt;INDEX(i_break_date,ROUNDDOWN((ROW($I119)-ROW($I$75))/i_p6_len,0)+1,1),i_p6_len,_xlfn.XMATCH($K119,$K$75:$K$84,1))</f>
        <v>5</v>
      </c>
      <c r="AJ119" s="415">
        <f t="shared" si="5"/>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8"/>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cm="1">
        <f t="array" ref="AH120">IF(OR((INDEX($K$75:$K$84,$AI120,1)-INDEX($K$75:$K$84,$AJ120,1))=0,$K120&lt;INDEX($K$75:$K$84,$AJ120,1)),0,(INDEX($K$75:$K$84,$AI120,1)-$K120)/(INDEX($K$75:$K$84,$AI120,1)-INDEX($K$75:$K$84,$AJ120,1)))</f>
        <v>0.55555555555555558</v>
      </c>
      <c r="AI120" s="415" cm="1">
        <f t="array" ref="AI120">IF($K120&lt;INDEX(i_break_date,ROUNDDOWN((ROW($I120)-ROW($I$75))/i_p6_len,0)+1,1),i_p6_len,_xlfn.XMATCH($K120,$K$75:$K$84,1))</f>
        <v>6</v>
      </c>
      <c r="AJ120" s="415">
        <f t="shared" si="5"/>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8"/>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cm="1">
        <f t="array" ref="AH121">IF(OR((INDEX($K$75:$K$84,$AI121,1)-INDEX($K$75:$K$84,$AJ121,1))=0,$K121&lt;INDEX($K$75:$K$84,$AJ121,1)),0,(INDEX($K$75:$K$84,$AI121,1)-$K121)/(INDEX($K$75:$K$84,$AI121,1)-INDEX($K$75:$K$84,$AJ121,1)))</f>
        <v>0.26666666666666666</v>
      </c>
      <c r="AI121" s="415" cm="1">
        <f t="array" ref="AI121">IF($K121&lt;INDEX(i_break_date,ROUNDDOWN((ROW($I121)-ROW($I$75))/i_p6_len,0)+1,1),i_p6_len,_xlfn.XMATCH($K121,$K$75:$K$84,1))</f>
        <v>6</v>
      </c>
      <c r="AJ121" s="415">
        <f t="shared" si="5"/>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8"/>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cm="1">
        <f t="array" ref="AH122">IF(OR((INDEX($K$75:$K$84,$AI122,1)-INDEX($K$75:$K$84,$AJ122,1))=0,$K122&lt;INDEX($K$75:$K$84,$AJ122,1)),0,(INDEX($K$75:$K$84,$AI122,1)-$K122)/(INDEX($K$75:$K$84,$AI122,1)-INDEX($K$75:$K$84,$AJ122,1)))</f>
        <v>0</v>
      </c>
      <c r="AI122" s="415" cm="1">
        <f t="array" ref="AI122">IF($K122&lt;INDEX(i_break_date,ROUNDDOWN((ROW($I122)-ROW($I$75))/i_p6_len,0)+1,1),i_p6_len,_xlfn.XMATCH($K122,$K$75:$K$84,1))</f>
        <v>8</v>
      </c>
      <c r="AJ122" s="415">
        <f t="shared" si="5"/>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8"/>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cm="1">
        <f t="array" ref="AH123">IF(OR((INDEX($K$75:$K$84,$AI123,1)-INDEX($K$75:$K$84,$AJ123,1))=0,$K123&lt;INDEX($K$75:$K$84,$AJ123,1)),0,(INDEX($K$75:$K$84,$AI123,1)-$K123)/(INDEX($K$75:$K$84,$AI123,1)-INDEX($K$75:$K$84,$AJ123,1)))</f>
        <v>0.22</v>
      </c>
      <c r="AI123" s="415" cm="1">
        <f t="array" ref="AI123">IF($K123&lt;INDEX(i_break_date,ROUNDDOWN((ROW($I123)-ROW($I$75))/i_p6_len,0)+1,1),i_p6_len,_xlfn.XMATCH($K123,$K$75:$K$84,1))</f>
        <v>9</v>
      </c>
      <c r="AJ123" s="415">
        <f t="shared" si="5"/>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8"/>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cm="1">
        <f t="array" ref="AH124">IF(OR((INDEX($K$75:$K$84,$AI124,1)-INDEX($K$75:$K$84,$AJ124,1))=0,$K124&lt;INDEX($K$75:$K$84,$AJ124,1)),0,(INDEX($K$75:$K$84,$AI124,1)-$K124)/(INDEX($K$75:$K$84,$AI124,1)-INDEX($K$75:$K$84,$AJ124,1)))</f>
        <v>0.2857142857142857</v>
      </c>
      <c r="AI124" s="415" cm="1">
        <f t="array" ref="AI124">IF($K124&lt;INDEX(i_break_date,ROUNDDOWN((ROW($I124)-ROW($I$75))/i_p6_len,0)+1,1),i_p6_len,_xlfn.XMATCH($K124,$K$75:$K$84,1))</f>
        <v>10</v>
      </c>
      <c r="AJ124" s="415">
        <f t="shared" si="5"/>
        <v>9</v>
      </c>
      <c r="AK124" s="415"/>
      <c r="AL124" s="415"/>
      <c r="AM124" s="415"/>
      <c r="AN124" s="415"/>
      <c r="AO124" s="410"/>
      <c r="AP124" s="395"/>
      <c r="AQ124" s="383"/>
      <c r="AR124" s="383"/>
      <c r="AS124" s="383"/>
    </row>
    <row r="125" spans="1:45" outlineLevel="2" x14ac:dyDescent="0.25">
      <c r="A125" s="383"/>
      <c r="B125" s="392"/>
      <c r="C125" s="385">
        <f t="shared" ref="C125" si="10">INT($C$40)+2</f>
        <v>3</v>
      </c>
      <c r="D125" s="410"/>
      <c r="E125" s="467"/>
      <c r="F125" s="467"/>
      <c r="G125" s="410"/>
      <c r="H125" s="431"/>
      <c r="I125" s="669" t="s">
        <v>784</v>
      </c>
      <c r="J125" s="669">
        <v>0</v>
      </c>
      <c r="K125" s="670">
        <f>Periods!K21</f>
        <v>43572</v>
      </c>
      <c r="L125" s="682">
        <f t="shared" ca="1" si="8"/>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cm="1">
        <f t="array" ref="AH125">IF(OR((INDEX($K$75:$K$84,$AI125,1)-INDEX($K$75:$K$84,$AJ125,1))=0,$K125&lt;INDEX($K$75:$K$84,$AJ125,1)),0,(INDEX($K$75:$K$84,$AI125,1)-$K125)/(INDEX($K$75:$K$84,$AI125,1)-INDEX($K$75:$K$84,$AJ125,1)))</f>
        <v>0</v>
      </c>
      <c r="AI125" s="415" cm="1">
        <f t="array" ref="AI125">IF($K125&lt;INDEX(i_break_date,ROUNDDOWN((ROW($I125)-ROW($I$75))/i_p6_len,0)+1,1),i_p6_len,_xlfn.XMATCH($K125,$K$75:$K$84,1))</f>
        <v>10</v>
      </c>
      <c r="AJ125" s="415">
        <f t="shared" si="5"/>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8"/>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cm="1">
        <f t="array" ref="AH126">IF(OR((INDEX($K$75:$K$84,$AI126,1)-INDEX($K$75:$K$84,$AJ126,1))=0,$K126&lt;INDEX($K$75:$K$84,$AJ126,1)),0,(INDEX($K$75:$K$84,$AI126,1)-$K126)/(INDEX($K$75:$K$84,$AI126,1)-INDEX($K$75:$K$84,$AJ126,1)))</f>
        <v>0.61904761904761907</v>
      </c>
      <c r="AI126" s="415" cm="1">
        <f t="array" ref="AI126">IF($K126&lt;INDEX(i_break_date,ROUNDDOWN((ROW($I126)-ROW($I$75))/i_p6_len,0)+1,1),i_p6_len,_xlfn.XMATCH($K126,$K$75:$K$84,1))</f>
        <v>2</v>
      </c>
      <c r="AJ126" s="415">
        <f t="shared" si="5"/>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8"/>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cm="1">
        <f t="array" ref="AH127">IF(OR((INDEX($K$75:$K$84,$AI127,1)-INDEX($K$75:$K$84,$AJ127,1))=0,$K127&lt;INDEX($K$75:$K$84,$AJ127,1)),0,(INDEX($K$75:$K$84,$AI127,1)-$K127)/(INDEX($K$75:$K$84,$AI127,1)-INDEX($K$75:$K$84,$AJ127,1)))</f>
        <v>0</v>
      </c>
      <c r="AI127" s="415" cm="1">
        <f t="array" ref="AI127">IF($K127&lt;INDEX(i_break_date,ROUNDDOWN((ROW($I127)-ROW($I$75))/i_p6_len,0)+1,1),i_p6_len,_xlfn.XMATCH($K127,$K$75:$K$84,1))</f>
        <v>3</v>
      </c>
      <c r="AJ127" s="415">
        <f t="shared" si="5"/>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8"/>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cm="1">
        <f t="array" ref="AH128">IF(OR((INDEX($K$75:$K$84,$AI128,1)-INDEX($K$75:$K$84,$AJ128,1))=0,$K128&lt;INDEX($K$75:$K$84,$AJ128,1)),0,(INDEX($K$75:$K$84,$AI128,1)-$K128)/(INDEX($K$75:$K$84,$AI128,1)-INDEX($K$75:$K$84,$AJ128,1)))</f>
        <v>0</v>
      </c>
      <c r="AI128" s="415" cm="1">
        <f t="array" ref="AI128">IF($K128&lt;INDEX(i_break_date,ROUNDDOWN((ROW($I128)-ROW($I$75))/i_p6_len,0)+1,1),i_p6_len,_xlfn.XMATCH($K128,$K$75:$K$84,1))</f>
        <v>4</v>
      </c>
      <c r="AJ128" s="415">
        <f t="shared" si="5"/>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8"/>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cm="1">
        <f t="array" ref="AH129">IF(OR((INDEX($K$75:$K$84,$AI129,1)-INDEX($K$75:$K$84,$AJ129,1))=0,$K129&lt;INDEX($K$75:$K$84,$AJ129,1)),0,(INDEX($K$75:$K$84,$AI129,1)-$K129)/(INDEX($K$75:$K$84,$AI129,1)-INDEX($K$75:$K$84,$AJ129,1)))</f>
        <v>0</v>
      </c>
      <c r="AI129" s="415" cm="1">
        <f t="array" ref="AI129">IF($K129&lt;INDEX(i_break_date,ROUNDDOWN((ROW($I129)-ROW($I$75))/i_p6_len,0)+1,1),i_p6_len,_xlfn.XMATCH($K129,$K$75:$K$84,1))</f>
        <v>5</v>
      </c>
      <c r="AJ129" s="415">
        <f t="shared" si="5"/>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8"/>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cm="1">
        <f t="array" ref="AH130">IF(OR((INDEX($K$75:$K$84,$AI130,1)-INDEX($K$75:$K$84,$AJ130,1))=0,$K130&lt;INDEX($K$75:$K$84,$AJ130,1)),0,(INDEX($K$75:$K$84,$AI130,1)-$K130)/(INDEX($K$75:$K$84,$AI130,1)-INDEX($K$75:$K$84,$AJ130,1)))</f>
        <v>0.55555555555555558</v>
      </c>
      <c r="AI130" s="415" cm="1">
        <f t="array" ref="AI130">IF($K130&lt;INDEX(i_break_date,ROUNDDOWN((ROW($I130)-ROW($I$75))/i_p6_len,0)+1,1),i_p6_len,_xlfn.XMATCH($K130,$K$75:$K$84,1))</f>
        <v>6</v>
      </c>
      <c r="AJ130" s="415">
        <f t="shared" si="5"/>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8"/>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cm="1">
        <f t="array" ref="AH131">IF(OR((INDEX($K$75:$K$84,$AI131,1)-INDEX($K$75:$K$84,$AJ131,1))=0,$K131&lt;INDEX($K$75:$K$84,$AJ131,1)),0,(INDEX($K$75:$K$84,$AI131,1)-$K131)/(INDEX($K$75:$K$84,$AI131,1)-INDEX($K$75:$K$84,$AJ131,1)))</f>
        <v>0.64516129032258063</v>
      </c>
      <c r="AI131" s="415" cm="1">
        <f t="array" ref="AI131">IF($K131&lt;INDEX(i_break_date,ROUNDDOWN((ROW($I131)-ROW($I$75))/i_p6_len,0)+1,1),i_p6_len,_xlfn.XMATCH($K131,$K$75:$K$84,1))</f>
        <v>7</v>
      </c>
      <c r="AJ131" s="415">
        <f t="shared" si="5"/>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8"/>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cm="1">
        <f t="array" ref="AH132">IF(OR((INDEX($K$75:$K$84,$AI132,1)-INDEX($K$75:$K$84,$AJ132,1))=0,$K132&lt;INDEX($K$75:$K$84,$AJ132,1)),0,(INDEX($K$75:$K$84,$AI132,1)-$K132)/(INDEX($K$75:$K$84,$AI132,1)-INDEX($K$75:$K$84,$AJ132,1)))</f>
        <v>0</v>
      </c>
      <c r="AI132" s="415" cm="1">
        <f t="array" ref="AI132">IF($K132&lt;INDEX(i_break_date,ROUNDDOWN((ROW($I132)-ROW($I$75))/i_p6_len,0)+1,1),i_p6_len,_xlfn.XMATCH($K132,$K$75:$K$84,1))</f>
        <v>8</v>
      </c>
      <c r="AJ132" s="415">
        <f t="shared" si="5"/>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8"/>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cm="1">
        <f t="array" ref="AH133">IF(OR((INDEX($K$75:$K$84,$AI133,1)-INDEX($K$75:$K$84,$AJ133,1))=0,$K133&lt;INDEX($K$75:$K$84,$AJ133,1)),0,(INDEX($K$75:$K$84,$AI133,1)-$K133)/(INDEX($K$75:$K$84,$AI133,1)-INDEX($K$75:$K$84,$AJ133,1)))</f>
        <v>0.22</v>
      </c>
      <c r="AI133" s="415" cm="1">
        <f t="array" ref="AI133">IF($K133&lt;INDEX(i_break_date,ROUNDDOWN((ROW($I133)-ROW($I$75))/i_p6_len,0)+1,1),i_p6_len,_xlfn.XMATCH($K133,$K$75:$K$84,1))</f>
        <v>9</v>
      </c>
      <c r="AJ133" s="415">
        <f t="shared" si="5"/>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8"/>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cm="1">
        <f t="array" ref="AH134">IF(OR((INDEX($K$75:$K$84,$AI134,1)-INDEX($K$75:$K$84,$AJ134,1))=0,$K134&lt;INDEX($K$75:$K$84,$AJ134,1)),0,(INDEX($K$75:$K$84,$AI134,1)-$K134)/(INDEX($K$75:$K$84,$AI134,1)-INDEX($K$75:$K$84,$AJ134,1)))</f>
        <v>0.2857142857142857</v>
      </c>
      <c r="AI134" s="415" cm="1">
        <f t="array" ref="AI134">IF($K134&lt;INDEX(i_break_date,ROUNDDOWN((ROW($I134)-ROW($I$75))/i_p6_len,0)+1,1),i_p6_len,_xlfn.XMATCH($K134,$K$75:$K$84,1))</f>
        <v>10</v>
      </c>
      <c r="AJ134" s="415">
        <f t="shared" si="5"/>
        <v>9</v>
      </c>
      <c r="AK134" s="415"/>
      <c r="AL134" s="415"/>
      <c r="AM134" s="415"/>
      <c r="AN134" s="415"/>
      <c r="AO134" s="410"/>
      <c r="AP134" s="395"/>
      <c r="AQ134" s="383"/>
      <c r="AR134" s="383"/>
      <c r="AS134" s="383"/>
    </row>
    <row r="135" spans="1:45" outlineLevel="2" x14ac:dyDescent="0.25">
      <c r="A135" s="383"/>
      <c r="B135" s="392"/>
      <c r="C135" s="385">
        <f t="shared" ref="C135" si="11">INT($C$40)+2</f>
        <v>3</v>
      </c>
      <c r="D135" s="410"/>
      <c r="E135" s="467"/>
      <c r="F135" s="467"/>
      <c r="G135" s="410"/>
      <c r="H135" s="431"/>
      <c r="I135" s="669" t="s">
        <v>785</v>
      </c>
      <c r="J135" s="669">
        <v>0</v>
      </c>
      <c r="K135" s="670">
        <f>Periods!L21</f>
        <v>43572</v>
      </c>
      <c r="L135" s="682">
        <f t="shared" ca="1" si="8"/>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cm="1">
        <f t="array" ref="AH135">IF(OR((INDEX($K$75:$K$84,$AI135,1)-INDEX($K$75:$K$84,$AJ135,1))=0,$K135&lt;INDEX($K$75:$K$84,$AJ135,1)),0,(INDEX($K$75:$K$84,$AI135,1)-$K135)/(INDEX($K$75:$K$84,$AI135,1)-INDEX($K$75:$K$84,$AJ135,1)))</f>
        <v>0</v>
      </c>
      <c r="AI135" s="415" cm="1">
        <f t="array" ref="AI135">IF($K135&lt;INDEX(i_break_date,ROUNDDOWN((ROW($I135)-ROW($I$75))/i_p6_len,0)+1,1),i_p6_len,_xlfn.XMATCH($K135,$K$75:$K$84,1))</f>
        <v>10</v>
      </c>
      <c r="AJ135" s="415">
        <f t="shared" si="5"/>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8"/>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cm="1">
        <f t="array" ref="AH136">IF(OR((INDEX($K$75:$K$84,$AI136,1)-INDEX($K$75:$K$84,$AJ136,1))=0,$K136&lt;INDEX($K$75:$K$84,$AJ136,1)),0,(INDEX($K$75:$K$84,$AI136,1)-$K136)/(INDEX($K$75:$K$84,$AI136,1)-INDEX($K$75:$K$84,$AJ136,1)))</f>
        <v>0.61904761904761907</v>
      </c>
      <c r="AI136" s="415" cm="1">
        <f t="array" ref="AI136">IF($K136&lt;INDEX(i_break_date,ROUNDDOWN((ROW($I136)-ROW($I$75))/i_p6_len,0)+1,1),i_p6_len,_xlfn.XMATCH($K136,$K$75:$K$84,1))</f>
        <v>2</v>
      </c>
      <c r="AJ136" s="415">
        <f t="shared" si="5"/>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8"/>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cm="1">
        <f t="array" ref="AH137">IF(OR((INDEX($K$75:$K$84,$AI137,1)-INDEX($K$75:$K$84,$AJ137,1))=0,$K137&lt;INDEX($K$75:$K$84,$AJ137,1)),0,(INDEX($K$75:$K$84,$AI137,1)-$K137)/(INDEX($K$75:$K$84,$AI137,1)-INDEX($K$75:$K$84,$AJ137,1)))</f>
        <v>0</v>
      </c>
      <c r="AI137" s="415" cm="1">
        <f t="array" ref="AI137">IF($K137&lt;INDEX(i_break_date,ROUNDDOWN((ROW($I137)-ROW($I$75))/i_p6_len,0)+1,1),i_p6_len,_xlfn.XMATCH($K137,$K$75:$K$84,1))</f>
        <v>3</v>
      </c>
      <c r="AJ137" s="415">
        <f t="shared" si="5"/>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8"/>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cm="1">
        <f t="array" ref="AH138">IF(OR((INDEX($K$75:$K$84,$AI138,1)-INDEX($K$75:$K$84,$AJ138,1))=0,$K138&lt;INDEX($K$75:$K$84,$AJ138,1)),0,(INDEX($K$75:$K$84,$AI138,1)-$K138)/(INDEX($K$75:$K$84,$AI138,1)-INDEX($K$75:$K$84,$AJ138,1)))</f>
        <v>0</v>
      </c>
      <c r="AI138" s="415" cm="1">
        <f t="array" ref="AI138">IF($K138&lt;INDEX(i_break_date,ROUNDDOWN((ROW($I138)-ROW($I$75))/i_p6_len,0)+1,1),i_p6_len,_xlfn.XMATCH($K138,$K$75:$K$84,1))</f>
        <v>4</v>
      </c>
      <c r="AJ138" s="415">
        <f t="shared" si="5"/>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2">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cm="1">
        <f t="array" ref="AH139">IF(OR((INDEX($K$75:$K$84,$AI139,1)-INDEX($K$75:$K$84,$AJ139,1))=0,$K139&lt;INDEX($K$75:$K$84,$AJ139,1)),0,(INDEX($K$75:$K$84,$AI139,1)-$K139)/(INDEX($K$75:$K$84,$AI139,1)-INDEX($K$75:$K$84,$AJ139,1)))</f>
        <v>0</v>
      </c>
      <c r="AI139" s="415" cm="1">
        <f t="array" ref="AI139">IF($K139&lt;INDEX(i_break_date,ROUNDDOWN((ROW($I139)-ROW($I$75))/i_p6_len,0)+1,1),i_p6_len,_xlfn.XMATCH($K139,$K$75:$K$84,1))</f>
        <v>5</v>
      </c>
      <c r="AJ139" s="415">
        <f t="shared" si="5"/>
        <v>4</v>
      </c>
      <c r="AK139" s="415"/>
      <c r="AL139" s="415"/>
      <c r="AM139" s="415"/>
      <c r="AN139" s="415"/>
      <c r="AO139" s="410"/>
      <c r="AP139" s="395"/>
      <c r="AQ139" s="383"/>
      <c r="AR139" s="383"/>
      <c r="AS139" s="383"/>
    </row>
    <row r="140" spans="1:45" outlineLevel="3" x14ac:dyDescent="0.25">
      <c r="A140" s="383"/>
      <c r="B140" s="392"/>
      <c r="C140" s="385">
        <f t="shared" ref="C140:C174" si="13">INT($C$40)+3</f>
        <v>4</v>
      </c>
      <c r="D140" s="410"/>
      <c r="E140" s="467"/>
      <c r="F140" s="467"/>
      <c r="G140" s="410"/>
      <c r="H140" s="431"/>
      <c r="I140" s="431"/>
      <c r="J140" s="431">
        <v>5</v>
      </c>
      <c r="K140" s="623">
        <f>Periods!L26</f>
        <v>43753</v>
      </c>
      <c r="L140" s="624">
        <f t="shared" ca="1" si="12"/>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cm="1">
        <f t="array" ref="AH140">IF(OR((INDEX($K$75:$K$84,$AI140,1)-INDEX($K$75:$K$84,$AJ140,1))=0,$K140&lt;INDEX($K$75:$K$84,$AJ140,1)),0,(INDEX($K$75:$K$84,$AI140,1)-$K140)/(INDEX($K$75:$K$84,$AI140,1)-INDEX($K$75:$K$84,$AJ140,1)))</f>
        <v>0.55555555555555558</v>
      </c>
      <c r="AI140" s="415" cm="1">
        <f t="array" ref="AI140">IF($K140&lt;INDEX(i_break_date,ROUNDDOWN((ROW($I140)-ROW($I$75))/i_p6_len,0)+1,1),i_p6_len,_xlfn.XMATCH($K140,$K$75:$K$84,1))</f>
        <v>6</v>
      </c>
      <c r="AJ140" s="415">
        <f t="shared" si="5"/>
        <v>5</v>
      </c>
      <c r="AK140" s="415"/>
      <c r="AL140" s="415"/>
      <c r="AM140" s="415"/>
      <c r="AN140" s="415"/>
      <c r="AO140" s="410"/>
      <c r="AP140" s="395"/>
      <c r="AQ140" s="383"/>
      <c r="AR140" s="383"/>
      <c r="AS140" s="383"/>
    </row>
    <row r="141" spans="1:45" outlineLevel="3" x14ac:dyDescent="0.25">
      <c r="A141" s="383"/>
      <c r="B141" s="392"/>
      <c r="C141" s="385">
        <f t="shared" si="13"/>
        <v>4</v>
      </c>
      <c r="D141" s="410"/>
      <c r="E141" s="467"/>
      <c r="F141" s="467"/>
      <c r="G141" s="410"/>
      <c r="H141" s="431"/>
      <c r="I141" s="431"/>
      <c r="J141" s="431">
        <v>6</v>
      </c>
      <c r="K141" s="623">
        <f>Periods!L27</f>
        <v>43775</v>
      </c>
      <c r="L141" s="624">
        <f t="shared" ca="1" si="12"/>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cm="1">
        <f t="array" ref="AH141">IF(OR((INDEX($K$75:$K$84,$AI141,1)-INDEX($K$75:$K$84,$AJ141,1))=0,$K141&lt;INDEX($K$75:$K$84,$AJ141,1)),0,(INDEX($K$75:$K$84,$AI141,1)-$K141)/(INDEX($K$75:$K$84,$AI141,1)-INDEX($K$75:$K$84,$AJ141,1)))</f>
        <v>6.6666666666666666E-2</v>
      </c>
      <c r="AI141" s="415" cm="1">
        <f t="array" ref="AI141">IF($K141&lt;INDEX(i_break_date,ROUNDDOWN((ROW($I141)-ROW($I$75))/i_p6_len,0)+1,1),i_p6_len,_xlfn.XMATCH($K141,$K$75:$K$84,1))</f>
        <v>6</v>
      </c>
      <c r="AJ141" s="415">
        <f t="shared" si="5"/>
        <v>5</v>
      </c>
      <c r="AK141" s="415"/>
      <c r="AL141" s="415"/>
      <c r="AM141" s="415"/>
      <c r="AN141" s="415"/>
      <c r="AO141" s="410"/>
      <c r="AP141" s="395"/>
      <c r="AQ141" s="383"/>
      <c r="AR141" s="383"/>
      <c r="AS141" s="383"/>
    </row>
    <row r="142" spans="1:45" outlineLevel="3" x14ac:dyDescent="0.25">
      <c r="A142" s="383"/>
      <c r="B142" s="392"/>
      <c r="C142" s="385">
        <f t="shared" si="13"/>
        <v>4</v>
      </c>
      <c r="D142" s="410"/>
      <c r="E142" s="467"/>
      <c r="F142" s="467"/>
      <c r="G142" s="410"/>
      <c r="H142" s="431"/>
      <c r="I142" s="431"/>
      <c r="J142" s="431">
        <v>7</v>
      </c>
      <c r="K142" s="623">
        <f>Periods!L28</f>
        <v>43852</v>
      </c>
      <c r="L142" s="624">
        <f t="shared" ca="1" si="12"/>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cm="1">
        <f t="array" ref="AH142">IF(OR((INDEX($K$75:$K$84,$AI142,1)-INDEX($K$75:$K$84,$AJ142,1))=0,$K142&lt;INDEX($K$75:$K$84,$AJ142,1)),0,(INDEX($K$75:$K$84,$AI142,1)-$K142)/(INDEX($K$75:$K$84,$AI142,1)-INDEX($K$75:$K$84,$AJ142,1)))</f>
        <v>0</v>
      </c>
      <c r="AI142" s="415" cm="1">
        <f t="array" ref="AI142">IF($K142&lt;INDEX(i_break_date,ROUNDDOWN((ROW($I142)-ROW($I$75))/i_p6_len,0)+1,1),i_p6_len,_xlfn.XMATCH($K142,$K$75:$K$84,1))</f>
        <v>8</v>
      </c>
      <c r="AJ142" s="415">
        <f t="shared" si="5"/>
        <v>7</v>
      </c>
      <c r="AK142" s="415"/>
      <c r="AL142" s="415"/>
      <c r="AM142" s="415"/>
      <c r="AN142" s="415"/>
      <c r="AO142" s="410"/>
      <c r="AP142" s="395"/>
      <c r="AQ142" s="383"/>
      <c r="AR142" s="383"/>
      <c r="AS142" s="383"/>
    </row>
    <row r="143" spans="1:45" outlineLevel="3" x14ac:dyDescent="0.25">
      <c r="A143" s="383"/>
      <c r="B143" s="392"/>
      <c r="C143" s="385">
        <f t="shared" si="13"/>
        <v>4</v>
      </c>
      <c r="D143" s="410"/>
      <c r="E143" s="467"/>
      <c r="F143" s="467"/>
      <c r="G143" s="410"/>
      <c r="H143" s="431"/>
      <c r="I143" s="431"/>
      <c r="J143" s="431">
        <v>8</v>
      </c>
      <c r="K143" s="623">
        <f>Periods!L29</f>
        <v>43891</v>
      </c>
      <c r="L143" s="624">
        <f t="shared" ca="1" si="12"/>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cm="1">
        <f t="array" ref="AH143">IF(OR((INDEX($K$75:$K$84,$AI143,1)-INDEX($K$75:$K$84,$AJ143,1))=0,$K143&lt;INDEX($K$75:$K$84,$AJ143,1)),0,(INDEX($K$75:$K$84,$AI143,1)-$K143)/(INDEX($K$75:$K$84,$AI143,1)-INDEX($K$75:$K$84,$AJ143,1)))</f>
        <v>0.22</v>
      </c>
      <c r="AI143" s="415" cm="1">
        <f t="array" ref="AI143">IF($K143&lt;INDEX(i_break_date,ROUNDDOWN((ROW($I143)-ROW($I$75))/i_p6_len,0)+1,1),i_p6_len,_xlfn.XMATCH($K143,$K$75:$K$84,1))</f>
        <v>9</v>
      </c>
      <c r="AJ143" s="415">
        <f t="shared" si="5"/>
        <v>8</v>
      </c>
      <c r="AK143" s="415"/>
      <c r="AL143" s="415"/>
      <c r="AM143" s="415"/>
      <c r="AN143" s="415"/>
      <c r="AO143" s="410"/>
      <c r="AP143" s="395"/>
      <c r="AQ143" s="383"/>
      <c r="AR143" s="383"/>
      <c r="AS143" s="383"/>
    </row>
    <row r="144" spans="1:45" outlineLevel="3" x14ac:dyDescent="0.25">
      <c r="A144" s="383"/>
      <c r="B144" s="392"/>
      <c r="C144" s="385">
        <f t="shared" si="13"/>
        <v>4</v>
      </c>
      <c r="D144" s="410"/>
      <c r="E144" s="467"/>
      <c r="F144" s="467"/>
      <c r="G144" s="410"/>
      <c r="H144" s="431"/>
      <c r="I144" s="483"/>
      <c r="J144" s="483">
        <v>9</v>
      </c>
      <c r="K144" s="662">
        <f>Periods!L30</f>
        <v>43922</v>
      </c>
      <c r="L144" s="681">
        <f t="shared" ca="1" si="12"/>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cm="1">
        <f t="array" ref="AH144">IF(OR((INDEX($K$75:$K$84,$AI144,1)-INDEX($K$75:$K$84,$AJ144,1))=0,$K144&lt;INDEX($K$75:$K$84,$AJ144,1)),0,(INDEX($K$75:$K$84,$AI144,1)-$K144)/(INDEX($K$75:$K$84,$AI144,1)-INDEX($K$75:$K$84,$AJ144,1)))</f>
        <v>0.2857142857142857</v>
      </c>
      <c r="AI144" s="415" cm="1">
        <f t="array" ref="AI144">IF($K144&lt;INDEX(i_break_date,ROUNDDOWN((ROW($I144)-ROW($I$75))/i_p6_len,0)+1,1),i_p6_len,_xlfn.XMATCH($K144,$K$75:$K$84,1))</f>
        <v>10</v>
      </c>
      <c r="AJ144" s="415">
        <f t="shared" si="5"/>
        <v>9</v>
      </c>
      <c r="AK144" s="415"/>
      <c r="AL144" s="415"/>
      <c r="AM144" s="415"/>
      <c r="AN144" s="415"/>
      <c r="AO144" s="410"/>
      <c r="AP144" s="395"/>
      <c r="AQ144" s="383"/>
      <c r="AR144" s="383"/>
      <c r="AS144" s="383"/>
    </row>
    <row r="145" spans="1:45" outlineLevel="2" x14ac:dyDescent="0.25">
      <c r="A145" s="383"/>
      <c r="B145" s="392"/>
      <c r="C145" s="385">
        <f t="shared" ref="C145" si="14">INT($C$40)+2</f>
        <v>3</v>
      </c>
      <c r="D145" s="410"/>
      <c r="E145" s="467"/>
      <c r="F145" s="467"/>
      <c r="G145" s="410"/>
      <c r="H145" s="431"/>
      <c r="I145" s="669" t="s">
        <v>786</v>
      </c>
      <c r="J145" s="669">
        <v>0</v>
      </c>
      <c r="K145" s="670">
        <f>Periods!M21</f>
        <v>43572</v>
      </c>
      <c r="L145" s="682">
        <f t="shared" ca="1" si="12"/>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cm="1">
        <f t="array" ref="AH145">IF(OR((INDEX($K$75:$K$84,$AI145,1)-INDEX($K$75:$K$84,$AJ145,1))=0,$K145&lt;INDEX($K$75:$K$84,$AJ145,1)),0,(INDEX($K$75:$K$84,$AI145,1)-$K145)/(INDEX($K$75:$K$84,$AI145,1)-INDEX($K$75:$K$84,$AJ145,1)))</f>
        <v>0</v>
      </c>
      <c r="AI145" s="415" cm="1">
        <f t="array" ref="AI145">IF($K145&lt;INDEX(i_break_date,ROUNDDOWN((ROW($I145)-ROW($I$75))/i_p6_len,0)+1,1),i_p6_len,_xlfn.XMATCH($K145,$K$75:$K$84,1))</f>
        <v>10</v>
      </c>
      <c r="AJ145" s="415">
        <f t="shared" si="5"/>
        <v>9</v>
      </c>
      <c r="AK145" s="415"/>
      <c r="AL145" s="415"/>
      <c r="AM145" s="415"/>
      <c r="AN145" s="415"/>
      <c r="AO145" s="410"/>
      <c r="AP145" s="395"/>
      <c r="AQ145" s="383"/>
      <c r="AR145" s="383"/>
      <c r="AS145" s="383"/>
    </row>
    <row r="146" spans="1:45" outlineLevel="3" collapsed="1" x14ac:dyDescent="0.25">
      <c r="A146" s="383"/>
      <c r="B146" s="392"/>
      <c r="C146" s="385">
        <f t="shared" si="13"/>
        <v>4</v>
      </c>
      <c r="D146" s="410"/>
      <c r="E146" s="467"/>
      <c r="F146" s="467"/>
      <c r="G146" s="410"/>
      <c r="H146" s="431"/>
      <c r="I146" s="431"/>
      <c r="J146" s="431">
        <v>1</v>
      </c>
      <c r="K146" s="623">
        <f>Periods!M22</f>
        <v>43593</v>
      </c>
      <c r="L146" s="624">
        <f t="shared" ca="1" si="12"/>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cm="1">
        <f t="array" ref="AH146">IF(OR((INDEX($K$75:$K$84,$AI146,1)-INDEX($K$75:$K$84,$AJ146,1))=0,$K146&lt;INDEX($K$75:$K$84,$AJ146,1)),0,(INDEX($K$75:$K$84,$AI146,1)-$K146)/(INDEX($K$75:$K$84,$AI146,1)-INDEX($K$75:$K$84,$AJ146,1)))</f>
        <v>0</v>
      </c>
      <c r="AI146" s="415" cm="1">
        <f t="array" ref="AI146">IF($K146&lt;INDEX(i_break_date,ROUNDDOWN((ROW($I146)-ROW($I$75))/i_p6_len,0)+1,1),i_p6_len,_xlfn.XMATCH($K146,$K$75:$K$84,1))</f>
        <v>10</v>
      </c>
      <c r="AJ146" s="415">
        <f t="shared" si="5"/>
        <v>9</v>
      </c>
      <c r="AK146" s="415"/>
      <c r="AL146" s="415"/>
      <c r="AM146" s="415"/>
      <c r="AN146" s="415"/>
      <c r="AO146" s="410"/>
      <c r="AP146" s="395"/>
      <c r="AQ146" s="383"/>
      <c r="AR146" s="383"/>
      <c r="AS146" s="383"/>
    </row>
    <row r="147" spans="1:45" outlineLevel="3" x14ac:dyDescent="0.25">
      <c r="A147" s="383"/>
      <c r="B147" s="392"/>
      <c r="C147" s="385">
        <f t="shared" si="13"/>
        <v>4</v>
      </c>
      <c r="D147" s="410"/>
      <c r="E147" s="467"/>
      <c r="F147" s="467"/>
      <c r="G147" s="410"/>
      <c r="H147" s="431"/>
      <c r="I147" s="431"/>
      <c r="J147" s="431">
        <v>2</v>
      </c>
      <c r="K147" s="623">
        <f>Periods!M23</f>
        <v>43614</v>
      </c>
      <c r="L147" s="624">
        <f t="shared" ca="1" si="12"/>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cm="1">
        <f t="array" ref="AH147">IF(OR((INDEX($K$75:$K$84,$AI147,1)-INDEX($K$75:$K$84,$AJ147,1))=0,$K147&lt;INDEX($K$75:$K$84,$AJ147,1)),0,(INDEX($K$75:$K$84,$AI147,1)-$K147)/(INDEX($K$75:$K$84,$AI147,1)-INDEX($K$75:$K$84,$AJ147,1)))</f>
        <v>0.63636363636363635</v>
      </c>
      <c r="AI147" s="415" cm="1">
        <f t="array" ref="AI147">IF($K147&lt;INDEX(i_break_date,ROUNDDOWN((ROW($I147)-ROW($I$75))/i_p6_len,0)+1,1),i_p6_len,_xlfn.XMATCH($K147,$K$75:$K$84,1))</f>
        <v>3</v>
      </c>
      <c r="AJ147" s="415">
        <f t="shared" si="5"/>
        <v>2</v>
      </c>
      <c r="AK147" s="415"/>
      <c r="AL147" s="415"/>
      <c r="AM147" s="415"/>
      <c r="AN147" s="415"/>
      <c r="AO147" s="410"/>
      <c r="AP147" s="395"/>
      <c r="AQ147" s="383"/>
      <c r="AR147" s="383"/>
      <c r="AS147" s="383"/>
    </row>
    <row r="148" spans="1:45" outlineLevel="3" x14ac:dyDescent="0.25">
      <c r="A148" s="383"/>
      <c r="B148" s="392"/>
      <c r="C148" s="385">
        <f t="shared" si="13"/>
        <v>4</v>
      </c>
      <c r="D148" s="410"/>
      <c r="E148" s="467"/>
      <c r="F148" s="467"/>
      <c r="G148" s="410"/>
      <c r="H148" s="431"/>
      <c r="I148" s="431"/>
      <c r="J148" s="431">
        <v>3</v>
      </c>
      <c r="K148" s="623">
        <f>Periods!M24</f>
        <v>43684</v>
      </c>
      <c r="L148" s="624">
        <f t="shared" ca="1" si="12"/>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cm="1">
        <f t="array" ref="AH148">IF(OR((INDEX($K$75:$K$84,$AI148,1)-INDEX($K$75:$K$84,$AJ148,1))=0,$K148&lt;INDEX($K$75:$K$84,$AJ148,1)),0,(INDEX($K$75:$K$84,$AI148,1)-$K148)/(INDEX($K$75:$K$84,$AI148,1)-INDEX($K$75:$K$84,$AJ148,1)))</f>
        <v>0</v>
      </c>
      <c r="AI148" s="415" cm="1">
        <f t="array" ref="AI148">IF($K148&lt;INDEX(i_break_date,ROUNDDOWN((ROW($I148)-ROW($I$75))/i_p6_len,0)+1,1),i_p6_len,_xlfn.XMATCH($K148,$K$75:$K$84,1))</f>
        <v>4</v>
      </c>
      <c r="AJ148" s="415">
        <f t="shared" si="5"/>
        <v>3</v>
      </c>
      <c r="AK148" s="415"/>
      <c r="AL148" s="415"/>
      <c r="AM148" s="415"/>
      <c r="AN148" s="415"/>
      <c r="AO148" s="410"/>
      <c r="AP148" s="395"/>
      <c r="AQ148" s="383"/>
      <c r="AR148" s="383"/>
      <c r="AS148" s="383"/>
    </row>
    <row r="149" spans="1:45" outlineLevel="3" x14ac:dyDescent="0.25">
      <c r="A149" s="383"/>
      <c r="B149" s="392"/>
      <c r="C149" s="385">
        <f t="shared" si="13"/>
        <v>4</v>
      </c>
      <c r="D149" s="410"/>
      <c r="E149" s="467"/>
      <c r="F149" s="467"/>
      <c r="G149" s="410"/>
      <c r="H149" s="431"/>
      <c r="I149" s="431"/>
      <c r="J149" s="431">
        <v>4</v>
      </c>
      <c r="K149" s="623">
        <f>Periods!M25</f>
        <v>43733</v>
      </c>
      <c r="L149" s="624">
        <f t="shared" ca="1" si="12"/>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cm="1">
        <f t="array" ref="AH149">IF(OR((INDEX($K$75:$K$84,$AI149,1)-INDEX($K$75:$K$84,$AJ149,1))=0,$K149&lt;INDEX($K$75:$K$84,$AJ149,1)),0,(INDEX($K$75:$K$84,$AI149,1)-$K149)/(INDEX($K$75:$K$84,$AI149,1)-INDEX($K$75:$K$84,$AJ149,1)))</f>
        <v>0</v>
      </c>
      <c r="AI149" s="415" cm="1">
        <f t="array" ref="AI149">IF($K149&lt;INDEX(i_break_date,ROUNDDOWN((ROW($I149)-ROW($I$75))/i_p6_len,0)+1,1),i_p6_len,_xlfn.XMATCH($K149,$K$75:$K$84,1))</f>
        <v>5</v>
      </c>
      <c r="AJ149" s="415">
        <f t="shared" si="5"/>
        <v>4</v>
      </c>
      <c r="AK149" s="415"/>
      <c r="AL149" s="415"/>
      <c r="AM149" s="415"/>
      <c r="AN149" s="415"/>
      <c r="AO149" s="410"/>
      <c r="AP149" s="395"/>
      <c r="AQ149" s="383"/>
      <c r="AR149" s="383"/>
      <c r="AS149" s="383"/>
    </row>
    <row r="150" spans="1:45" outlineLevel="3" x14ac:dyDescent="0.25">
      <c r="A150" s="383"/>
      <c r="B150" s="392"/>
      <c r="C150" s="385">
        <f t="shared" si="13"/>
        <v>4</v>
      </c>
      <c r="D150" s="410"/>
      <c r="E150" s="467"/>
      <c r="F150" s="467"/>
      <c r="G150" s="410"/>
      <c r="H150" s="431"/>
      <c r="I150" s="431"/>
      <c r="J150" s="431">
        <v>5</v>
      </c>
      <c r="K150" s="623">
        <f>Periods!M26</f>
        <v>43753</v>
      </c>
      <c r="L150" s="624">
        <f t="shared" ca="1" si="12"/>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cm="1">
        <f t="array" ref="AH150">IF(OR((INDEX($K$75:$K$84,$AI150,1)-INDEX($K$75:$K$84,$AJ150,1))=0,$K150&lt;INDEX($K$75:$K$84,$AJ150,1)),0,(INDEX($K$75:$K$84,$AI150,1)-$K150)/(INDEX($K$75:$K$84,$AI150,1)-INDEX($K$75:$K$84,$AJ150,1)))</f>
        <v>0.55555555555555558</v>
      </c>
      <c r="AI150" s="415" cm="1">
        <f t="array" ref="AI150">IF($K150&lt;INDEX(i_break_date,ROUNDDOWN((ROW($I150)-ROW($I$75))/i_p6_len,0)+1,1),i_p6_len,_xlfn.XMATCH($K150,$K$75:$K$84,1))</f>
        <v>6</v>
      </c>
      <c r="AJ150" s="415">
        <f t="shared" ref="AJ150:AJ174" si="15">MAX(1,AI150-1)</f>
        <v>5</v>
      </c>
      <c r="AK150" s="415"/>
      <c r="AL150" s="415"/>
      <c r="AM150" s="415"/>
      <c r="AN150" s="415"/>
      <c r="AO150" s="410"/>
      <c r="AP150" s="395"/>
      <c r="AQ150" s="383"/>
      <c r="AR150" s="383"/>
      <c r="AS150" s="383"/>
    </row>
    <row r="151" spans="1:45" outlineLevel="3" x14ac:dyDescent="0.25">
      <c r="A151" s="383"/>
      <c r="B151" s="392"/>
      <c r="C151" s="385">
        <f t="shared" si="13"/>
        <v>4</v>
      </c>
      <c r="D151" s="410"/>
      <c r="E151" s="467"/>
      <c r="F151" s="467"/>
      <c r="G151" s="410"/>
      <c r="H151" s="431"/>
      <c r="I151" s="431"/>
      <c r="J151" s="431">
        <v>6</v>
      </c>
      <c r="K151" s="623">
        <f>Periods!M27</f>
        <v>43797</v>
      </c>
      <c r="L151" s="624">
        <f t="shared" ca="1" si="12"/>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cm="1">
        <f t="array" ref="AH151">IF(OR((INDEX($K$75:$K$84,$AI151,1)-INDEX($K$75:$K$84,$AJ151,1))=0,$K151&lt;INDEX($K$75:$K$84,$AJ151,1)),0,(INDEX($K$75:$K$84,$AI151,1)-$K151)/(INDEX($K$75:$K$84,$AI151,1)-INDEX($K$75:$K$84,$AJ151,1)))</f>
        <v>0.38709677419354838</v>
      </c>
      <c r="AI151" s="415" cm="1">
        <f t="array" ref="AI151">IF($K151&lt;INDEX(i_break_date,ROUNDDOWN((ROW($I151)-ROW($I$75))/i_p6_len,0)+1,1),i_p6_len,_xlfn.XMATCH($K151,$K$75:$K$84,1))</f>
        <v>7</v>
      </c>
      <c r="AJ151" s="415">
        <f t="shared" si="15"/>
        <v>6</v>
      </c>
      <c r="AK151" s="415"/>
      <c r="AL151" s="415"/>
      <c r="AM151" s="415"/>
      <c r="AN151" s="415"/>
      <c r="AO151" s="410"/>
      <c r="AP151" s="395"/>
      <c r="AQ151" s="383"/>
      <c r="AR151" s="383"/>
      <c r="AS151" s="383"/>
    </row>
    <row r="152" spans="1:45" outlineLevel="3" x14ac:dyDescent="0.25">
      <c r="A152" s="383"/>
      <c r="B152" s="392"/>
      <c r="C152" s="385">
        <f t="shared" si="13"/>
        <v>4</v>
      </c>
      <c r="D152" s="410"/>
      <c r="E152" s="467"/>
      <c r="F152" s="467"/>
      <c r="G152" s="410"/>
      <c r="H152" s="431"/>
      <c r="I152" s="431"/>
      <c r="J152" s="431">
        <v>7</v>
      </c>
      <c r="K152" s="623">
        <f>Periods!M28</f>
        <v>43852</v>
      </c>
      <c r="L152" s="624">
        <f t="shared" ca="1" si="12"/>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cm="1">
        <f t="array" ref="AH152">IF(OR((INDEX($K$75:$K$84,$AI152,1)-INDEX($K$75:$K$84,$AJ152,1))=0,$K152&lt;INDEX($K$75:$K$84,$AJ152,1)),0,(INDEX($K$75:$K$84,$AI152,1)-$K152)/(INDEX($K$75:$K$84,$AI152,1)-INDEX($K$75:$K$84,$AJ152,1)))</f>
        <v>0</v>
      </c>
      <c r="AI152" s="415" cm="1">
        <f t="array" ref="AI152">IF($K152&lt;INDEX(i_break_date,ROUNDDOWN((ROW($I152)-ROW($I$75))/i_p6_len,0)+1,1),i_p6_len,_xlfn.XMATCH($K152,$K$75:$K$84,1))</f>
        <v>8</v>
      </c>
      <c r="AJ152" s="415">
        <f t="shared" si="15"/>
        <v>7</v>
      </c>
      <c r="AK152" s="415"/>
      <c r="AL152" s="415"/>
      <c r="AM152" s="415"/>
      <c r="AN152" s="415"/>
      <c r="AO152" s="410"/>
      <c r="AP152" s="395"/>
      <c r="AQ152" s="383"/>
      <c r="AR152" s="383"/>
      <c r="AS152" s="383"/>
    </row>
    <row r="153" spans="1:45" outlineLevel="3" x14ac:dyDescent="0.25">
      <c r="A153" s="383"/>
      <c r="B153" s="392"/>
      <c r="C153" s="385">
        <f t="shared" si="13"/>
        <v>4</v>
      </c>
      <c r="D153" s="410"/>
      <c r="E153" s="467"/>
      <c r="F153" s="467"/>
      <c r="G153" s="410"/>
      <c r="H153" s="431"/>
      <c r="I153" s="431"/>
      <c r="J153" s="431">
        <v>8</v>
      </c>
      <c r="K153" s="623">
        <f>Periods!M29</f>
        <v>43891</v>
      </c>
      <c r="L153" s="624">
        <f t="shared" ca="1" si="12"/>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cm="1">
        <f t="array" ref="AH153">IF(OR((INDEX($K$75:$K$84,$AI153,1)-INDEX($K$75:$K$84,$AJ153,1))=0,$K153&lt;INDEX($K$75:$K$84,$AJ153,1)),0,(INDEX($K$75:$K$84,$AI153,1)-$K153)/(INDEX($K$75:$K$84,$AI153,1)-INDEX($K$75:$K$84,$AJ153,1)))</f>
        <v>0.22</v>
      </c>
      <c r="AI153" s="415" cm="1">
        <f t="array" ref="AI153">IF($K153&lt;INDEX(i_break_date,ROUNDDOWN((ROW($I153)-ROW($I$75))/i_p6_len,0)+1,1),i_p6_len,_xlfn.XMATCH($K153,$K$75:$K$84,1))</f>
        <v>9</v>
      </c>
      <c r="AJ153" s="415">
        <f t="shared" si="15"/>
        <v>8</v>
      </c>
      <c r="AK153" s="415"/>
      <c r="AL153" s="415"/>
      <c r="AM153" s="415"/>
      <c r="AN153" s="415"/>
      <c r="AO153" s="410"/>
      <c r="AP153" s="395"/>
      <c r="AQ153" s="383"/>
      <c r="AR153" s="383"/>
      <c r="AS153" s="383"/>
    </row>
    <row r="154" spans="1:45" outlineLevel="3" x14ac:dyDescent="0.25">
      <c r="A154" s="383"/>
      <c r="B154" s="392"/>
      <c r="C154" s="385">
        <f t="shared" si="13"/>
        <v>4</v>
      </c>
      <c r="D154" s="410"/>
      <c r="E154" s="467"/>
      <c r="F154" s="467"/>
      <c r="G154" s="410"/>
      <c r="H154" s="431"/>
      <c r="I154" s="483"/>
      <c r="J154" s="483">
        <v>9</v>
      </c>
      <c r="K154" s="662">
        <f>Periods!M30</f>
        <v>43922</v>
      </c>
      <c r="L154" s="681">
        <f t="shared" ca="1" si="12"/>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cm="1">
        <f t="array" ref="AH154">IF(OR((INDEX($K$75:$K$84,$AI154,1)-INDEX($K$75:$K$84,$AJ154,1))=0,$K154&lt;INDEX($K$75:$K$84,$AJ154,1)),0,(INDEX($K$75:$K$84,$AI154,1)-$K154)/(INDEX($K$75:$K$84,$AI154,1)-INDEX($K$75:$K$84,$AJ154,1)))</f>
        <v>0.2857142857142857</v>
      </c>
      <c r="AI154" s="415" cm="1">
        <f t="array" ref="AI154">IF($K154&lt;INDEX(i_break_date,ROUNDDOWN((ROW($I154)-ROW($I$75))/i_p6_len,0)+1,1),i_p6_len,_xlfn.XMATCH($K154,$K$75:$K$84,1))</f>
        <v>10</v>
      </c>
      <c r="AJ154" s="415">
        <f t="shared" si="15"/>
        <v>9</v>
      </c>
      <c r="AK154" s="415"/>
      <c r="AL154" s="415"/>
      <c r="AM154" s="415"/>
      <c r="AN154" s="415"/>
      <c r="AO154" s="410"/>
      <c r="AP154" s="395"/>
      <c r="AQ154" s="383"/>
      <c r="AR154" s="383"/>
      <c r="AS154" s="383"/>
    </row>
    <row r="155" spans="1:45" outlineLevel="2" x14ac:dyDescent="0.25">
      <c r="A155" s="383"/>
      <c r="B155" s="392"/>
      <c r="C155" s="385">
        <f t="shared" ref="C155" si="16">INT($C$40)+2</f>
        <v>3</v>
      </c>
      <c r="D155" s="410"/>
      <c r="E155" s="467"/>
      <c r="F155" s="467"/>
      <c r="G155" s="410"/>
      <c r="H155" s="431"/>
      <c r="I155" s="669" t="s">
        <v>787</v>
      </c>
      <c r="J155" s="669">
        <v>0</v>
      </c>
      <c r="K155" s="670">
        <f>Periods!N21</f>
        <v>43572</v>
      </c>
      <c r="L155" s="682">
        <f t="shared" ca="1" si="12"/>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cm="1">
        <f t="array" ref="AH155">IF(OR((INDEX($K$75:$K$84,$AI155,1)-INDEX($K$75:$K$84,$AJ155,1))=0,$K155&lt;INDEX($K$75:$K$84,$AJ155,1)),0,(INDEX($K$75:$K$84,$AI155,1)-$K155)/(INDEX($K$75:$K$84,$AI155,1)-INDEX($K$75:$K$84,$AJ155,1)))</f>
        <v>0</v>
      </c>
      <c r="AI155" s="415" cm="1">
        <f t="array" ref="AI155">IF($K155&lt;INDEX(i_break_date,ROUNDDOWN((ROW($I155)-ROW($I$75))/i_p6_len,0)+1,1),i_p6_len,_xlfn.XMATCH($K155,$K$75:$K$84,1))</f>
        <v>10</v>
      </c>
      <c r="AJ155" s="415">
        <f t="shared" si="15"/>
        <v>9</v>
      </c>
      <c r="AK155" s="415"/>
      <c r="AL155" s="415"/>
      <c r="AM155" s="415"/>
      <c r="AN155" s="415"/>
      <c r="AO155" s="410"/>
      <c r="AP155" s="395"/>
      <c r="AQ155" s="383"/>
      <c r="AR155" s="383"/>
      <c r="AS155" s="383"/>
    </row>
    <row r="156" spans="1:45" outlineLevel="3" collapsed="1" x14ac:dyDescent="0.25">
      <c r="A156" s="383"/>
      <c r="B156" s="392"/>
      <c r="C156" s="385">
        <f t="shared" si="13"/>
        <v>4</v>
      </c>
      <c r="D156" s="410"/>
      <c r="E156" s="467"/>
      <c r="F156" s="467"/>
      <c r="G156" s="410"/>
      <c r="H156" s="431"/>
      <c r="I156" s="431"/>
      <c r="J156" s="431">
        <v>1</v>
      </c>
      <c r="K156" s="623">
        <f>Periods!N22</f>
        <v>43593</v>
      </c>
      <c r="L156" s="624">
        <f t="shared" ca="1" si="12"/>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cm="1">
        <f t="array" ref="AH156">IF(OR((INDEX($K$75:$K$84,$AI156,1)-INDEX($K$75:$K$84,$AJ156,1))=0,$K156&lt;INDEX($K$75:$K$84,$AJ156,1)),0,(INDEX($K$75:$K$84,$AI156,1)-$K156)/(INDEX($K$75:$K$84,$AI156,1)-INDEX($K$75:$K$84,$AJ156,1)))</f>
        <v>0</v>
      </c>
      <c r="AI156" s="415" cm="1">
        <f t="array" ref="AI156">IF($K156&lt;INDEX(i_break_date,ROUNDDOWN((ROW($I156)-ROW($I$75))/i_p6_len,0)+1,1),i_p6_len,_xlfn.XMATCH($K156,$K$75:$K$84,1))</f>
        <v>10</v>
      </c>
      <c r="AJ156" s="415">
        <f t="shared" si="15"/>
        <v>9</v>
      </c>
      <c r="AK156" s="415"/>
      <c r="AL156" s="415"/>
      <c r="AM156" s="415"/>
      <c r="AN156" s="415"/>
      <c r="AO156" s="410"/>
      <c r="AP156" s="395"/>
      <c r="AQ156" s="383"/>
      <c r="AR156" s="383"/>
      <c r="AS156" s="383"/>
    </row>
    <row r="157" spans="1:45" outlineLevel="3" x14ac:dyDescent="0.25">
      <c r="A157" s="383"/>
      <c r="B157" s="392"/>
      <c r="C157" s="385">
        <f t="shared" si="13"/>
        <v>4</v>
      </c>
      <c r="D157" s="410"/>
      <c r="E157" s="467"/>
      <c r="F157" s="467"/>
      <c r="G157" s="410"/>
      <c r="H157" s="431"/>
      <c r="I157" s="431"/>
      <c r="J157" s="431">
        <v>2</v>
      </c>
      <c r="K157" s="623">
        <f>Periods!N23</f>
        <v>43614</v>
      </c>
      <c r="L157" s="624">
        <f t="shared" ca="1" si="12"/>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cm="1">
        <f t="array" ref="AH157">IF(OR((INDEX($K$75:$K$84,$AI157,1)-INDEX($K$75:$K$84,$AJ157,1))=0,$K157&lt;INDEX($K$75:$K$84,$AJ157,1)),0,(INDEX($K$75:$K$84,$AI157,1)-$K157)/(INDEX($K$75:$K$84,$AI157,1)-INDEX($K$75:$K$84,$AJ157,1)))</f>
        <v>0.63636363636363635</v>
      </c>
      <c r="AI157" s="415" cm="1">
        <f t="array" ref="AI157">IF($K157&lt;INDEX(i_break_date,ROUNDDOWN((ROW($I157)-ROW($I$75))/i_p6_len,0)+1,1),i_p6_len,_xlfn.XMATCH($K157,$K$75:$K$84,1))</f>
        <v>3</v>
      </c>
      <c r="AJ157" s="415">
        <f t="shared" si="15"/>
        <v>2</v>
      </c>
      <c r="AK157" s="415"/>
      <c r="AL157" s="415"/>
      <c r="AM157" s="415"/>
      <c r="AN157" s="415"/>
      <c r="AO157" s="410"/>
      <c r="AP157" s="395"/>
      <c r="AQ157" s="383"/>
      <c r="AR157" s="383"/>
      <c r="AS157" s="383"/>
    </row>
    <row r="158" spans="1:45" outlineLevel="3" x14ac:dyDescent="0.25">
      <c r="A158" s="383"/>
      <c r="B158" s="392"/>
      <c r="C158" s="385">
        <f t="shared" si="13"/>
        <v>4</v>
      </c>
      <c r="D158" s="410"/>
      <c r="E158" s="467"/>
      <c r="F158" s="467"/>
      <c r="G158" s="410"/>
      <c r="H158" s="431"/>
      <c r="I158" s="431"/>
      <c r="J158" s="431">
        <v>3</v>
      </c>
      <c r="K158" s="623">
        <f>Periods!N24</f>
        <v>43684</v>
      </c>
      <c r="L158" s="624">
        <f t="shared" ca="1" si="12"/>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cm="1">
        <f t="array" ref="AH158">IF(OR((INDEX($K$75:$K$84,$AI158,1)-INDEX($K$75:$K$84,$AJ158,1))=0,$K158&lt;INDEX($K$75:$K$84,$AJ158,1)),0,(INDEX($K$75:$K$84,$AI158,1)-$K158)/(INDEX($K$75:$K$84,$AI158,1)-INDEX($K$75:$K$84,$AJ158,1)))</f>
        <v>0</v>
      </c>
      <c r="AI158" s="415" cm="1">
        <f t="array" ref="AI158">IF($K158&lt;INDEX(i_break_date,ROUNDDOWN((ROW($I158)-ROW($I$75))/i_p6_len,0)+1,1),i_p6_len,_xlfn.XMATCH($K158,$K$75:$K$84,1))</f>
        <v>4</v>
      </c>
      <c r="AJ158" s="415">
        <f t="shared" si="15"/>
        <v>3</v>
      </c>
      <c r="AK158" s="415"/>
      <c r="AL158" s="415"/>
      <c r="AM158" s="415"/>
      <c r="AN158" s="415"/>
      <c r="AO158" s="410"/>
      <c r="AP158" s="395"/>
      <c r="AQ158" s="383"/>
      <c r="AR158" s="383"/>
      <c r="AS158" s="383"/>
    </row>
    <row r="159" spans="1:45" outlineLevel="3" x14ac:dyDescent="0.25">
      <c r="A159" s="383"/>
      <c r="B159" s="392"/>
      <c r="C159" s="385">
        <f t="shared" si="13"/>
        <v>4</v>
      </c>
      <c r="D159" s="410"/>
      <c r="E159" s="467"/>
      <c r="F159" s="467"/>
      <c r="G159" s="410"/>
      <c r="H159" s="431"/>
      <c r="I159" s="431"/>
      <c r="J159" s="431">
        <v>4</v>
      </c>
      <c r="K159" s="623">
        <f>Periods!N25</f>
        <v>43733</v>
      </c>
      <c r="L159" s="624">
        <f t="shared" ca="1" si="12"/>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cm="1">
        <f t="array" ref="AH159">IF(OR((INDEX($K$75:$K$84,$AI159,1)-INDEX($K$75:$K$84,$AJ159,1))=0,$K159&lt;INDEX($K$75:$K$84,$AJ159,1)),0,(INDEX($K$75:$K$84,$AI159,1)-$K159)/(INDEX($K$75:$K$84,$AI159,1)-INDEX($K$75:$K$84,$AJ159,1)))</f>
        <v>0</v>
      </c>
      <c r="AI159" s="415" cm="1">
        <f t="array" ref="AI159">IF($K159&lt;INDEX(i_break_date,ROUNDDOWN((ROW($I159)-ROW($I$75))/i_p6_len,0)+1,1),i_p6_len,_xlfn.XMATCH($K159,$K$75:$K$84,1))</f>
        <v>5</v>
      </c>
      <c r="AJ159" s="415">
        <f t="shared" si="15"/>
        <v>4</v>
      </c>
      <c r="AK159" s="415"/>
      <c r="AL159" s="415"/>
      <c r="AM159" s="415"/>
      <c r="AN159" s="415"/>
      <c r="AO159" s="410"/>
      <c r="AP159" s="395"/>
      <c r="AQ159" s="383"/>
      <c r="AR159" s="383"/>
      <c r="AS159" s="383"/>
    </row>
    <row r="160" spans="1:45" outlineLevel="3" x14ac:dyDescent="0.25">
      <c r="A160" s="383"/>
      <c r="B160" s="392"/>
      <c r="C160" s="385">
        <f t="shared" si="13"/>
        <v>4</v>
      </c>
      <c r="D160" s="410"/>
      <c r="E160" s="467"/>
      <c r="F160" s="467"/>
      <c r="G160" s="410"/>
      <c r="H160" s="431"/>
      <c r="I160" s="431"/>
      <c r="J160" s="431">
        <v>5</v>
      </c>
      <c r="K160" s="623">
        <f>Periods!N26</f>
        <v>43753</v>
      </c>
      <c r="L160" s="624">
        <f t="shared" ca="1" si="12"/>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cm="1">
        <f t="array" ref="AH160">IF(OR((INDEX($K$75:$K$84,$AI160,1)-INDEX($K$75:$K$84,$AJ160,1))=0,$K160&lt;INDEX($K$75:$K$84,$AJ160,1)),0,(INDEX($K$75:$K$84,$AI160,1)-$K160)/(INDEX($K$75:$K$84,$AI160,1)-INDEX($K$75:$K$84,$AJ160,1)))</f>
        <v>0.55555555555555558</v>
      </c>
      <c r="AI160" s="415" cm="1">
        <f t="array" ref="AI160">IF($K160&lt;INDEX(i_break_date,ROUNDDOWN((ROW($I160)-ROW($I$75))/i_p6_len,0)+1,1),i_p6_len,_xlfn.XMATCH($K160,$K$75:$K$84,1))</f>
        <v>6</v>
      </c>
      <c r="AJ160" s="415">
        <f t="shared" si="15"/>
        <v>5</v>
      </c>
      <c r="AK160" s="415"/>
      <c r="AL160" s="415"/>
      <c r="AM160" s="415"/>
      <c r="AN160" s="415"/>
      <c r="AO160" s="410"/>
      <c r="AP160" s="395"/>
      <c r="AQ160" s="383"/>
      <c r="AR160" s="383"/>
      <c r="AS160" s="383"/>
    </row>
    <row r="161" spans="1:45" outlineLevel="3" x14ac:dyDescent="0.25">
      <c r="A161" s="383"/>
      <c r="B161" s="392"/>
      <c r="C161" s="385">
        <f t="shared" si="13"/>
        <v>4</v>
      </c>
      <c r="D161" s="410"/>
      <c r="E161" s="467"/>
      <c r="F161" s="467"/>
      <c r="G161" s="410"/>
      <c r="H161" s="431"/>
      <c r="I161" s="431"/>
      <c r="J161" s="431">
        <v>6</v>
      </c>
      <c r="K161" s="623">
        <f>Periods!N27</f>
        <v>43770</v>
      </c>
      <c r="L161" s="624">
        <f t="shared" ca="1" si="12"/>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cm="1">
        <f t="array" ref="AH161">IF(OR((INDEX($K$75:$K$84,$AI161,1)-INDEX($K$75:$K$84,$AJ161,1))=0,$K161&lt;INDEX($K$75:$K$84,$AJ161,1)),0,(INDEX($K$75:$K$84,$AI161,1)-$K161)/(INDEX($K$75:$K$84,$AI161,1)-INDEX($K$75:$K$84,$AJ161,1)))</f>
        <v>0.17777777777777778</v>
      </c>
      <c r="AI161" s="415" cm="1">
        <f t="array" ref="AI161">IF($K161&lt;INDEX(i_break_date,ROUNDDOWN((ROW($I161)-ROW($I$75))/i_p6_len,0)+1,1),i_p6_len,_xlfn.XMATCH($K161,$K$75:$K$84,1))</f>
        <v>6</v>
      </c>
      <c r="AJ161" s="415">
        <f t="shared" si="15"/>
        <v>5</v>
      </c>
      <c r="AK161" s="415"/>
      <c r="AL161" s="415"/>
      <c r="AM161" s="415"/>
      <c r="AN161" s="415"/>
      <c r="AO161" s="410"/>
      <c r="AP161" s="395"/>
      <c r="AQ161" s="383"/>
      <c r="AR161" s="383"/>
      <c r="AS161" s="383"/>
    </row>
    <row r="162" spans="1:45" outlineLevel="3" x14ac:dyDescent="0.25">
      <c r="A162" s="383"/>
      <c r="B162" s="392"/>
      <c r="C162" s="385">
        <f t="shared" si="13"/>
        <v>4</v>
      </c>
      <c r="D162" s="410"/>
      <c r="E162" s="467"/>
      <c r="F162" s="467"/>
      <c r="G162" s="410"/>
      <c r="H162" s="431"/>
      <c r="I162" s="431"/>
      <c r="J162" s="431">
        <v>7</v>
      </c>
      <c r="K162" s="623">
        <f>Periods!N28</f>
        <v>43852</v>
      </c>
      <c r="L162" s="624">
        <f t="shared" ca="1" si="12"/>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cm="1">
        <f t="array" ref="AH162">IF(OR((INDEX($K$75:$K$84,$AI162,1)-INDEX($K$75:$K$84,$AJ162,1))=0,$K162&lt;INDEX($K$75:$K$84,$AJ162,1)),0,(INDEX($K$75:$K$84,$AI162,1)-$K162)/(INDEX($K$75:$K$84,$AI162,1)-INDEX($K$75:$K$84,$AJ162,1)))</f>
        <v>0</v>
      </c>
      <c r="AI162" s="415" cm="1">
        <f t="array" ref="AI162">IF($K162&lt;INDEX(i_break_date,ROUNDDOWN((ROW($I162)-ROW($I$75))/i_p6_len,0)+1,1),i_p6_len,_xlfn.XMATCH($K162,$K$75:$K$84,1))</f>
        <v>8</v>
      </c>
      <c r="AJ162" s="415">
        <f t="shared" si="15"/>
        <v>7</v>
      </c>
      <c r="AK162" s="415"/>
      <c r="AL162" s="415"/>
      <c r="AM162" s="415"/>
      <c r="AN162" s="415"/>
      <c r="AO162" s="410"/>
      <c r="AP162" s="395"/>
      <c r="AQ162" s="383"/>
      <c r="AR162" s="383"/>
      <c r="AS162" s="383"/>
    </row>
    <row r="163" spans="1:45" outlineLevel="3" x14ac:dyDescent="0.25">
      <c r="A163" s="383"/>
      <c r="B163" s="392"/>
      <c r="C163" s="385">
        <f t="shared" si="13"/>
        <v>4</v>
      </c>
      <c r="D163" s="410"/>
      <c r="E163" s="467"/>
      <c r="F163" s="467"/>
      <c r="G163" s="410"/>
      <c r="H163" s="431"/>
      <c r="I163" s="431"/>
      <c r="J163" s="431">
        <v>8</v>
      </c>
      <c r="K163" s="623">
        <f>Periods!N29</f>
        <v>43891</v>
      </c>
      <c r="L163" s="624">
        <f t="shared" ca="1" si="12"/>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cm="1">
        <f t="array" ref="AH163">IF(OR((INDEX($K$75:$K$84,$AI163,1)-INDEX($K$75:$K$84,$AJ163,1))=0,$K163&lt;INDEX($K$75:$K$84,$AJ163,1)),0,(INDEX($K$75:$K$84,$AI163,1)-$K163)/(INDEX($K$75:$K$84,$AI163,1)-INDEX($K$75:$K$84,$AJ163,1)))</f>
        <v>0.22</v>
      </c>
      <c r="AI163" s="415" cm="1">
        <f t="array" ref="AI163">IF($K163&lt;INDEX(i_break_date,ROUNDDOWN((ROW($I163)-ROW($I$75))/i_p6_len,0)+1,1),i_p6_len,_xlfn.XMATCH($K163,$K$75:$K$84,1))</f>
        <v>9</v>
      </c>
      <c r="AJ163" s="415">
        <f t="shared" si="15"/>
        <v>8</v>
      </c>
      <c r="AK163" s="415"/>
      <c r="AL163" s="415"/>
      <c r="AM163" s="415"/>
      <c r="AN163" s="415"/>
      <c r="AO163" s="410"/>
      <c r="AP163" s="395"/>
      <c r="AQ163" s="383"/>
      <c r="AR163" s="383"/>
      <c r="AS163" s="383"/>
    </row>
    <row r="164" spans="1:45" outlineLevel="3" x14ac:dyDescent="0.25">
      <c r="A164" s="383"/>
      <c r="B164" s="392"/>
      <c r="C164" s="385">
        <f t="shared" si="13"/>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cm="1">
        <f t="array" ref="AH164">IF(OR((INDEX($K$75:$K$84,$AI164,1)-INDEX($K$75:$K$84,$AJ164,1))=0,$K164&lt;INDEX($K$75:$K$84,$AJ164,1)),0,(INDEX($K$75:$K$84,$AI164,1)-$K164)/(INDEX($K$75:$K$84,$AI164,1)-INDEX($K$75:$K$84,$AJ164,1)))</f>
        <v>0.2857142857142857</v>
      </c>
      <c r="AI164" s="415" cm="1">
        <f t="array" ref="AI164">IF($K164&lt;INDEX(i_break_date,ROUNDDOWN((ROW($I164)-ROW($I$75))/i_p6_len,0)+1,1),i_p6_len,_xlfn.XMATCH($K164,$K$75:$K$84,1))</f>
        <v>10</v>
      </c>
      <c r="AJ164" s="415">
        <f t="shared" si="15"/>
        <v>9</v>
      </c>
      <c r="AK164" s="415"/>
      <c r="AL164" s="415"/>
      <c r="AM164" s="415"/>
      <c r="AN164" s="415"/>
      <c r="AO164" s="410"/>
      <c r="AP164" s="395"/>
      <c r="AQ164" s="383"/>
      <c r="AR164" s="383"/>
      <c r="AS164" s="383"/>
    </row>
    <row r="165" spans="1:45" outlineLevel="2" x14ac:dyDescent="0.25">
      <c r="A165" s="383"/>
      <c r="B165" s="392"/>
      <c r="C165" s="385">
        <f t="shared" ref="C165" si="17">INT($C$40)+2</f>
        <v>3</v>
      </c>
      <c r="D165" s="410"/>
      <c r="E165" s="467"/>
      <c r="F165" s="467"/>
      <c r="G165" s="410"/>
      <c r="H165" s="431"/>
      <c r="I165" s="669" t="s">
        <v>788</v>
      </c>
      <c r="J165" s="669">
        <v>0</v>
      </c>
      <c r="K165" s="670">
        <f>Periods!O21</f>
        <v>43572</v>
      </c>
      <c r="L165" s="682">
        <f t="shared" ca="1" si="12"/>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cm="1">
        <f t="array" ref="AH165">IF(OR((INDEX($K$75:$K$84,$AI165,1)-INDEX($K$75:$K$84,$AJ165,1))=0,$K165&lt;INDEX($K$75:$K$84,$AJ165,1)),0,(INDEX($K$75:$K$84,$AI165,1)-$K165)/(INDEX($K$75:$K$84,$AI165,1)-INDEX($K$75:$K$84,$AJ165,1)))</f>
        <v>0</v>
      </c>
      <c r="AI165" s="415" cm="1">
        <f t="array" ref="AI165">IF($K165&lt;INDEX(i_break_date,ROUNDDOWN((ROW($I165)-ROW($I$75))/i_p6_len,0)+1,1),i_p6_len,_xlfn.XMATCH($K165,$K$75:$K$84,1))</f>
        <v>10</v>
      </c>
      <c r="AJ165" s="415">
        <f t="shared" si="15"/>
        <v>9</v>
      </c>
      <c r="AK165" s="415"/>
      <c r="AL165" s="415"/>
      <c r="AM165" s="415"/>
      <c r="AN165" s="415"/>
      <c r="AO165" s="410"/>
      <c r="AP165" s="395"/>
      <c r="AQ165" s="383"/>
      <c r="AR165" s="383"/>
      <c r="AS165" s="383"/>
    </row>
    <row r="166" spans="1:45" outlineLevel="3" collapsed="1" x14ac:dyDescent="0.25">
      <c r="A166" s="383"/>
      <c r="B166" s="392"/>
      <c r="C166" s="385">
        <f t="shared" si="13"/>
        <v>4</v>
      </c>
      <c r="D166" s="410"/>
      <c r="E166" s="467"/>
      <c r="F166" s="467"/>
      <c r="G166" s="410"/>
      <c r="H166" s="431"/>
      <c r="I166" s="431"/>
      <c r="J166" s="431">
        <v>1</v>
      </c>
      <c r="K166" s="623">
        <f>Periods!O22</f>
        <v>43593</v>
      </c>
      <c r="L166" s="624">
        <f t="shared" ca="1" si="12"/>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cm="1">
        <f t="array" ref="AH166">IF(OR((INDEX($K$75:$K$84,$AI166,1)-INDEX($K$75:$K$84,$AJ166,1))=0,$K166&lt;INDEX($K$75:$K$84,$AJ166,1)),0,(INDEX($K$75:$K$84,$AI166,1)-$K166)/(INDEX($K$75:$K$84,$AI166,1)-INDEX($K$75:$K$84,$AJ166,1)))</f>
        <v>0</v>
      </c>
      <c r="AI166" s="415" cm="1">
        <f t="array" ref="AI166">IF($K166&lt;INDEX(i_break_date,ROUNDDOWN((ROW($I166)-ROW($I$75))/i_p6_len,0)+1,1),i_p6_len,_xlfn.XMATCH($K166,$K$75:$K$84,1))</f>
        <v>10</v>
      </c>
      <c r="AJ166" s="415">
        <f t="shared" si="15"/>
        <v>9</v>
      </c>
      <c r="AK166" s="415"/>
      <c r="AL166" s="415"/>
      <c r="AM166" s="415"/>
      <c r="AN166" s="415"/>
      <c r="AO166" s="410"/>
      <c r="AP166" s="395"/>
      <c r="AQ166" s="383"/>
      <c r="AR166" s="383"/>
      <c r="AS166" s="383"/>
    </row>
    <row r="167" spans="1:45" outlineLevel="3" x14ac:dyDescent="0.25">
      <c r="A167" s="383"/>
      <c r="B167" s="392"/>
      <c r="C167" s="385">
        <f t="shared" si="13"/>
        <v>4</v>
      </c>
      <c r="D167" s="410"/>
      <c r="E167" s="467"/>
      <c r="F167" s="467"/>
      <c r="G167" s="410"/>
      <c r="H167" s="431"/>
      <c r="I167" s="431"/>
      <c r="J167" s="431">
        <v>2</v>
      </c>
      <c r="K167" s="623">
        <f>Periods!O23</f>
        <v>43614</v>
      </c>
      <c r="L167" s="624">
        <f t="shared" ca="1" si="12"/>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cm="1">
        <f t="array" ref="AH167">IF(OR((INDEX($K$75:$K$84,$AI167,1)-INDEX($K$75:$K$84,$AJ167,1))=0,$K167&lt;INDEX($K$75:$K$84,$AJ167,1)),0,(INDEX($K$75:$K$84,$AI167,1)-$K167)/(INDEX($K$75:$K$84,$AI167,1)-INDEX($K$75:$K$84,$AJ167,1)))</f>
        <v>0.63636363636363635</v>
      </c>
      <c r="AI167" s="415" cm="1">
        <f t="array" ref="AI167">IF($K167&lt;INDEX(i_break_date,ROUNDDOWN((ROW($I167)-ROW($I$75))/i_p6_len,0)+1,1),i_p6_len,_xlfn.XMATCH($K167,$K$75:$K$84,1))</f>
        <v>3</v>
      </c>
      <c r="AJ167" s="415">
        <f t="shared" si="15"/>
        <v>2</v>
      </c>
      <c r="AK167" s="415"/>
      <c r="AL167" s="415"/>
      <c r="AM167" s="415"/>
      <c r="AN167" s="415"/>
      <c r="AO167" s="410"/>
      <c r="AP167" s="395"/>
      <c r="AQ167" s="383"/>
      <c r="AR167" s="383"/>
      <c r="AS167" s="383"/>
    </row>
    <row r="168" spans="1:45" outlineLevel="3" x14ac:dyDescent="0.25">
      <c r="A168" s="383"/>
      <c r="B168" s="392"/>
      <c r="C168" s="385">
        <f t="shared" si="13"/>
        <v>4</v>
      </c>
      <c r="D168" s="410"/>
      <c r="E168" s="467"/>
      <c r="F168" s="467"/>
      <c r="G168" s="410"/>
      <c r="H168" s="431"/>
      <c r="I168" s="431"/>
      <c r="J168" s="431">
        <v>3</v>
      </c>
      <c r="K168" s="623">
        <f>Periods!O24</f>
        <v>43684</v>
      </c>
      <c r="L168" s="624">
        <f t="shared" ca="1" si="12"/>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cm="1">
        <f t="array" ref="AH168">IF(OR((INDEX($K$75:$K$84,$AI168,1)-INDEX($K$75:$K$84,$AJ168,1))=0,$K168&lt;INDEX($K$75:$K$84,$AJ168,1)),0,(INDEX($K$75:$K$84,$AI168,1)-$K168)/(INDEX($K$75:$K$84,$AI168,1)-INDEX($K$75:$K$84,$AJ168,1)))</f>
        <v>0</v>
      </c>
      <c r="AI168" s="415" cm="1">
        <f t="array" ref="AI168">IF($K168&lt;INDEX(i_break_date,ROUNDDOWN((ROW($I168)-ROW($I$75))/i_p6_len,0)+1,1),i_p6_len,_xlfn.XMATCH($K168,$K$75:$K$84,1))</f>
        <v>4</v>
      </c>
      <c r="AJ168" s="415">
        <f t="shared" si="15"/>
        <v>3</v>
      </c>
      <c r="AK168" s="415"/>
      <c r="AL168" s="415"/>
      <c r="AM168" s="415"/>
      <c r="AN168" s="415"/>
      <c r="AO168" s="410"/>
      <c r="AP168" s="395"/>
      <c r="AQ168" s="383"/>
      <c r="AR168" s="383"/>
      <c r="AS168" s="383"/>
    </row>
    <row r="169" spans="1:45" outlineLevel="3" x14ac:dyDescent="0.25">
      <c r="A169" s="383"/>
      <c r="B169" s="392"/>
      <c r="C169" s="385">
        <f t="shared" si="13"/>
        <v>4</v>
      </c>
      <c r="D169" s="410"/>
      <c r="E169" s="467"/>
      <c r="F169" s="467"/>
      <c r="G169" s="410"/>
      <c r="H169" s="431"/>
      <c r="I169" s="431"/>
      <c r="J169" s="431">
        <v>4</v>
      </c>
      <c r="K169" s="623">
        <f>Periods!O25</f>
        <v>43733</v>
      </c>
      <c r="L169" s="624">
        <f t="shared" ca="1" si="12"/>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cm="1">
        <f t="array" ref="AH169">IF(OR((INDEX($K$75:$K$84,$AI169,1)-INDEX($K$75:$K$84,$AJ169,1))=0,$K169&lt;INDEX($K$75:$K$84,$AJ169,1)),0,(INDEX($K$75:$K$84,$AI169,1)-$K169)/(INDEX($K$75:$K$84,$AI169,1)-INDEX($K$75:$K$84,$AJ169,1)))</f>
        <v>0</v>
      </c>
      <c r="AI169" s="415" cm="1">
        <f t="array" ref="AI169">IF($K169&lt;INDEX(i_break_date,ROUNDDOWN((ROW($I169)-ROW($I$75))/i_p6_len,0)+1,1),i_p6_len,_xlfn.XMATCH($K169,$K$75:$K$84,1))</f>
        <v>5</v>
      </c>
      <c r="AJ169" s="415">
        <f t="shared" si="15"/>
        <v>4</v>
      </c>
      <c r="AK169" s="415"/>
      <c r="AL169" s="415"/>
      <c r="AM169" s="415"/>
      <c r="AN169" s="415"/>
      <c r="AO169" s="410"/>
      <c r="AP169" s="395"/>
      <c r="AQ169" s="383"/>
      <c r="AR169" s="383"/>
      <c r="AS169" s="383"/>
    </row>
    <row r="170" spans="1:45" outlineLevel="3" x14ac:dyDescent="0.25">
      <c r="A170" s="383"/>
      <c r="B170" s="392"/>
      <c r="C170" s="385">
        <f t="shared" si="13"/>
        <v>4</v>
      </c>
      <c r="D170" s="410"/>
      <c r="E170" s="467"/>
      <c r="F170" s="467"/>
      <c r="G170" s="410"/>
      <c r="H170" s="431"/>
      <c r="I170" s="431"/>
      <c r="J170" s="431">
        <v>5</v>
      </c>
      <c r="K170" s="623">
        <f>Periods!O26</f>
        <v>43753</v>
      </c>
      <c r="L170" s="624">
        <f t="shared" ca="1" si="12"/>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cm="1">
        <f t="array" ref="AH170">IF(OR((INDEX($K$75:$K$84,$AI170,1)-INDEX($K$75:$K$84,$AJ170,1))=0,$K170&lt;INDEX($K$75:$K$84,$AJ170,1)),0,(INDEX($K$75:$K$84,$AI170,1)-$K170)/(INDEX($K$75:$K$84,$AI170,1)-INDEX($K$75:$K$84,$AJ170,1)))</f>
        <v>0.55555555555555558</v>
      </c>
      <c r="AI170" s="415" cm="1">
        <f t="array" ref="AI170">IF($K170&lt;INDEX(i_break_date,ROUNDDOWN((ROW($I170)-ROW($I$75))/i_p6_len,0)+1,1),i_p6_len,_xlfn.XMATCH($K170,$K$75:$K$84,1))</f>
        <v>6</v>
      </c>
      <c r="AJ170" s="415">
        <f t="shared" si="15"/>
        <v>5</v>
      </c>
      <c r="AK170" s="415"/>
      <c r="AL170" s="415"/>
      <c r="AM170" s="415"/>
      <c r="AN170" s="415"/>
      <c r="AO170" s="410"/>
      <c r="AP170" s="395"/>
      <c r="AQ170" s="383"/>
      <c r="AR170" s="383"/>
      <c r="AS170" s="383"/>
    </row>
    <row r="171" spans="1:45" outlineLevel="3" x14ac:dyDescent="0.25">
      <c r="A171" s="383"/>
      <c r="B171" s="392"/>
      <c r="C171" s="385">
        <f t="shared" si="13"/>
        <v>4</v>
      </c>
      <c r="D171" s="410"/>
      <c r="E171" s="467"/>
      <c r="F171" s="467"/>
      <c r="G171" s="410"/>
      <c r="H171" s="431"/>
      <c r="I171" s="431"/>
      <c r="J171" s="431">
        <v>6</v>
      </c>
      <c r="K171" s="623">
        <f>Periods!O27</f>
        <v>43770</v>
      </c>
      <c r="L171" s="624">
        <f t="shared" ref="L171:L173" ca="1" si="18">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cm="1">
        <f t="array" ref="AH171">IF(OR((INDEX($K$75:$K$84,$AI171,1)-INDEX($K$75:$K$84,$AJ171,1))=0,$K171&lt;INDEX($K$75:$K$84,$AJ171,1)),0,(INDEX($K$75:$K$84,$AI171,1)-$K171)/(INDEX($K$75:$K$84,$AI171,1)-INDEX($K$75:$K$84,$AJ171,1)))</f>
        <v>0.17777777777777778</v>
      </c>
      <c r="AI171" s="415" cm="1">
        <f t="array" ref="AI171">IF($K171&lt;INDEX(i_break_date,ROUNDDOWN((ROW($I171)-ROW($I$75))/i_p6_len,0)+1,1),i_p6_len,_xlfn.XMATCH($K171,$K$75:$K$84,1))</f>
        <v>6</v>
      </c>
      <c r="AJ171" s="415">
        <f t="shared" si="15"/>
        <v>5</v>
      </c>
      <c r="AK171" s="415"/>
      <c r="AL171" s="415"/>
      <c r="AM171" s="415"/>
      <c r="AN171" s="415"/>
      <c r="AO171" s="410"/>
      <c r="AP171" s="395"/>
      <c r="AQ171" s="383"/>
      <c r="AR171" s="383"/>
      <c r="AS171" s="383"/>
    </row>
    <row r="172" spans="1:45" outlineLevel="3" x14ac:dyDescent="0.25">
      <c r="A172" s="383"/>
      <c r="B172" s="392"/>
      <c r="C172" s="385">
        <f t="shared" si="13"/>
        <v>4</v>
      </c>
      <c r="D172" s="410"/>
      <c r="E172" s="467"/>
      <c r="F172" s="467"/>
      <c r="G172" s="410"/>
      <c r="H172" s="431"/>
      <c r="I172" s="431"/>
      <c r="J172" s="431">
        <v>7</v>
      </c>
      <c r="K172" s="623">
        <f>Periods!O28</f>
        <v>43852</v>
      </c>
      <c r="L172" s="624">
        <f t="shared" ca="1" si="18"/>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cm="1">
        <f t="array" ref="AH172">IF(OR((INDEX($K$75:$K$84,$AI172,1)-INDEX($K$75:$K$84,$AJ172,1))=0,$K172&lt;INDEX($K$75:$K$84,$AJ172,1)),0,(INDEX($K$75:$K$84,$AI172,1)-$K172)/(INDEX($K$75:$K$84,$AI172,1)-INDEX($K$75:$K$84,$AJ172,1)))</f>
        <v>0</v>
      </c>
      <c r="AI172" s="415" cm="1">
        <f t="array" ref="AI172">IF($K172&lt;INDEX(i_break_date,ROUNDDOWN((ROW($I172)-ROW($I$75))/i_p6_len,0)+1,1),i_p6_len,_xlfn.XMATCH($K172,$K$75:$K$84,1))</f>
        <v>8</v>
      </c>
      <c r="AJ172" s="415">
        <f t="shared" si="15"/>
        <v>7</v>
      </c>
      <c r="AK172" s="415"/>
      <c r="AL172" s="415"/>
      <c r="AM172" s="415"/>
      <c r="AN172" s="415"/>
      <c r="AO172" s="410"/>
      <c r="AP172" s="395"/>
      <c r="AQ172" s="383"/>
      <c r="AR172" s="383"/>
      <c r="AS172" s="383"/>
    </row>
    <row r="173" spans="1:45" outlineLevel="3" x14ac:dyDescent="0.25">
      <c r="A173" s="383"/>
      <c r="B173" s="392"/>
      <c r="C173" s="385">
        <f t="shared" si="13"/>
        <v>4</v>
      </c>
      <c r="D173" s="410"/>
      <c r="E173" s="467"/>
      <c r="F173" s="467"/>
      <c r="G173" s="410"/>
      <c r="H173" s="431"/>
      <c r="I173" s="431"/>
      <c r="J173" s="431">
        <v>8</v>
      </c>
      <c r="K173" s="623">
        <f>Periods!O29</f>
        <v>43891</v>
      </c>
      <c r="L173" s="624">
        <f t="shared" ca="1" si="18"/>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cm="1">
        <f t="array" ref="AH173">IF(OR((INDEX($K$75:$K$84,$AI173,1)-INDEX($K$75:$K$84,$AJ173,1))=0,$K173&lt;INDEX($K$75:$K$84,$AJ173,1)),0,(INDEX($K$75:$K$84,$AI173,1)-$K173)/(INDEX($K$75:$K$84,$AI173,1)-INDEX($K$75:$K$84,$AJ173,1)))</f>
        <v>0.22</v>
      </c>
      <c r="AI173" s="415" cm="1">
        <f t="array" ref="AI173">IF($K173&lt;INDEX(i_break_date,ROUNDDOWN((ROW($I173)-ROW($I$75))/i_p6_len,0)+1,1),i_p6_len,_xlfn.XMATCH($K173,$K$75:$K$84,1))</f>
        <v>9</v>
      </c>
      <c r="AJ173" s="415">
        <f t="shared" si="15"/>
        <v>8</v>
      </c>
      <c r="AK173" s="415"/>
      <c r="AL173" s="415"/>
      <c r="AM173" s="415"/>
      <c r="AN173" s="415"/>
      <c r="AO173" s="410"/>
      <c r="AP173" s="395"/>
      <c r="AQ173" s="383"/>
      <c r="AR173" s="383"/>
      <c r="AS173" s="383"/>
    </row>
    <row r="174" spans="1:45" outlineLevel="3" x14ac:dyDescent="0.25">
      <c r="A174" s="383"/>
      <c r="B174" s="392"/>
      <c r="C174" s="385">
        <f t="shared" si="13"/>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cm="1">
        <f t="array" ref="AH174">IF(OR((INDEX($K$75:$K$84,$AI174,1)-INDEX($K$75:$K$84,$AJ174,1))=0,$K174&lt;INDEX($K$75:$K$84,$AJ174,1)),0,(INDEX($K$75:$K$84,$AI174,1)-$K174)/(INDEX($K$75:$K$84,$AI174,1)-INDEX($K$75:$K$84,$AJ174,1)))</f>
        <v>0.2857142857142857</v>
      </c>
      <c r="AI174" s="415" cm="1">
        <f t="array" ref="AI174">IF($K174&lt;INDEX(i_break_date,ROUNDDOWN((ROW($I174)-ROW($I$75))/i_p6_len,0)+1,1),i_p6_len,_xlfn.XMATCH($K174,$K$75:$K$84,1))</f>
        <v>10</v>
      </c>
      <c r="AJ174" s="415">
        <f t="shared" si="15"/>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438</v>
      </c>
      <c r="AP176" s="395"/>
      <c r="AQ176" s="383"/>
      <c r="AR176" s="383"/>
      <c r="AS176" s="383"/>
    </row>
    <row r="177" spans="1:45" ht="5.0999999999999996" customHeight="1" outlineLevel="3" x14ac:dyDescent="0.25">
      <c r="A177" s="383"/>
      <c r="B177" s="392"/>
      <c r="C177" s="385">
        <f>INT($C$40)+3.005</f>
        <v>4.0049999999999999</v>
      </c>
      <c r="D177" s="410" t="s">
        <v>434</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490</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438</v>
      </c>
      <c r="AP179" s="395"/>
      <c r="AQ179" s="383"/>
      <c r="AR179" s="383"/>
      <c r="AS179" s="383"/>
    </row>
    <row r="180" spans="1:45" outlineLevel="1" x14ac:dyDescent="0.25">
      <c r="A180" s="383"/>
      <c r="B180" s="392"/>
      <c r="C180" s="385">
        <f>INT($C$40)+1</f>
        <v>2</v>
      </c>
      <c r="D180" s="410"/>
      <c r="E180" s="467"/>
      <c r="F180" s="467"/>
      <c r="G180" s="410"/>
      <c r="H180" s="427" t="s">
        <v>491</v>
      </c>
      <c r="I180" s="451"/>
      <c r="J180" s="444" t="s">
        <v>492</v>
      </c>
      <c r="K180" s="398" t="s">
        <v>493</v>
      </c>
      <c r="L180" s="398"/>
      <c r="M180" s="398"/>
      <c r="N180" s="444"/>
      <c r="O180" s="398" t="s">
        <v>494</v>
      </c>
      <c r="P180" s="398"/>
      <c r="Q180" s="398"/>
      <c r="R180" s="398"/>
      <c r="S180" s="398"/>
      <c r="T180" s="398"/>
      <c r="U180" s="398" t="s">
        <v>495</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496</v>
      </c>
      <c r="P181" s="444" t="s">
        <v>497</v>
      </c>
      <c r="Q181" s="444" t="s">
        <v>498</v>
      </c>
      <c r="R181" s="444" t="s">
        <v>921</v>
      </c>
      <c r="S181" s="444" t="s">
        <v>499</v>
      </c>
      <c r="T181" s="444" t="s">
        <v>500</v>
      </c>
      <c r="U181" s="398" t="s">
        <v>501</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434</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502</v>
      </c>
      <c r="I183" s="431"/>
      <c r="J183" s="432">
        <v>1.65</v>
      </c>
      <c r="K183" s="432">
        <v>0.4</v>
      </c>
      <c r="L183" s="432">
        <v>0.4</v>
      </c>
      <c r="M183" s="432">
        <v>0.6</v>
      </c>
      <c r="N183" s="415"/>
      <c r="O183" s="432">
        <v>13.1</v>
      </c>
      <c r="P183" s="432">
        <v>29.4</v>
      </c>
      <c r="Q183" s="415">
        <f t="shared" ref="Q183:Q194" si="19">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503</v>
      </c>
      <c r="I184" s="431"/>
      <c r="J184" s="432">
        <v>1.9</v>
      </c>
      <c r="K184" s="432">
        <v>0.4</v>
      </c>
      <c r="L184" s="432">
        <v>0.4</v>
      </c>
      <c r="M184" s="432">
        <v>0.5</v>
      </c>
      <c r="N184" s="415"/>
      <c r="O184" s="432">
        <v>13.7</v>
      </c>
      <c r="P184" s="432">
        <v>28.8</v>
      </c>
      <c r="Q184" s="415">
        <f t="shared" si="19"/>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0">INT($C$40)+3</f>
        <v>4</v>
      </c>
      <c r="D185" s="410"/>
      <c r="E185" s="467"/>
      <c r="F185" s="467"/>
      <c r="G185" s="410"/>
      <c r="H185" s="431" t="s">
        <v>504</v>
      </c>
      <c r="I185" s="431"/>
      <c r="J185" s="432">
        <v>2</v>
      </c>
      <c r="K185" s="432">
        <v>0.4</v>
      </c>
      <c r="L185" s="432">
        <v>0.4</v>
      </c>
      <c r="M185" s="432">
        <v>0.4</v>
      </c>
      <c r="N185" s="415"/>
      <c r="O185" s="432">
        <v>12.7</v>
      </c>
      <c r="P185" s="432">
        <v>26.2</v>
      </c>
      <c r="Q185" s="415">
        <f t="shared" si="19"/>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0"/>
        <v>4</v>
      </c>
      <c r="D186" s="410"/>
      <c r="E186" s="467"/>
      <c r="F186" s="467"/>
      <c r="G186" s="410"/>
      <c r="H186" s="431" t="s">
        <v>505</v>
      </c>
      <c r="I186" s="431"/>
      <c r="J186" s="432">
        <v>2.1</v>
      </c>
      <c r="K186" s="432">
        <v>0.4</v>
      </c>
      <c r="L186" s="432">
        <v>0.4</v>
      </c>
      <c r="M186" s="432">
        <v>0.3</v>
      </c>
      <c r="N186" s="415"/>
      <c r="O186" s="432">
        <v>10.6</v>
      </c>
      <c r="P186" s="432">
        <v>22.2</v>
      </c>
      <c r="Q186" s="415">
        <f t="shared" si="19"/>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0"/>
        <v>4</v>
      </c>
      <c r="D187" s="410"/>
      <c r="E187" s="467"/>
      <c r="F187" s="467"/>
      <c r="G187" s="410"/>
      <c r="H187" s="431" t="s">
        <v>506</v>
      </c>
      <c r="I187" s="431"/>
      <c r="J187" s="432">
        <v>2.2999999999999998</v>
      </c>
      <c r="K187" s="432">
        <v>0.4</v>
      </c>
      <c r="L187" s="432">
        <v>0.4</v>
      </c>
      <c r="M187" s="432">
        <v>0.3</v>
      </c>
      <c r="N187" s="415"/>
      <c r="O187" s="432">
        <v>8.1999999999999993</v>
      </c>
      <c r="P187" s="432">
        <v>18.100000000000001</v>
      </c>
      <c r="Q187" s="415">
        <f t="shared" si="19"/>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0"/>
        <v>4</v>
      </c>
      <c r="D188" s="410"/>
      <c r="E188" s="467"/>
      <c r="F188" s="467"/>
      <c r="G188" s="410"/>
      <c r="H188" s="431" t="s">
        <v>507</v>
      </c>
      <c r="I188" s="431"/>
      <c r="J188" s="432">
        <v>2</v>
      </c>
      <c r="K188" s="432">
        <v>0.4</v>
      </c>
      <c r="L188" s="432">
        <v>0.4</v>
      </c>
      <c r="M188" s="432">
        <v>0.3</v>
      </c>
      <c r="N188" s="415"/>
      <c r="O188" s="432">
        <v>6.7</v>
      </c>
      <c r="P188" s="432">
        <v>15.2</v>
      </c>
      <c r="Q188" s="415">
        <f t="shared" si="19"/>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0"/>
        <v>4</v>
      </c>
      <c r="D189" s="410"/>
      <c r="E189" s="467"/>
      <c r="F189" s="467"/>
      <c r="G189" s="410"/>
      <c r="H189" s="431" t="s">
        <v>508</v>
      </c>
      <c r="I189" s="431"/>
      <c r="J189" s="432">
        <v>1.9</v>
      </c>
      <c r="K189" s="432">
        <v>0.4</v>
      </c>
      <c r="L189" s="432">
        <v>0.4</v>
      </c>
      <c r="M189" s="432">
        <v>0.5</v>
      </c>
      <c r="N189" s="415"/>
      <c r="O189" s="432">
        <v>5.8</v>
      </c>
      <c r="P189" s="432">
        <v>14.4</v>
      </c>
      <c r="Q189" s="415">
        <f t="shared" si="19"/>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0"/>
        <v>4</v>
      </c>
      <c r="D190" s="410"/>
      <c r="E190" s="467"/>
      <c r="F190" s="467"/>
      <c r="G190" s="410"/>
      <c r="H190" s="431" t="s">
        <v>509</v>
      </c>
      <c r="I190" s="431"/>
      <c r="J190" s="432">
        <v>1.8</v>
      </c>
      <c r="K190" s="432">
        <v>0.4</v>
      </c>
      <c r="L190" s="432">
        <v>0.4</v>
      </c>
      <c r="M190" s="432">
        <v>0.65</v>
      </c>
      <c r="N190" s="415"/>
      <c r="O190" s="432">
        <v>5.6</v>
      </c>
      <c r="P190" s="432">
        <v>14.9</v>
      </c>
      <c r="Q190" s="415">
        <f t="shared" si="19"/>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0"/>
        <v>4</v>
      </c>
      <c r="D191" s="410"/>
      <c r="E191" s="467"/>
      <c r="F191" s="467"/>
      <c r="G191" s="410"/>
      <c r="H191" s="431" t="s">
        <v>510</v>
      </c>
      <c r="I191" s="431"/>
      <c r="J191" s="432">
        <v>1.6</v>
      </c>
      <c r="K191" s="432">
        <v>0.4</v>
      </c>
      <c r="L191" s="432">
        <v>0.4</v>
      </c>
      <c r="M191" s="432">
        <v>0.8</v>
      </c>
      <c r="N191" s="415"/>
      <c r="O191" s="432">
        <v>6.3</v>
      </c>
      <c r="P191" s="432">
        <v>17</v>
      </c>
      <c r="Q191" s="415">
        <f t="shared" si="19"/>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0"/>
        <v>4</v>
      </c>
      <c r="D192" s="410"/>
      <c r="E192" s="467"/>
      <c r="F192" s="467"/>
      <c r="G192" s="410"/>
      <c r="H192" s="431" t="s">
        <v>511</v>
      </c>
      <c r="I192" s="431"/>
      <c r="J192" s="432">
        <v>1.3</v>
      </c>
      <c r="K192" s="432">
        <v>0.4</v>
      </c>
      <c r="L192" s="432">
        <v>0.4</v>
      </c>
      <c r="M192" s="432">
        <v>0.8</v>
      </c>
      <c r="N192" s="415"/>
      <c r="O192" s="432">
        <v>7.5</v>
      </c>
      <c r="P192" s="432">
        <v>19.899999999999999</v>
      </c>
      <c r="Q192" s="415">
        <f t="shared" si="19"/>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0"/>
        <v>4</v>
      </c>
      <c r="D193" s="410"/>
      <c r="E193" s="467"/>
      <c r="F193" s="467"/>
      <c r="G193" s="410"/>
      <c r="H193" s="431" t="s">
        <v>512</v>
      </c>
      <c r="I193" s="431"/>
      <c r="J193" s="432">
        <v>1.3</v>
      </c>
      <c r="K193" s="432">
        <v>0.4</v>
      </c>
      <c r="L193" s="432">
        <v>0.4</v>
      </c>
      <c r="M193" s="432">
        <v>0.7</v>
      </c>
      <c r="N193" s="415"/>
      <c r="O193" s="432">
        <v>9.6999999999999993</v>
      </c>
      <c r="P193" s="432">
        <v>23.7</v>
      </c>
      <c r="Q193" s="415">
        <f t="shared" si="19"/>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0"/>
        <v>4</v>
      </c>
      <c r="D194" s="410"/>
      <c r="E194" s="467"/>
      <c r="F194" s="467"/>
      <c r="G194" s="410"/>
      <c r="H194" s="431" t="s">
        <v>513</v>
      </c>
      <c r="I194" s="431"/>
      <c r="J194" s="432">
        <v>1.4</v>
      </c>
      <c r="K194" s="432">
        <v>0.4</v>
      </c>
      <c r="L194" s="432">
        <v>0.4</v>
      </c>
      <c r="M194" s="432">
        <v>0.65</v>
      </c>
      <c r="N194" s="415"/>
      <c r="O194" s="432">
        <v>11.8</v>
      </c>
      <c r="P194" s="432">
        <v>27.6</v>
      </c>
      <c r="Q194" s="415">
        <f t="shared" si="19"/>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438</v>
      </c>
      <c r="AP195" s="395"/>
      <c r="AQ195" s="383"/>
      <c r="AR195" s="383"/>
      <c r="AS195" s="383"/>
    </row>
    <row r="196" spans="1:45" ht="5.0999999999999996" customHeight="1" outlineLevel="3" x14ac:dyDescent="0.25">
      <c r="A196" s="383"/>
      <c r="B196" s="392"/>
      <c r="C196" s="385">
        <f>INT($C$40)+3.005</f>
        <v>4.0049999999999999</v>
      </c>
      <c r="D196" s="410" t="s">
        <v>434</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923</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438</v>
      </c>
      <c r="AP198" s="395"/>
      <c r="AQ198" s="383"/>
      <c r="AR198" s="383"/>
      <c r="AS198" s="383"/>
    </row>
    <row r="199" spans="1:45" outlineLevel="1" x14ac:dyDescent="0.25">
      <c r="A199" s="383"/>
      <c r="B199" s="392"/>
      <c r="C199" s="385">
        <f>INT($C$40)+1</f>
        <v>2</v>
      </c>
      <c r="D199" s="410"/>
      <c r="E199" s="467"/>
      <c r="F199" s="467"/>
      <c r="G199" s="410"/>
      <c r="H199" s="427" t="s">
        <v>514</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434</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516</v>
      </c>
      <c r="I201" s="431"/>
      <c r="J201" s="456">
        <v>50</v>
      </c>
      <c r="K201" s="415"/>
      <c r="L201" s="415"/>
      <c r="M201" s="415" t="s">
        <v>517</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518</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519</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1">INT($C$40)+3</f>
        <v>4</v>
      </c>
      <c r="D204" s="410"/>
      <c r="E204" s="467"/>
      <c r="F204" s="467"/>
      <c r="G204" s="410"/>
      <c r="H204" s="417" t="s">
        <v>520</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1"/>
        <v>4</v>
      </c>
      <c r="D205" s="410"/>
      <c r="E205" s="467"/>
      <c r="F205" s="467"/>
      <c r="G205" s="410"/>
      <c r="H205" s="417" t="s">
        <v>521</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1"/>
        <v>4</v>
      </c>
      <c r="D206" s="410"/>
      <c r="E206" s="467"/>
      <c r="F206" s="467"/>
      <c r="G206" s="410"/>
      <c r="H206" s="417" t="s">
        <v>522</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1"/>
        <v>4</v>
      </c>
      <c r="D207" s="410"/>
      <c r="E207" s="467"/>
      <c r="F207" s="467"/>
      <c r="G207" s="410"/>
      <c r="H207" s="417" t="s">
        <v>523</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1"/>
        <v>4</v>
      </c>
      <c r="D208" s="410"/>
      <c r="E208" s="467"/>
      <c r="F208" s="467"/>
      <c r="G208" s="410"/>
      <c r="H208" s="417" t="s">
        <v>524</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1"/>
        <v>4</v>
      </c>
      <c r="D209" s="410"/>
      <c r="E209" s="467"/>
      <c r="F209" s="467"/>
      <c r="G209" s="410"/>
      <c r="H209" s="417" t="s">
        <v>525</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1"/>
        <v>4</v>
      </c>
      <c r="D210" s="410"/>
      <c r="E210" s="467"/>
      <c r="F210" s="467"/>
      <c r="G210" s="410"/>
      <c r="H210" s="417" t="s">
        <v>526</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1"/>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1"/>
        <v>4</v>
      </c>
      <c r="D212" s="410"/>
      <c r="E212" s="467"/>
      <c r="F212" s="467"/>
      <c r="G212" s="410"/>
      <c r="H212" s="417" t="s">
        <v>527</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438</v>
      </c>
      <c r="AP213" s="395"/>
      <c r="AQ213" s="383"/>
      <c r="AR213" s="383"/>
      <c r="AS213" s="383"/>
    </row>
    <row r="214" spans="1:45" outlineLevel="1" x14ac:dyDescent="0.25">
      <c r="A214" s="383"/>
      <c r="B214" s="392"/>
      <c r="C214" s="385">
        <f>INT($C$40)+1</f>
        <v>2</v>
      </c>
      <c r="D214" s="410"/>
      <c r="E214" s="467"/>
      <c r="F214" s="467"/>
      <c r="G214" s="410"/>
      <c r="H214" s="427" t="s">
        <v>528</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434</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529</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438</v>
      </c>
      <c r="AP217" s="395"/>
      <c r="AQ217" s="383"/>
      <c r="AR217" s="383"/>
      <c r="AS217" s="383"/>
    </row>
    <row r="218" spans="1:45" outlineLevel="1" x14ac:dyDescent="0.25">
      <c r="A218" s="383"/>
      <c r="B218" s="392"/>
      <c r="C218" s="385">
        <f>INT($C$40)+1</f>
        <v>2</v>
      </c>
      <c r="D218" s="410"/>
      <c r="E218" s="467"/>
      <c r="F218" s="467"/>
      <c r="G218" s="410"/>
      <c r="H218" s="427" t="s">
        <v>530</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434</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531</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532</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533</v>
      </c>
      <c r="J223" s="431" t="s">
        <v>534</v>
      </c>
      <c r="K223" s="431" t="s">
        <v>779</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438</v>
      </c>
      <c r="AP225" s="395"/>
      <c r="AQ225" s="383"/>
      <c r="AR225" s="383"/>
      <c r="AS225" s="383"/>
    </row>
    <row r="226" spans="1:45" s="697" customFormat="1" ht="30" customHeight="1" outlineLevel="1" x14ac:dyDescent="0.25">
      <c r="A226" s="383"/>
      <c r="B226" s="392"/>
      <c r="C226" s="385">
        <f>INT($C$40)+1</f>
        <v>2</v>
      </c>
      <c r="D226" s="410"/>
      <c r="E226" s="467"/>
      <c r="F226" s="467"/>
      <c r="G226" s="410"/>
      <c r="H226" s="427" t="s">
        <v>984</v>
      </c>
      <c r="I226" s="428"/>
      <c r="J226" s="1107" t="s">
        <v>986</v>
      </c>
      <c r="K226" s="1107"/>
      <c r="L226" s="1107" t="s">
        <v>985</v>
      </c>
      <c r="M226" s="1107"/>
      <c r="N226" s="444"/>
      <c r="O226" s="444" t="s">
        <v>1011</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434</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2">INT($C$40)+2</f>
        <v>3</v>
      </c>
      <c r="D229" s="410"/>
      <c r="E229" s="467"/>
      <c r="F229" s="467"/>
      <c r="G229" s="410"/>
      <c r="H229" s="415" t="str">
        <f t="shared" ref="H229:H230" si="23">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2"/>
        <v>3</v>
      </c>
      <c r="D230" s="410"/>
      <c r="E230" s="467"/>
      <c r="F230" s="467"/>
      <c r="G230" s="410"/>
      <c r="H230" s="415" t="str">
        <f t="shared" si="23"/>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2"/>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2"/>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438</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425</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427</v>
      </c>
      <c r="F243" s="464">
        <v>1</v>
      </c>
      <c r="G243" s="401"/>
      <c r="H243" s="402" t="s">
        <v>536</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468</v>
      </c>
      <c r="L247" s="468"/>
      <c r="M247" s="468"/>
      <c r="N247" s="468" t="s">
        <v>469</v>
      </c>
      <c r="O247" s="468"/>
      <c r="P247" s="468"/>
      <c r="Q247" s="468"/>
      <c r="R247" s="468" t="s">
        <v>471</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537</v>
      </c>
      <c r="M248" s="457" t="s">
        <v>4</v>
      </c>
      <c r="N248" s="457" t="s">
        <v>538</v>
      </c>
      <c r="O248" s="457" t="s">
        <v>539</v>
      </c>
      <c r="P248" s="457" t="s">
        <v>540</v>
      </c>
      <c r="Q248" s="457" t="s">
        <v>541</v>
      </c>
      <c r="R248" s="457" t="s">
        <v>538</v>
      </c>
      <c r="S248" s="457" t="s">
        <v>539</v>
      </c>
      <c r="T248" s="457" t="s">
        <v>540</v>
      </c>
      <c r="U248" s="457" t="s">
        <v>541</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431</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542</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432</v>
      </c>
      <c r="C251" s="385">
        <f>INT(MAX($C$254:$C$367))+1</f>
        <v>5</v>
      </c>
      <c r="D251" s="410" t="s">
        <v>433</v>
      </c>
      <c r="E251" s="467"/>
      <c r="F251" s="467"/>
      <c r="G251" s="410"/>
      <c r="H251" s="467" t="s">
        <v>543</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432</v>
      </c>
      <c r="C252" s="385">
        <f>INT(MAX($C$254:$C$367))+1</f>
        <v>5</v>
      </c>
      <c r="D252" s="410" t="s">
        <v>433</v>
      </c>
      <c r="E252" s="467"/>
      <c r="F252" s="467"/>
      <c r="G252" s="410"/>
      <c r="H252" s="467" t="s">
        <v>1098</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544</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434</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545</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546</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438</v>
      </c>
      <c r="AP258" s="395"/>
      <c r="AQ258" s="383"/>
      <c r="AR258" s="383"/>
      <c r="AS258" s="383"/>
    </row>
    <row r="259" spans="1:45" outlineLevel="1" x14ac:dyDescent="0.25">
      <c r="A259" s="383"/>
      <c r="B259" s="392"/>
      <c r="C259" s="385">
        <f>INT($C$242)+1</f>
        <v>2</v>
      </c>
      <c r="D259" s="410"/>
      <c r="E259" s="467"/>
      <c r="F259" s="467"/>
      <c r="G259" s="410"/>
      <c r="H259" s="470" t="s">
        <v>547</v>
      </c>
      <c r="I259" s="398" t="s">
        <v>548</v>
      </c>
      <c r="J259" s="473"/>
      <c r="K259" s="398" t="s">
        <v>549</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434</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878</v>
      </c>
      <c r="I261" s="475" t="b">
        <v>0</v>
      </c>
      <c r="J261" s="432" t="b">
        <v>1</v>
      </c>
      <c r="K261" s="476">
        <f t="shared" ref="K261:Q261" si="24">DATE($I$264,MONTH(INDEX($N$270:$Q$270,1,K$250+1)),DAY(INDEX($N$270:$Q$270,1,K$250+1)))</f>
        <v>43600</v>
      </c>
      <c r="L261" s="476">
        <f t="shared" si="24"/>
        <v>43600</v>
      </c>
      <c r="M261" s="476">
        <f t="shared" si="24"/>
        <v>43600</v>
      </c>
      <c r="N261" s="476">
        <f t="shared" si="24"/>
        <v>43600</v>
      </c>
      <c r="O261" s="476">
        <f t="shared" si="24"/>
        <v>43600</v>
      </c>
      <c r="P261" s="476">
        <f t="shared" si="24"/>
        <v>43600</v>
      </c>
      <c r="Q261" s="476">
        <f t="shared" si="24"/>
        <v>43600</v>
      </c>
      <c r="R261" s="415"/>
      <c r="S261" s="415"/>
      <c r="T261" s="415"/>
      <c r="U261" s="415"/>
      <c r="V261" s="415"/>
      <c r="W261" s="437"/>
      <c r="X261" s="437"/>
      <c r="Y261" s="437"/>
      <c r="Z261" s="437"/>
      <c r="AA261" s="437"/>
      <c r="AB261" s="415"/>
      <c r="AC261" s="1074" t="s">
        <v>551</v>
      </c>
      <c r="AD261" s="1075"/>
      <c r="AE261" s="1075"/>
      <c r="AF261" s="1076"/>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877</v>
      </c>
      <c r="I262" s="475" t="b">
        <v>0</v>
      </c>
      <c r="J262" s="432" t="b">
        <v>1</v>
      </c>
      <c r="K262" s="479">
        <f>DATE($I$264,MONTH(INDEX($N$278:$Q$278,1,K$250+1)),DAY(INDEX($N$278:$Q$278,1,K$250+1)))</f>
        <v>43634</v>
      </c>
      <c r="L262" s="479">
        <f t="shared" ref="L262:Q262" si="25">DATE($I$264,MONTH(INDEX($N$278:$Q$278,1,L$250+1)),DAY(INDEX($N$278:$Q$278,1,L$250+1)))</f>
        <v>43634</v>
      </c>
      <c r="M262" s="479">
        <f t="shared" si="25"/>
        <v>43634</v>
      </c>
      <c r="N262" s="479">
        <f t="shared" si="25"/>
        <v>43634</v>
      </c>
      <c r="O262" s="479">
        <f t="shared" si="25"/>
        <v>43634</v>
      </c>
      <c r="P262" s="479">
        <f t="shared" si="25"/>
        <v>43634</v>
      </c>
      <c r="Q262" s="479">
        <f t="shared" si="25"/>
        <v>43634</v>
      </c>
      <c r="R262" s="415"/>
      <c r="S262" s="415"/>
      <c r="T262" s="415"/>
      <c r="U262" s="415"/>
      <c r="V262" s="415"/>
      <c r="W262" s="437"/>
      <c r="X262" s="437"/>
      <c r="Y262" s="437"/>
      <c r="Z262" s="437"/>
      <c r="AA262" s="437"/>
      <c r="AB262" s="415"/>
      <c r="AC262" s="1077"/>
      <c r="AD262" s="1078"/>
      <c r="AE262" s="1078"/>
      <c r="AF262" s="1079"/>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876</v>
      </c>
      <c r="I263" s="478" t="b">
        <f>NOT(OR(I261,I262))</f>
        <v>1</v>
      </c>
      <c r="J263" s="432" t="b">
        <v>1</v>
      </c>
      <c r="K263" s="489">
        <f t="shared" ref="K263:Q263" si="26">DATE($I$264,MONTH(INDEX($N$286:$Q$286,1,K$250+1)),DAY(INDEX($N$286:$Q$286,1,K$250+1)))</f>
        <v>43669</v>
      </c>
      <c r="L263" s="489">
        <f t="shared" si="26"/>
        <v>43669</v>
      </c>
      <c r="M263" s="489">
        <f t="shared" si="26"/>
        <v>43669</v>
      </c>
      <c r="N263" s="489">
        <f t="shared" si="26"/>
        <v>43669</v>
      </c>
      <c r="O263" s="489">
        <f t="shared" si="26"/>
        <v>43669</v>
      </c>
      <c r="P263" s="489">
        <f t="shared" si="26"/>
        <v>43669</v>
      </c>
      <c r="Q263" s="489">
        <f t="shared" si="26"/>
        <v>43669</v>
      </c>
      <c r="R263" s="415"/>
      <c r="S263" s="415"/>
      <c r="T263" s="415"/>
      <c r="U263" s="415"/>
      <c r="V263" s="415"/>
      <c r="W263" s="431"/>
      <c r="X263" s="431"/>
      <c r="Y263" s="431"/>
      <c r="Z263" s="431"/>
      <c r="AA263" s="431"/>
      <c r="AB263" s="431"/>
      <c r="AC263" s="1080"/>
      <c r="AD263" s="1081"/>
      <c r="AE263" s="1081"/>
      <c r="AF263" s="1082"/>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552</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4" t="s">
        <v>1166</v>
      </c>
      <c r="AD264" s="1075"/>
      <c r="AE264" s="1075"/>
      <c r="AF264" s="1076"/>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553</v>
      </c>
      <c r="I265" s="415">
        <f>YEAR(MIN(N261:Q263)+MIN(R364:U366))</f>
        <v>2019</v>
      </c>
      <c r="J265" s="415"/>
      <c r="K265" s="415"/>
      <c r="L265" s="415"/>
      <c r="M265" s="415"/>
      <c r="N265" s="415"/>
      <c r="O265" s="415"/>
      <c r="P265" s="415"/>
      <c r="Q265" s="415"/>
      <c r="R265" s="415"/>
      <c r="S265" s="415"/>
      <c r="T265" s="415"/>
      <c r="U265" s="415"/>
      <c r="V265" s="415"/>
      <c r="W265" s="1007" t="s">
        <v>550</v>
      </c>
      <c r="X265" s="415"/>
      <c r="Y265" s="415"/>
      <c r="Z265" s="415"/>
      <c r="AA265" s="415"/>
      <c r="AB265" s="415"/>
      <c r="AC265" s="1080"/>
      <c r="AD265" s="1081"/>
      <c r="AE265" s="1081"/>
      <c r="AF265" s="1082"/>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554</v>
      </c>
      <c r="F266" s="467"/>
      <c r="G266" s="410"/>
      <c r="H266" s="480" t="s">
        <v>555</v>
      </c>
      <c r="I266" s="438" t="s">
        <v>556</v>
      </c>
      <c r="J266" s="481"/>
      <c r="K266" s="418">
        <f>COUNTA($H$267:$H$322)</f>
        <v>3</v>
      </c>
      <c r="L266" s="418">
        <f>COUNTA($I$267:$I$322)/K266</f>
        <v>8</v>
      </c>
      <c r="M266" s="482">
        <v>-8</v>
      </c>
      <c r="N266" s="438" t="s">
        <v>838</v>
      </c>
      <c r="O266" s="438"/>
      <c r="P266" s="438"/>
      <c r="Q266" s="438"/>
      <c r="R266" s="438" t="s">
        <v>557</v>
      </c>
      <c r="S266" s="438"/>
      <c r="T266" s="438"/>
      <c r="U266" s="438"/>
      <c r="V266" s="415"/>
      <c r="W266" s="483" t="s">
        <v>558</v>
      </c>
      <c r="X266" s="483" t="s">
        <v>559</v>
      </c>
      <c r="Y266" s="483" t="s">
        <v>560</v>
      </c>
      <c r="Z266" s="483" t="s">
        <v>561</v>
      </c>
      <c r="AA266" s="484"/>
      <c r="AB266" s="415"/>
      <c r="AC266" s="483" t="s">
        <v>558</v>
      </c>
      <c r="AD266" s="483" t="s">
        <v>559</v>
      </c>
      <c r="AE266" s="483" t="s">
        <v>560</v>
      </c>
      <c r="AF266" s="483" t="s">
        <v>561</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562</v>
      </c>
      <c r="K267" s="487"/>
      <c r="L267" s="487"/>
      <c r="M267" s="415"/>
      <c r="N267" s="488">
        <v>43966</v>
      </c>
      <c r="O267" s="488">
        <v>43966</v>
      </c>
      <c r="P267" s="488">
        <v>43966</v>
      </c>
      <c r="Q267" s="488">
        <v>43966</v>
      </c>
      <c r="R267" s="489">
        <f t="shared" ref="R267:U290" si="27">DATE($I$264,MONTH(INDEX($N267:$Q267,1,R$250+1)),DAY(INDEX($N267:$Q267,1,R$250+1)))</f>
        <v>43600</v>
      </c>
      <c r="S267" s="489">
        <f t="shared" si="27"/>
        <v>43600</v>
      </c>
      <c r="T267" s="489">
        <f t="shared" si="27"/>
        <v>43600</v>
      </c>
      <c r="U267" s="489">
        <f t="shared" si="27"/>
        <v>43600</v>
      </c>
      <c r="V267" s="415"/>
      <c r="W267" s="490">
        <f>((N267-150)-INDEX(N$261:N$263,$E267,1))/30.5</f>
        <v>7.081967213114754</v>
      </c>
      <c r="X267" s="490">
        <f t="shared" ref="X267:X290" si="28">((O267-150)-INDEX(O$261:O$263,$E267,1))/30.5</f>
        <v>7.081967213114754</v>
      </c>
      <c r="Y267" s="490">
        <f t="shared" ref="Y267:Y290" si="29">((P267-150)-INDEX(P$261:P$263,$E267,1))/30.5</f>
        <v>7.081967213114754</v>
      </c>
      <c r="Z267" s="490">
        <f t="shared" ref="Z267:Z290" si="30">((Q267-150)-INDEX(Q$261:Q$263,$E267,1))/30.5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563</v>
      </c>
      <c r="K268" s="487"/>
      <c r="L268" s="487"/>
      <c r="M268" s="415"/>
      <c r="N268" s="488">
        <v>44331</v>
      </c>
      <c r="O268" s="488">
        <v>44331</v>
      </c>
      <c r="P268" s="488">
        <v>44331</v>
      </c>
      <c r="Q268" s="488">
        <v>44331</v>
      </c>
      <c r="R268" s="489">
        <f t="shared" si="27"/>
        <v>43600</v>
      </c>
      <c r="S268" s="489">
        <f t="shared" si="27"/>
        <v>43600</v>
      </c>
      <c r="T268" s="489">
        <f t="shared" si="27"/>
        <v>43600</v>
      </c>
      <c r="U268" s="489">
        <f t="shared" si="27"/>
        <v>43600</v>
      </c>
      <c r="V268" s="415"/>
      <c r="W268" s="496">
        <f t="shared" ref="W268:W290" si="31">((N268-150)-INDEX(N$261:N$263,$E268,1))/30.5</f>
        <v>19.049180327868854</v>
      </c>
      <c r="X268" s="496">
        <f t="shared" si="28"/>
        <v>19.049180327868854</v>
      </c>
      <c r="Y268" s="496">
        <f t="shared" si="29"/>
        <v>19.049180327868854</v>
      </c>
      <c r="Z268" s="496">
        <f t="shared" si="30"/>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2">INT($C$242+3)</f>
        <v>4</v>
      </c>
      <c r="D269" s="410"/>
      <c r="E269" s="467">
        <v>1</v>
      </c>
      <c r="F269" s="467"/>
      <c r="G269" s="410"/>
      <c r="H269" s="415"/>
      <c r="I269" s="485">
        <v>2</v>
      </c>
      <c r="J269" s="501" t="s">
        <v>564</v>
      </c>
      <c r="K269" s="502"/>
      <c r="L269" s="415"/>
      <c r="M269" s="415"/>
      <c r="N269" s="503">
        <f t="shared" ref="N269:Q274" si="33">DATEVALUE(DAY(N268)&amp;"/"&amp;MONTH(N268)&amp;"/"&amp;YEAR(N268)+1)</f>
        <v>44696</v>
      </c>
      <c r="O269" s="503">
        <f t="shared" si="33"/>
        <v>44696</v>
      </c>
      <c r="P269" s="503">
        <f t="shared" si="33"/>
        <v>44696</v>
      </c>
      <c r="Q269" s="503">
        <f t="shared" si="33"/>
        <v>44696</v>
      </c>
      <c r="R269" s="489">
        <f t="shared" si="27"/>
        <v>43600</v>
      </c>
      <c r="S269" s="489">
        <f t="shared" si="27"/>
        <v>43600</v>
      </c>
      <c r="T269" s="489">
        <f t="shared" si="27"/>
        <v>43600</v>
      </c>
      <c r="U269" s="489">
        <f t="shared" si="27"/>
        <v>43600</v>
      </c>
      <c r="V269" s="415"/>
      <c r="W269" s="496">
        <f t="shared" si="31"/>
        <v>31.016393442622952</v>
      </c>
      <c r="X269" s="496">
        <f t="shared" si="28"/>
        <v>31.016393442622952</v>
      </c>
      <c r="Y269" s="496">
        <f t="shared" si="29"/>
        <v>31.016393442622952</v>
      </c>
      <c r="Z269" s="496">
        <f t="shared" si="30"/>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2"/>
        <v>4</v>
      </c>
      <c r="D270" s="410"/>
      <c r="E270" s="467">
        <v>1</v>
      </c>
      <c r="F270" s="467"/>
      <c r="G270" s="410"/>
      <c r="H270" s="415"/>
      <c r="I270" s="415">
        <v>3</v>
      </c>
      <c r="J270" s="414" t="s">
        <v>565</v>
      </c>
      <c r="K270" s="415"/>
      <c r="L270" s="415"/>
      <c r="M270" s="415"/>
      <c r="N270" s="503">
        <f t="shared" si="33"/>
        <v>45061</v>
      </c>
      <c r="O270" s="503">
        <f t="shared" si="33"/>
        <v>45061</v>
      </c>
      <c r="P270" s="503">
        <f t="shared" si="33"/>
        <v>45061</v>
      </c>
      <c r="Q270" s="503">
        <f t="shared" si="33"/>
        <v>45061</v>
      </c>
      <c r="R270" s="489">
        <f t="shared" si="27"/>
        <v>43600</v>
      </c>
      <c r="S270" s="489">
        <f t="shared" si="27"/>
        <v>43600</v>
      </c>
      <c r="T270" s="489">
        <f t="shared" si="27"/>
        <v>43600</v>
      </c>
      <c r="U270" s="489">
        <f t="shared" si="27"/>
        <v>43600</v>
      </c>
      <c r="V270" s="415"/>
      <c r="W270" s="496">
        <f t="shared" si="31"/>
        <v>42.983606557377051</v>
      </c>
      <c r="X270" s="496">
        <f t="shared" si="28"/>
        <v>42.983606557377051</v>
      </c>
      <c r="Y270" s="496">
        <f t="shared" si="29"/>
        <v>42.983606557377051</v>
      </c>
      <c r="Z270" s="496">
        <f t="shared" si="30"/>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2"/>
        <v>4</v>
      </c>
      <c r="D271" s="410"/>
      <c r="E271" s="467">
        <v>1</v>
      </c>
      <c r="F271" s="467"/>
      <c r="G271" s="410"/>
      <c r="H271" s="415"/>
      <c r="I271" s="415">
        <v>4</v>
      </c>
      <c r="J271" s="415" t="s">
        <v>566</v>
      </c>
      <c r="K271" s="415"/>
      <c r="L271" s="415"/>
      <c r="M271" s="415"/>
      <c r="N271" s="503">
        <f t="shared" si="33"/>
        <v>45427</v>
      </c>
      <c r="O271" s="503">
        <f t="shared" si="33"/>
        <v>45427</v>
      </c>
      <c r="P271" s="503">
        <f t="shared" si="33"/>
        <v>45427</v>
      </c>
      <c r="Q271" s="503">
        <f t="shared" si="33"/>
        <v>45427</v>
      </c>
      <c r="R271" s="489">
        <f t="shared" si="27"/>
        <v>43600</v>
      </c>
      <c r="S271" s="489">
        <f>DATE($I$264,MONTH(INDEX($N271:$Q271,1,S$250+1)),DAY(INDEX($N271:$Q271,1,S$250+1)))</f>
        <v>43600</v>
      </c>
      <c r="T271" s="489">
        <f t="shared" si="27"/>
        <v>43600</v>
      </c>
      <c r="U271" s="489">
        <f t="shared" si="27"/>
        <v>43600</v>
      </c>
      <c r="V271" s="415"/>
      <c r="W271" s="496">
        <f t="shared" si="31"/>
        <v>54.983606557377051</v>
      </c>
      <c r="X271" s="496">
        <f t="shared" si="28"/>
        <v>54.983606557377051</v>
      </c>
      <c r="Y271" s="496">
        <f t="shared" si="29"/>
        <v>54.983606557377051</v>
      </c>
      <c r="Z271" s="496">
        <f t="shared" si="30"/>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2"/>
        <v>4</v>
      </c>
      <c r="D272" s="410"/>
      <c r="E272" s="467">
        <v>1</v>
      </c>
      <c r="F272" s="467"/>
      <c r="G272" s="410"/>
      <c r="H272" s="415"/>
      <c r="I272" s="415">
        <v>5</v>
      </c>
      <c r="J272" s="415" t="s">
        <v>567</v>
      </c>
      <c r="K272" s="415"/>
      <c r="L272" s="415"/>
      <c r="M272" s="415"/>
      <c r="N272" s="503">
        <f t="shared" si="33"/>
        <v>45792</v>
      </c>
      <c r="O272" s="503">
        <f t="shared" si="33"/>
        <v>45792</v>
      </c>
      <c r="P272" s="503">
        <f t="shared" si="33"/>
        <v>45792</v>
      </c>
      <c r="Q272" s="503">
        <f t="shared" si="33"/>
        <v>45792</v>
      </c>
      <c r="R272" s="489">
        <f t="shared" si="27"/>
        <v>43600</v>
      </c>
      <c r="S272" s="489">
        <f>DATE($I$264,MONTH(INDEX($N272:$Q272,1,S$250+1)),DAY(INDEX($N272:$Q272,1,S$250+1)))</f>
        <v>43600</v>
      </c>
      <c r="T272" s="489">
        <f t="shared" si="27"/>
        <v>43600</v>
      </c>
      <c r="U272" s="489">
        <f t="shared" si="27"/>
        <v>43600</v>
      </c>
      <c r="V272" s="415"/>
      <c r="W272" s="496">
        <f t="shared" si="31"/>
        <v>66.950819672131146</v>
      </c>
      <c r="X272" s="496">
        <f t="shared" si="28"/>
        <v>66.950819672131146</v>
      </c>
      <c r="Y272" s="496">
        <f t="shared" si="29"/>
        <v>66.950819672131146</v>
      </c>
      <c r="Z272" s="496">
        <f t="shared" si="30"/>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2"/>
        <v>4</v>
      </c>
      <c r="D273" s="410"/>
      <c r="E273" s="467">
        <v>1</v>
      </c>
      <c r="F273" s="467"/>
      <c r="G273" s="410"/>
      <c r="H273" s="415"/>
      <c r="I273" s="415">
        <v>6</v>
      </c>
      <c r="J273" s="415" t="s">
        <v>568</v>
      </c>
      <c r="K273" s="415"/>
      <c r="L273" s="415"/>
      <c r="M273" s="415"/>
      <c r="N273" s="503">
        <f t="shared" si="33"/>
        <v>46157</v>
      </c>
      <c r="O273" s="503">
        <f t="shared" si="33"/>
        <v>46157</v>
      </c>
      <c r="P273" s="503">
        <f t="shared" si="33"/>
        <v>46157</v>
      </c>
      <c r="Q273" s="503">
        <f t="shared" si="33"/>
        <v>46157</v>
      </c>
      <c r="R273" s="489">
        <f t="shared" si="27"/>
        <v>43600</v>
      </c>
      <c r="S273" s="489">
        <f t="shared" si="27"/>
        <v>43600</v>
      </c>
      <c r="T273" s="489">
        <f t="shared" si="27"/>
        <v>43600</v>
      </c>
      <c r="U273" s="489">
        <f t="shared" si="27"/>
        <v>43600</v>
      </c>
      <c r="V273" s="415"/>
      <c r="W273" s="496">
        <f t="shared" si="31"/>
        <v>78.918032786885249</v>
      </c>
      <c r="X273" s="496">
        <f t="shared" si="28"/>
        <v>78.918032786885249</v>
      </c>
      <c r="Y273" s="496">
        <f t="shared" si="29"/>
        <v>78.918032786885249</v>
      </c>
      <c r="Z273" s="496">
        <f t="shared" si="30"/>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2"/>
        <v>4</v>
      </c>
      <c r="D274" s="410"/>
      <c r="E274" s="467">
        <v>1</v>
      </c>
      <c r="F274" s="467"/>
      <c r="G274" s="410"/>
      <c r="H274" s="415"/>
      <c r="I274" s="415">
        <v>7</v>
      </c>
      <c r="J274" s="415" t="s">
        <v>569</v>
      </c>
      <c r="K274" s="415"/>
      <c r="L274" s="415"/>
      <c r="M274" s="415"/>
      <c r="N274" s="503">
        <f t="shared" si="33"/>
        <v>46522</v>
      </c>
      <c r="O274" s="503">
        <f t="shared" si="33"/>
        <v>46522</v>
      </c>
      <c r="P274" s="503">
        <f t="shared" si="33"/>
        <v>46522</v>
      </c>
      <c r="Q274" s="503">
        <f t="shared" si="33"/>
        <v>46522</v>
      </c>
      <c r="R274" s="489">
        <f t="shared" si="27"/>
        <v>43600</v>
      </c>
      <c r="S274" s="489">
        <f t="shared" si="27"/>
        <v>43600</v>
      </c>
      <c r="T274" s="489">
        <f t="shared" si="27"/>
        <v>43600</v>
      </c>
      <c r="U274" s="489">
        <f t="shared" si="27"/>
        <v>43600</v>
      </c>
      <c r="V274" s="415"/>
      <c r="W274" s="504">
        <f t="shared" si="31"/>
        <v>90.885245901639351</v>
      </c>
      <c r="X274" s="504">
        <f t="shared" si="28"/>
        <v>90.885245901639351</v>
      </c>
      <c r="Y274" s="504">
        <f t="shared" si="29"/>
        <v>90.885245901639351</v>
      </c>
      <c r="Z274" s="504">
        <f t="shared" si="30"/>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562</v>
      </c>
      <c r="K275" s="487"/>
      <c r="L275" s="487"/>
      <c r="M275" s="415"/>
      <c r="N275" s="488">
        <v>44000</v>
      </c>
      <c r="O275" s="488">
        <v>44000</v>
      </c>
      <c r="P275" s="488">
        <v>44000</v>
      </c>
      <c r="Q275" s="488">
        <v>44000</v>
      </c>
      <c r="R275" s="489">
        <f t="shared" si="27"/>
        <v>43634</v>
      </c>
      <c r="S275" s="489">
        <f t="shared" si="27"/>
        <v>43634</v>
      </c>
      <c r="T275" s="489">
        <f t="shared" si="27"/>
        <v>43634</v>
      </c>
      <c r="U275" s="489">
        <f t="shared" si="27"/>
        <v>43634</v>
      </c>
      <c r="V275" s="415"/>
      <c r="W275" s="490">
        <f t="shared" si="31"/>
        <v>7.081967213114754</v>
      </c>
      <c r="X275" s="490">
        <f t="shared" si="28"/>
        <v>7.081967213114754</v>
      </c>
      <c r="Y275" s="490">
        <f t="shared" si="29"/>
        <v>7.081967213114754</v>
      </c>
      <c r="Z275" s="490">
        <f t="shared" si="30"/>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563</v>
      </c>
      <c r="K276" s="487"/>
      <c r="L276" s="487"/>
      <c r="M276" s="415"/>
      <c r="N276" s="488">
        <v>44365</v>
      </c>
      <c r="O276" s="488">
        <v>44365</v>
      </c>
      <c r="P276" s="488">
        <v>44365</v>
      </c>
      <c r="Q276" s="488">
        <v>44365</v>
      </c>
      <c r="R276" s="489">
        <f t="shared" si="27"/>
        <v>43634</v>
      </c>
      <c r="S276" s="489">
        <f t="shared" si="27"/>
        <v>43634</v>
      </c>
      <c r="T276" s="489">
        <f t="shared" si="27"/>
        <v>43634</v>
      </c>
      <c r="U276" s="489">
        <f t="shared" si="27"/>
        <v>43634</v>
      </c>
      <c r="V276" s="415"/>
      <c r="W276" s="496">
        <f t="shared" si="31"/>
        <v>19.049180327868854</v>
      </c>
      <c r="X276" s="496">
        <f t="shared" si="28"/>
        <v>19.049180327868854</v>
      </c>
      <c r="Y276" s="496">
        <f t="shared" si="29"/>
        <v>19.049180327868854</v>
      </c>
      <c r="Z276" s="496">
        <f t="shared" si="30"/>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4">INT($C$242+3)</f>
        <v>4</v>
      </c>
      <c r="D277" s="410"/>
      <c r="E277" s="467">
        <v>2</v>
      </c>
      <c r="F277" s="467"/>
      <c r="G277" s="410"/>
      <c r="H277" s="415"/>
      <c r="I277" s="415">
        <v>2</v>
      </c>
      <c r="J277" s="495" t="s">
        <v>570</v>
      </c>
      <c r="K277" s="415"/>
      <c r="L277" s="415"/>
      <c r="M277" s="415"/>
      <c r="N277" s="503">
        <f t="shared" ref="N277:Q277" si="35">DATEVALUE(DAY(N276)&amp;"/"&amp;MONTH(N276)&amp;"/"&amp;YEAR(N276)+1)</f>
        <v>44730</v>
      </c>
      <c r="O277" s="503">
        <f t="shared" si="35"/>
        <v>44730</v>
      </c>
      <c r="P277" s="503">
        <f t="shared" si="35"/>
        <v>44730</v>
      </c>
      <c r="Q277" s="503">
        <f t="shared" si="35"/>
        <v>44730</v>
      </c>
      <c r="R277" s="489">
        <f t="shared" si="27"/>
        <v>43634</v>
      </c>
      <c r="S277" s="489">
        <f t="shared" si="27"/>
        <v>43634</v>
      </c>
      <c r="T277" s="489">
        <f t="shared" si="27"/>
        <v>43634</v>
      </c>
      <c r="U277" s="489">
        <f t="shared" si="27"/>
        <v>43634</v>
      </c>
      <c r="V277" s="415"/>
      <c r="W277" s="496">
        <f t="shared" si="31"/>
        <v>31.016393442622952</v>
      </c>
      <c r="X277" s="496">
        <f t="shared" si="28"/>
        <v>31.016393442622952</v>
      </c>
      <c r="Y277" s="496">
        <f t="shared" si="29"/>
        <v>31.016393442622952</v>
      </c>
      <c r="Z277" s="496">
        <f t="shared" si="30"/>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4"/>
        <v>4</v>
      </c>
      <c r="D278" s="410"/>
      <c r="E278" s="467">
        <v>2</v>
      </c>
      <c r="F278" s="467"/>
      <c r="G278" s="410"/>
      <c r="H278" s="415"/>
      <c r="I278" s="415">
        <v>3</v>
      </c>
      <c r="J278" s="495" t="s">
        <v>571</v>
      </c>
      <c r="K278" s="415"/>
      <c r="L278" s="415"/>
      <c r="M278" s="415"/>
      <c r="N278" s="503">
        <f t="shared" ref="N278:Q278" si="36">DATEVALUE(DAY(N277)&amp;"/"&amp;MONTH(N277)&amp;"/"&amp;YEAR(N277)+1)</f>
        <v>45095</v>
      </c>
      <c r="O278" s="503">
        <f t="shared" si="36"/>
        <v>45095</v>
      </c>
      <c r="P278" s="503">
        <f t="shared" si="36"/>
        <v>45095</v>
      </c>
      <c r="Q278" s="503">
        <f t="shared" si="36"/>
        <v>45095</v>
      </c>
      <c r="R278" s="489">
        <f t="shared" si="27"/>
        <v>43634</v>
      </c>
      <c r="S278" s="489">
        <f t="shared" si="27"/>
        <v>43634</v>
      </c>
      <c r="T278" s="489">
        <f t="shared" si="27"/>
        <v>43634</v>
      </c>
      <c r="U278" s="489">
        <f t="shared" si="27"/>
        <v>43634</v>
      </c>
      <c r="V278" s="415"/>
      <c r="W278" s="496">
        <f t="shared" si="31"/>
        <v>42.983606557377051</v>
      </c>
      <c r="X278" s="496">
        <f t="shared" si="28"/>
        <v>42.983606557377051</v>
      </c>
      <c r="Y278" s="496">
        <f t="shared" si="29"/>
        <v>42.983606557377051</v>
      </c>
      <c r="Z278" s="496">
        <f t="shared" si="30"/>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4"/>
        <v>4</v>
      </c>
      <c r="D279" s="410"/>
      <c r="E279" s="467">
        <v>2</v>
      </c>
      <c r="F279" s="467"/>
      <c r="G279" s="410"/>
      <c r="H279" s="415"/>
      <c r="I279" s="415">
        <v>4</v>
      </c>
      <c r="J279" s="495" t="s">
        <v>572</v>
      </c>
      <c r="K279" s="415"/>
      <c r="L279" s="415"/>
      <c r="M279" s="415"/>
      <c r="N279" s="503">
        <f t="shared" ref="N279:Q279" si="37">DATEVALUE(DAY(N278)&amp;"/"&amp;MONTH(N278)&amp;"/"&amp;YEAR(N278)+1)</f>
        <v>45461</v>
      </c>
      <c r="O279" s="503">
        <f t="shared" si="37"/>
        <v>45461</v>
      </c>
      <c r="P279" s="503">
        <f t="shared" si="37"/>
        <v>45461</v>
      </c>
      <c r="Q279" s="503">
        <f t="shared" si="37"/>
        <v>45461</v>
      </c>
      <c r="R279" s="489">
        <f t="shared" si="27"/>
        <v>43634</v>
      </c>
      <c r="S279" s="489">
        <f t="shared" si="27"/>
        <v>43634</v>
      </c>
      <c r="T279" s="489">
        <f t="shared" si="27"/>
        <v>43634</v>
      </c>
      <c r="U279" s="489">
        <f t="shared" si="27"/>
        <v>43634</v>
      </c>
      <c r="V279" s="415"/>
      <c r="W279" s="496">
        <f t="shared" si="31"/>
        <v>54.983606557377051</v>
      </c>
      <c r="X279" s="496">
        <f t="shared" si="28"/>
        <v>54.983606557377051</v>
      </c>
      <c r="Y279" s="496">
        <f t="shared" si="29"/>
        <v>54.983606557377051</v>
      </c>
      <c r="Z279" s="496">
        <f t="shared" si="30"/>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4"/>
        <v>4</v>
      </c>
      <c r="D280" s="410"/>
      <c r="E280" s="467">
        <v>2</v>
      </c>
      <c r="F280" s="467"/>
      <c r="G280" s="410"/>
      <c r="H280" s="415"/>
      <c r="I280" s="415">
        <v>5</v>
      </c>
      <c r="J280" s="495" t="s">
        <v>573</v>
      </c>
      <c r="K280" s="415"/>
      <c r="L280" s="415"/>
      <c r="M280" s="415"/>
      <c r="N280" s="503">
        <f t="shared" ref="N280:Q280" si="38">DATEVALUE(DAY(N279)&amp;"/"&amp;MONTH(N279)&amp;"/"&amp;YEAR(N279)+1)</f>
        <v>45826</v>
      </c>
      <c r="O280" s="503">
        <f t="shared" si="38"/>
        <v>45826</v>
      </c>
      <c r="P280" s="503">
        <f t="shared" si="38"/>
        <v>45826</v>
      </c>
      <c r="Q280" s="503">
        <f t="shared" si="38"/>
        <v>45826</v>
      </c>
      <c r="R280" s="489">
        <f t="shared" si="27"/>
        <v>43634</v>
      </c>
      <c r="S280" s="489">
        <f t="shared" si="27"/>
        <v>43634</v>
      </c>
      <c r="T280" s="489">
        <f t="shared" si="27"/>
        <v>43634</v>
      </c>
      <c r="U280" s="489">
        <f t="shared" si="27"/>
        <v>43634</v>
      </c>
      <c r="V280" s="415"/>
      <c r="W280" s="496">
        <f t="shared" si="31"/>
        <v>66.950819672131146</v>
      </c>
      <c r="X280" s="496">
        <f t="shared" si="28"/>
        <v>66.950819672131146</v>
      </c>
      <c r="Y280" s="496">
        <f t="shared" si="29"/>
        <v>66.950819672131146</v>
      </c>
      <c r="Z280" s="496">
        <f t="shared" si="30"/>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4"/>
        <v>4</v>
      </c>
      <c r="D281" s="410"/>
      <c r="E281" s="467">
        <v>2</v>
      </c>
      <c r="F281" s="467"/>
      <c r="G281" s="410"/>
      <c r="H281" s="415"/>
      <c r="I281" s="415">
        <v>6</v>
      </c>
      <c r="J281" s="495" t="s">
        <v>574</v>
      </c>
      <c r="K281" s="415"/>
      <c r="L281" s="415"/>
      <c r="M281" s="415"/>
      <c r="N281" s="503">
        <f t="shared" ref="N281:Q281" si="39">DATEVALUE(DAY(N280)&amp;"/"&amp;MONTH(N280)&amp;"/"&amp;YEAR(N280)+1)</f>
        <v>46191</v>
      </c>
      <c r="O281" s="503">
        <f t="shared" si="39"/>
        <v>46191</v>
      </c>
      <c r="P281" s="503">
        <f t="shared" si="39"/>
        <v>46191</v>
      </c>
      <c r="Q281" s="503">
        <f t="shared" si="39"/>
        <v>46191</v>
      </c>
      <c r="R281" s="489">
        <f t="shared" si="27"/>
        <v>43634</v>
      </c>
      <c r="S281" s="489">
        <f t="shared" si="27"/>
        <v>43634</v>
      </c>
      <c r="T281" s="489">
        <f t="shared" si="27"/>
        <v>43634</v>
      </c>
      <c r="U281" s="489">
        <f t="shared" si="27"/>
        <v>43634</v>
      </c>
      <c r="V281" s="415"/>
      <c r="W281" s="496">
        <f t="shared" si="31"/>
        <v>78.918032786885249</v>
      </c>
      <c r="X281" s="496">
        <f t="shared" si="28"/>
        <v>78.918032786885249</v>
      </c>
      <c r="Y281" s="496">
        <f t="shared" si="29"/>
        <v>78.918032786885249</v>
      </c>
      <c r="Z281" s="496">
        <f t="shared" si="30"/>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4"/>
        <v>4</v>
      </c>
      <c r="D282" s="410"/>
      <c r="E282" s="467">
        <v>2</v>
      </c>
      <c r="F282" s="467"/>
      <c r="G282" s="410"/>
      <c r="H282" s="415"/>
      <c r="I282" s="415">
        <v>7</v>
      </c>
      <c r="J282" s="745" t="s">
        <v>575</v>
      </c>
      <c r="K282" s="415"/>
      <c r="L282" s="415"/>
      <c r="M282" s="415"/>
      <c r="N282" s="503">
        <f t="shared" ref="N282:Q282" si="40">DATEVALUE(DAY(N281)&amp;"/"&amp;MONTH(N281)&amp;"/"&amp;YEAR(N281)+1)</f>
        <v>46556</v>
      </c>
      <c r="O282" s="503">
        <f t="shared" si="40"/>
        <v>46556</v>
      </c>
      <c r="P282" s="503">
        <f t="shared" si="40"/>
        <v>46556</v>
      </c>
      <c r="Q282" s="503">
        <f t="shared" si="40"/>
        <v>46556</v>
      </c>
      <c r="R282" s="489">
        <f t="shared" si="27"/>
        <v>43634</v>
      </c>
      <c r="S282" s="489">
        <f t="shared" si="27"/>
        <v>43634</v>
      </c>
      <c r="T282" s="489">
        <f t="shared" si="27"/>
        <v>43634</v>
      </c>
      <c r="U282" s="489">
        <f t="shared" si="27"/>
        <v>43634</v>
      </c>
      <c r="V282" s="415"/>
      <c r="W282" s="504">
        <f t="shared" si="31"/>
        <v>90.885245901639351</v>
      </c>
      <c r="X282" s="504">
        <f t="shared" si="28"/>
        <v>90.885245901639351</v>
      </c>
      <c r="Y282" s="504">
        <f t="shared" si="29"/>
        <v>90.885245901639351</v>
      </c>
      <c r="Z282" s="504">
        <f t="shared" si="30"/>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562</v>
      </c>
      <c r="K283" s="744"/>
      <c r="L283" s="487"/>
      <c r="M283" s="415"/>
      <c r="N283" s="488">
        <v>44035</v>
      </c>
      <c r="O283" s="488">
        <v>44035</v>
      </c>
      <c r="P283" s="488">
        <v>44035</v>
      </c>
      <c r="Q283" s="488">
        <v>44035</v>
      </c>
      <c r="R283" s="489">
        <f t="shared" si="27"/>
        <v>43669</v>
      </c>
      <c r="S283" s="489">
        <f t="shared" si="27"/>
        <v>43669</v>
      </c>
      <c r="T283" s="489">
        <f t="shared" si="27"/>
        <v>43669</v>
      </c>
      <c r="U283" s="489">
        <f t="shared" si="27"/>
        <v>43669</v>
      </c>
      <c r="V283" s="415"/>
      <c r="W283" s="490">
        <f t="shared" si="31"/>
        <v>7.081967213114754</v>
      </c>
      <c r="X283" s="490">
        <f t="shared" si="28"/>
        <v>7.081967213114754</v>
      </c>
      <c r="Y283" s="490">
        <f t="shared" si="29"/>
        <v>7.081967213114754</v>
      </c>
      <c r="Z283" s="490">
        <f t="shared" si="30"/>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563</v>
      </c>
      <c r="K284" s="744"/>
      <c r="L284" s="487"/>
      <c r="M284" s="415"/>
      <c r="N284" s="488">
        <v>44400</v>
      </c>
      <c r="O284" s="488">
        <v>44400</v>
      </c>
      <c r="P284" s="488">
        <v>44400</v>
      </c>
      <c r="Q284" s="488">
        <v>44400</v>
      </c>
      <c r="R284" s="489">
        <f t="shared" si="27"/>
        <v>43669</v>
      </c>
      <c r="S284" s="489">
        <f t="shared" si="27"/>
        <v>43669</v>
      </c>
      <c r="T284" s="489">
        <f t="shared" si="27"/>
        <v>43669</v>
      </c>
      <c r="U284" s="489">
        <f t="shared" si="27"/>
        <v>43669</v>
      </c>
      <c r="V284" s="415"/>
      <c r="W284" s="496">
        <f t="shared" si="31"/>
        <v>19.049180327868854</v>
      </c>
      <c r="X284" s="496">
        <f t="shared" si="28"/>
        <v>19.049180327868854</v>
      </c>
      <c r="Y284" s="496">
        <f t="shared" si="29"/>
        <v>19.049180327868854</v>
      </c>
      <c r="Z284" s="496">
        <f t="shared" si="30"/>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1">INT($C$242+3)</f>
        <v>4</v>
      </c>
      <c r="D285" s="410"/>
      <c r="E285" s="467">
        <v>3</v>
      </c>
      <c r="F285" s="467"/>
      <c r="G285" s="410"/>
      <c r="H285" s="415"/>
      <c r="I285" s="485">
        <v>2</v>
      </c>
      <c r="J285" s="747" t="s">
        <v>570</v>
      </c>
      <c r="K285" s="502"/>
      <c r="L285" s="415"/>
      <c r="M285" s="415"/>
      <c r="N285" s="503">
        <f t="shared" ref="N285:Q290" si="42">DATEVALUE(DAY(N284)&amp;"/"&amp;MONTH(N284)&amp;"/"&amp;YEAR(N284)+1)</f>
        <v>44765</v>
      </c>
      <c r="O285" s="503">
        <f t="shared" si="42"/>
        <v>44765</v>
      </c>
      <c r="P285" s="503">
        <f t="shared" si="42"/>
        <v>44765</v>
      </c>
      <c r="Q285" s="503">
        <f t="shared" si="42"/>
        <v>44765</v>
      </c>
      <c r="R285" s="489">
        <f t="shared" si="27"/>
        <v>43669</v>
      </c>
      <c r="S285" s="489">
        <f t="shared" si="27"/>
        <v>43669</v>
      </c>
      <c r="T285" s="489">
        <f t="shared" si="27"/>
        <v>43669</v>
      </c>
      <c r="U285" s="489">
        <f t="shared" si="27"/>
        <v>43669</v>
      </c>
      <c r="V285" s="415"/>
      <c r="W285" s="496">
        <f t="shared" si="31"/>
        <v>31.016393442622952</v>
      </c>
      <c r="X285" s="496">
        <f t="shared" si="28"/>
        <v>31.016393442622952</v>
      </c>
      <c r="Y285" s="496">
        <f t="shared" si="29"/>
        <v>31.016393442622952</v>
      </c>
      <c r="Z285" s="496">
        <f t="shared" si="30"/>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1"/>
        <v>4</v>
      </c>
      <c r="D286" s="410"/>
      <c r="E286" s="467">
        <v>3</v>
      </c>
      <c r="F286" s="467"/>
      <c r="G286" s="410"/>
      <c r="H286" s="415"/>
      <c r="I286" s="485">
        <v>3</v>
      </c>
      <c r="J286" s="747" t="s">
        <v>571</v>
      </c>
      <c r="K286" s="502"/>
      <c r="L286" s="415"/>
      <c r="M286" s="415"/>
      <c r="N286" s="503">
        <f t="shared" si="42"/>
        <v>45130</v>
      </c>
      <c r="O286" s="503">
        <f t="shared" si="42"/>
        <v>45130</v>
      </c>
      <c r="P286" s="503">
        <f t="shared" si="42"/>
        <v>45130</v>
      </c>
      <c r="Q286" s="503">
        <f t="shared" si="42"/>
        <v>45130</v>
      </c>
      <c r="R286" s="489">
        <f t="shared" si="27"/>
        <v>43669</v>
      </c>
      <c r="S286" s="489">
        <f t="shared" si="27"/>
        <v>43669</v>
      </c>
      <c r="T286" s="489">
        <f t="shared" si="27"/>
        <v>43669</v>
      </c>
      <c r="U286" s="489">
        <f t="shared" si="27"/>
        <v>43669</v>
      </c>
      <c r="V286" s="415"/>
      <c r="W286" s="496">
        <f t="shared" si="31"/>
        <v>42.983606557377051</v>
      </c>
      <c r="X286" s="496">
        <f t="shared" si="28"/>
        <v>42.983606557377051</v>
      </c>
      <c r="Y286" s="496">
        <f t="shared" si="29"/>
        <v>42.983606557377051</v>
      </c>
      <c r="Z286" s="496">
        <f t="shared" si="30"/>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1"/>
        <v>4</v>
      </c>
      <c r="D287" s="410"/>
      <c r="E287" s="467">
        <v>3</v>
      </c>
      <c r="F287" s="467"/>
      <c r="G287" s="410"/>
      <c r="H287" s="415"/>
      <c r="I287" s="485">
        <v>4</v>
      </c>
      <c r="J287" s="747" t="s">
        <v>572</v>
      </c>
      <c r="K287" s="502"/>
      <c r="L287" s="415"/>
      <c r="M287" s="415"/>
      <c r="N287" s="503">
        <f t="shared" si="42"/>
        <v>45496</v>
      </c>
      <c r="O287" s="503">
        <f t="shared" si="42"/>
        <v>45496</v>
      </c>
      <c r="P287" s="503">
        <f t="shared" si="42"/>
        <v>45496</v>
      </c>
      <c r="Q287" s="503">
        <f t="shared" si="42"/>
        <v>45496</v>
      </c>
      <c r="R287" s="489">
        <f t="shared" si="27"/>
        <v>43669</v>
      </c>
      <c r="S287" s="489">
        <f t="shared" si="27"/>
        <v>43669</v>
      </c>
      <c r="T287" s="489">
        <f t="shared" si="27"/>
        <v>43669</v>
      </c>
      <c r="U287" s="489">
        <f t="shared" si="27"/>
        <v>43669</v>
      </c>
      <c r="V287" s="415"/>
      <c r="W287" s="496">
        <f t="shared" si="31"/>
        <v>54.983606557377051</v>
      </c>
      <c r="X287" s="496">
        <f t="shared" si="28"/>
        <v>54.983606557377051</v>
      </c>
      <c r="Y287" s="496">
        <f t="shared" si="29"/>
        <v>54.983606557377051</v>
      </c>
      <c r="Z287" s="496">
        <f t="shared" si="30"/>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1"/>
        <v>4</v>
      </c>
      <c r="D288" s="410"/>
      <c r="E288" s="467">
        <v>3</v>
      </c>
      <c r="F288" s="467"/>
      <c r="G288" s="410"/>
      <c r="H288" s="415"/>
      <c r="I288" s="485">
        <v>5</v>
      </c>
      <c r="J288" s="747" t="s">
        <v>573</v>
      </c>
      <c r="K288" s="502"/>
      <c r="L288" s="415"/>
      <c r="M288" s="415"/>
      <c r="N288" s="503">
        <f t="shared" si="42"/>
        <v>45861</v>
      </c>
      <c r="O288" s="503">
        <f t="shared" si="42"/>
        <v>45861</v>
      </c>
      <c r="P288" s="503">
        <f t="shared" si="42"/>
        <v>45861</v>
      </c>
      <c r="Q288" s="503">
        <f t="shared" si="42"/>
        <v>45861</v>
      </c>
      <c r="R288" s="489">
        <f t="shared" si="27"/>
        <v>43669</v>
      </c>
      <c r="S288" s="489">
        <f t="shared" si="27"/>
        <v>43669</v>
      </c>
      <c r="T288" s="489">
        <f t="shared" si="27"/>
        <v>43669</v>
      </c>
      <c r="U288" s="489">
        <f t="shared" si="27"/>
        <v>43669</v>
      </c>
      <c r="V288" s="415"/>
      <c r="W288" s="496">
        <f t="shared" si="31"/>
        <v>66.950819672131146</v>
      </c>
      <c r="X288" s="496">
        <f t="shared" si="28"/>
        <v>66.950819672131146</v>
      </c>
      <c r="Y288" s="496">
        <f t="shared" si="29"/>
        <v>66.950819672131146</v>
      </c>
      <c r="Z288" s="496">
        <f t="shared" si="30"/>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1"/>
        <v>4</v>
      </c>
      <c r="D289" s="410"/>
      <c r="E289" s="467">
        <v>3</v>
      </c>
      <c r="F289" s="467"/>
      <c r="G289" s="410"/>
      <c r="H289" s="415"/>
      <c r="I289" s="485">
        <v>6</v>
      </c>
      <c r="J289" s="747" t="s">
        <v>574</v>
      </c>
      <c r="K289" s="502"/>
      <c r="L289" s="415"/>
      <c r="M289" s="415"/>
      <c r="N289" s="503">
        <f t="shared" si="42"/>
        <v>46226</v>
      </c>
      <c r="O289" s="503">
        <f t="shared" si="42"/>
        <v>46226</v>
      </c>
      <c r="P289" s="503">
        <f t="shared" si="42"/>
        <v>46226</v>
      </c>
      <c r="Q289" s="503">
        <f t="shared" si="42"/>
        <v>46226</v>
      </c>
      <c r="R289" s="489">
        <f t="shared" si="27"/>
        <v>43669</v>
      </c>
      <c r="S289" s="489">
        <f t="shared" si="27"/>
        <v>43669</v>
      </c>
      <c r="T289" s="489">
        <f t="shared" si="27"/>
        <v>43669</v>
      </c>
      <c r="U289" s="489">
        <f t="shared" si="27"/>
        <v>43669</v>
      </c>
      <c r="V289" s="415"/>
      <c r="W289" s="496">
        <f t="shared" si="31"/>
        <v>78.918032786885249</v>
      </c>
      <c r="X289" s="496">
        <f t="shared" si="28"/>
        <v>78.918032786885249</v>
      </c>
      <c r="Y289" s="496">
        <f t="shared" si="29"/>
        <v>78.918032786885249</v>
      </c>
      <c r="Z289" s="496">
        <f t="shared" si="30"/>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1"/>
        <v>4</v>
      </c>
      <c r="D290" s="410"/>
      <c r="E290" s="467">
        <v>3</v>
      </c>
      <c r="F290" s="467"/>
      <c r="G290" s="410"/>
      <c r="H290" s="415"/>
      <c r="I290" s="485">
        <v>7</v>
      </c>
      <c r="J290" s="747" t="s">
        <v>575</v>
      </c>
      <c r="K290" s="502"/>
      <c r="L290" s="415"/>
      <c r="M290" s="415"/>
      <c r="N290" s="503">
        <f t="shared" si="42"/>
        <v>46591</v>
      </c>
      <c r="O290" s="503">
        <f t="shared" si="42"/>
        <v>46591</v>
      </c>
      <c r="P290" s="503">
        <f t="shared" si="42"/>
        <v>46591</v>
      </c>
      <c r="Q290" s="503">
        <f t="shared" si="42"/>
        <v>46591</v>
      </c>
      <c r="R290" s="489">
        <f t="shared" si="27"/>
        <v>43669</v>
      </c>
      <c r="S290" s="489">
        <f t="shared" si="27"/>
        <v>43669</v>
      </c>
      <c r="T290" s="489">
        <f t="shared" si="27"/>
        <v>43669</v>
      </c>
      <c r="U290" s="489">
        <f t="shared" si="27"/>
        <v>43669</v>
      </c>
      <c r="V290" s="415"/>
      <c r="W290" s="504">
        <f t="shared" si="31"/>
        <v>90.885245901639351</v>
      </c>
      <c r="X290" s="504">
        <f t="shared" si="28"/>
        <v>90.885245901639351</v>
      </c>
      <c r="Y290" s="504">
        <f t="shared" si="29"/>
        <v>90.885245901639351</v>
      </c>
      <c r="Z290" s="504">
        <f t="shared" si="30"/>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1167</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3">MIN(363,INT((K261 - DATE(YEAR(K261),1,1))))+364*(YEAR(K261)-i_startyear)</f>
        <v>134</v>
      </c>
      <c r="L294" s="1040">
        <f t="shared" si="43"/>
        <v>134</v>
      </c>
      <c r="M294" s="1040">
        <f t="shared" si="43"/>
        <v>134</v>
      </c>
      <c r="N294" s="1040">
        <f t="shared" si="43"/>
        <v>134</v>
      </c>
      <c r="O294" s="1040">
        <f t="shared" si="43"/>
        <v>134</v>
      </c>
      <c r="P294" s="1040">
        <f t="shared" si="43"/>
        <v>134</v>
      </c>
      <c r="Q294" s="1040">
        <f t="shared" si="43"/>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3"/>
        <v>168</v>
      </c>
      <c r="L295" s="1040">
        <f t="shared" si="43"/>
        <v>168</v>
      </c>
      <c r="M295" s="1040">
        <f t="shared" si="43"/>
        <v>168</v>
      </c>
      <c r="N295" s="1040">
        <f t="shared" si="43"/>
        <v>168</v>
      </c>
      <c r="O295" s="1040">
        <f t="shared" si="43"/>
        <v>168</v>
      </c>
      <c r="P295" s="1040">
        <f t="shared" si="43"/>
        <v>168</v>
      </c>
      <c r="Q295" s="1040">
        <f t="shared" si="43"/>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3"/>
        <v>203</v>
      </c>
      <c r="L296" s="1040">
        <f t="shared" si="43"/>
        <v>203</v>
      </c>
      <c r="M296" s="1040">
        <f t="shared" si="43"/>
        <v>203</v>
      </c>
      <c r="N296" s="1040">
        <f t="shared" si="43"/>
        <v>203</v>
      </c>
      <c r="O296" s="1040">
        <f t="shared" si="43"/>
        <v>203</v>
      </c>
      <c r="P296" s="1040">
        <f t="shared" si="43"/>
        <v>203</v>
      </c>
      <c r="Q296" s="1040">
        <f t="shared" si="43"/>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4">MIN(363,INT((O267 - DATE(YEAR(O267),1,1))))+364*(YEAR(O267)-i_startyear)</f>
        <v>499</v>
      </c>
      <c r="P298" s="1040">
        <f t="shared" si="44"/>
        <v>499</v>
      </c>
      <c r="Q298" s="1040">
        <f t="shared" si="44"/>
        <v>499</v>
      </c>
      <c r="R298" s="1043">
        <f t="shared" si="44"/>
        <v>134</v>
      </c>
      <c r="S298" s="1043">
        <f t="shared" si="44"/>
        <v>134</v>
      </c>
      <c r="T298" s="1043">
        <f t="shared" si="44"/>
        <v>134</v>
      </c>
      <c r="U298" s="1043">
        <f t="shared" si="44"/>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5">MIN(363,INT((N268 - DATE(YEAR(N268),1,1))))+364*(YEAR(N268)-i_startyear)</f>
        <v>862</v>
      </c>
      <c r="O299" s="1041">
        <f t="shared" si="44"/>
        <v>862</v>
      </c>
      <c r="P299" s="1041">
        <f t="shared" si="44"/>
        <v>862</v>
      </c>
      <c r="Q299" s="1041">
        <f t="shared" si="44"/>
        <v>862</v>
      </c>
      <c r="R299" s="1043">
        <f t="shared" si="44"/>
        <v>134</v>
      </c>
      <c r="S299" s="1043">
        <f t="shared" si="44"/>
        <v>134</v>
      </c>
      <c r="T299" s="1043">
        <f t="shared" si="44"/>
        <v>134</v>
      </c>
      <c r="U299" s="1043">
        <f t="shared" si="44"/>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5"/>
        <v>1226</v>
      </c>
      <c r="O300" s="1042">
        <f t="shared" si="44"/>
        <v>1226</v>
      </c>
      <c r="P300" s="1042">
        <f t="shared" si="44"/>
        <v>1226</v>
      </c>
      <c r="Q300" s="1042">
        <f t="shared" si="44"/>
        <v>1226</v>
      </c>
      <c r="R300" s="1043">
        <f t="shared" si="44"/>
        <v>134</v>
      </c>
      <c r="S300" s="1043">
        <f t="shared" si="44"/>
        <v>134</v>
      </c>
      <c r="T300" s="1043">
        <f t="shared" si="44"/>
        <v>134</v>
      </c>
      <c r="U300" s="1043">
        <f t="shared" si="44"/>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5"/>
        <v>1590</v>
      </c>
      <c r="O301" s="1042">
        <f t="shared" si="44"/>
        <v>1590</v>
      </c>
      <c r="P301" s="1042">
        <f t="shared" si="44"/>
        <v>1590</v>
      </c>
      <c r="Q301" s="1042">
        <f t="shared" si="44"/>
        <v>1590</v>
      </c>
      <c r="R301" s="1043">
        <f t="shared" si="44"/>
        <v>134</v>
      </c>
      <c r="S301" s="1043">
        <f t="shared" si="44"/>
        <v>134</v>
      </c>
      <c r="T301" s="1043">
        <f t="shared" si="44"/>
        <v>134</v>
      </c>
      <c r="U301" s="1043">
        <f t="shared" si="44"/>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5"/>
        <v>1955</v>
      </c>
      <c r="O302" s="1042">
        <f t="shared" si="44"/>
        <v>1955</v>
      </c>
      <c r="P302" s="1042">
        <f t="shared" si="44"/>
        <v>1955</v>
      </c>
      <c r="Q302" s="1042">
        <f t="shared" si="44"/>
        <v>1955</v>
      </c>
      <c r="R302" s="1043">
        <f t="shared" si="44"/>
        <v>134</v>
      </c>
      <c r="S302" s="1043">
        <f t="shared" si="44"/>
        <v>134</v>
      </c>
      <c r="T302" s="1043">
        <f t="shared" si="44"/>
        <v>134</v>
      </c>
      <c r="U302" s="1043">
        <f t="shared" si="44"/>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5"/>
        <v>2318</v>
      </c>
      <c r="O303" s="1042">
        <f t="shared" si="44"/>
        <v>2318</v>
      </c>
      <c r="P303" s="1042">
        <f t="shared" si="44"/>
        <v>2318</v>
      </c>
      <c r="Q303" s="1042">
        <f t="shared" si="44"/>
        <v>2318</v>
      </c>
      <c r="R303" s="1043">
        <f t="shared" si="44"/>
        <v>134</v>
      </c>
      <c r="S303" s="1043">
        <f t="shared" si="44"/>
        <v>134</v>
      </c>
      <c r="T303" s="1043">
        <f t="shared" si="44"/>
        <v>134</v>
      </c>
      <c r="U303" s="1043">
        <f t="shared" si="44"/>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5"/>
        <v>2682</v>
      </c>
      <c r="O304" s="1042">
        <f t="shared" si="44"/>
        <v>2682</v>
      </c>
      <c r="P304" s="1042">
        <f t="shared" si="44"/>
        <v>2682</v>
      </c>
      <c r="Q304" s="1042">
        <f t="shared" si="44"/>
        <v>2682</v>
      </c>
      <c r="R304" s="1043">
        <f t="shared" si="44"/>
        <v>134</v>
      </c>
      <c r="S304" s="1043">
        <f t="shared" si="44"/>
        <v>134</v>
      </c>
      <c r="T304" s="1043">
        <f t="shared" si="44"/>
        <v>134</v>
      </c>
      <c r="U304" s="1043">
        <f t="shared" si="44"/>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5"/>
        <v>3046</v>
      </c>
      <c r="O305" s="1042">
        <f t="shared" si="44"/>
        <v>3046</v>
      </c>
      <c r="P305" s="1042">
        <f t="shared" si="44"/>
        <v>3046</v>
      </c>
      <c r="Q305" s="1042">
        <f t="shared" si="44"/>
        <v>3046</v>
      </c>
      <c r="R305" s="1043">
        <f t="shared" si="44"/>
        <v>134</v>
      </c>
      <c r="S305" s="1043">
        <f t="shared" si="44"/>
        <v>134</v>
      </c>
      <c r="T305" s="1043">
        <f t="shared" si="44"/>
        <v>134</v>
      </c>
      <c r="U305" s="1043">
        <f t="shared" si="44"/>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5"/>
        <v>533</v>
      </c>
      <c r="O306" s="1041">
        <f t="shared" si="44"/>
        <v>533</v>
      </c>
      <c r="P306" s="1041">
        <f t="shared" si="44"/>
        <v>533</v>
      </c>
      <c r="Q306" s="1041">
        <f t="shared" si="44"/>
        <v>533</v>
      </c>
      <c r="R306" s="1043">
        <f t="shared" si="44"/>
        <v>168</v>
      </c>
      <c r="S306" s="1043">
        <f t="shared" si="44"/>
        <v>168</v>
      </c>
      <c r="T306" s="1043">
        <f t="shared" si="44"/>
        <v>168</v>
      </c>
      <c r="U306" s="1043">
        <f t="shared" si="44"/>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5"/>
        <v>896</v>
      </c>
      <c r="O307" s="1041">
        <f t="shared" si="44"/>
        <v>896</v>
      </c>
      <c r="P307" s="1041">
        <f t="shared" si="44"/>
        <v>896</v>
      </c>
      <c r="Q307" s="1041">
        <f t="shared" si="44"/>
        <v>896</v>
      </c>
      <c r="R307" s="1043">
        <f t="shared" si="44"/>
        <v>168</v>
      </c>
      <c r="S307" s="1043">
        <f t="shared" si="44"/>
        <v>168</v>
      </c>
      <c r="T307" s="1043">
        <f t="shared" si="44"/>
        <v>168</v>
      </c>
      <c r="U307" s="1043">
        <f t="shared" si="44"/>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5"/>
        <v>1260</v>
      </c>
      <c r="O308" s="1042">
        <f t="shared" ref="O308:U317" si="46">MIN(363,INT((O277 - DATE(YEAR(O277),1,1))))+364*(YEAR(O277)-i_startyear)</f>
        <v>1260</v>
      </c>
      <c r="P308" s="1042">
        <f t="shared" si="46"/>
        <v>1260</v>
      </c>
      <c r="Q308" s="1042">
        <f t="shared" si="46"/>
        <v>1260</v>
      </c>
      <c r="R308" s="1043">
        <f t="shared" si="46"/>
        <v>168</v>
      </c>
      <c r="S308" s="1043">
        <f t="shared" si="46"/>
        <v>168</v>
      </c>
      <c r="T308" s="1043">
        <f t="shared" si="46"/>
        <v>168</v>
      </c>
      <c r="U308" s="1043">
        <f t="shared" si="46"/>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5"/>
        <v>1624</v>
      </c>
      <c r="O309" s="1042">
        <f t="shared" si="46"/>
        <v>1624</v>
      </c>
      <c r="P309" s="1042">
        <f t="shared" si="46"/>
        <v>1624</v>
      </c>
      <c r="Q309" s="1042">
        <f t="shared" si="46"/>
        <v>1624</v>
      </c>
      <c r="R309" s="1043">
        <f t="shared" si="46"/>
        <v>168</v>
      </c>
      <c r="S309" s="1043">
        <f t="shared" si="46"/>
        <v>168</v>
      </c>
      <c r="T309" s="1043">
        <f t="shared" si="46"/>
        <v>168</v>
      </c>
      <c r="U309" s="1043">
        <f t="shared" si="46"/>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5"/>
        <v>1989</v>
      </c>
      <c r="O310" s="1042">
        <f t="shared" si="46"/>
        <v>1989</v>
      </c>
      <c r="P310" s="1042">
        <f t="shared" si="46"/>
        <v>1989</v>
      </c>
      <c r="Q310" s="1042">
        <f t="shared" si="46"/>
        <v>1989</v>
      </c>
      <c r="R310" s="1043">
        <f t="shared" si="46"/>
        <v>168</v>
      </c>
      <c r="S310" s="1043">
        <f t="shared" si="46"/>
        <v>168</v>
      </c>
      <c r="T310" s="1043">
        <f t="shared" si="46"/>
        <v>168</v>
      </c>
      <c r="U310" s="1043">
        <f t="shared" si="46"/>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5"/>
        <v>2352</v>
      </c>
      <c r="O311" s="1042">
        <f t="shared" si="46"/>
        <v>2352</v>
      </c>
      <c r="P311" s="1042">
        <f t="shared" si="46"/>
        <v>2352</v>
      </c>
      <c r="Q311" s="1042">
        <f t="shared" si="46"/>
        <v>2352</v>
      </c>
      <c r="R311" s="1043">
        <f t="shared" si="46"/>
        <v>168</v>
      </c>
      <c r="S311" s="1043">
        <f t="shared" si="46"/>
        <v>168</v>
      </c>
      <c r="T311" s="1043">
        <f t="shared" si="46"/>
        <v>168</v>
      </c>
      <c r="U311" s="1043">
        <f t="shared" si="46"/>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5"/>
        <v>2716</v>
      </c>
      <c r="O312" s="1042">
        <f t="shared" si="46"/>
        <v>2716</v>
      </c>
      <c r="P312" s="1042">
        <f t="shared" si="46"/>
        <v>2716</v>
      </c>
      <c r="Q312" s="1042">
        <f t="shared" si="46"/>
        <v>2716</v>
      </c>
      <c r="R312" s="1043">
        <f t="shared" si="46"/>
        <v>168</v>
      </c>
      <c r="S312" s="1043">
        <f t="shared" si="46"/>
        <v>168</v>
      </c>
      <c r="T312" s="1043">
        <f t="shared" si="46"/>
        <v>168</v>
      </c>
      <c r="U312" s="1043">
        <f t="shared" si="46"/>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5"/>
        <v>3080</v>
      </c>
      <c r="O313" s="1042">
        <f t="shared" si="46"/>
        <v>3080</v>
      </c>
      <c r="P313" s="1042">
        <f t="shared" si="46"/>
        <v>3080</v>
      </c>
      <c r="Q313" s="1042">
        <f t="shared" si="46"/>
        <v>3080</v>
      </c>
      <c r="R313" s="1043">
        <f t="shared" si="46"/>
        <v>168</v>
      </c>
      <c r="S313" s="1043">
        <f t="shared" si="46"/>
        <v>168</v>
      </c>
      <c r="T313" s="1043">
        <f t="shared" si="46"/>
        <v>168</v>
      </c>
      <c r="U313" s="1043">
        <f t="shared" si="46"/>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5"/>
        <v>568</v>
      </c>
      <c r="O314" s="1041">
        <f t="shared" si="46"/>
        <v>568</v>
      </c>
      <c r="P314" s="1041">
        <f t="shared" si="46"/>
        <v>568</v>
      </c>
      <c r="Q314" s="1041">
        <f t="shared" si="46"/>
        <v>568</v>
      </c>
      <c r="R314" s="1043">
        <f t="shared" si="46"/>
        <v>203</v>
      </c>
      <c r="S314" s="1043">
        <f t="shared" si="46"/>
        <v>203</v>
      </c>
      <c r="T314" s="1043">
        <f t="shared" si="46"/>
        <v>203</v>
      </c>
      <c r="U314" s="1043">
        <f t="shared" si="46"/>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5"/>
        <v>931</v>
      </c>
      <c r="O315" s="1041">
        <f t="shared" si="46"/>
        <v>931</v>
      </c>
      <c r="P315" s="1041">
        <f t="shared" si="46"/>
        <v>931</v>
      </c>
      <c r="Q315" s="1041">
        <f t="shared" si="46"/>
        <v>931</v>
      </c>
      <c r="R315" s="1043">
        <f t="shared" si="46"/>
        <v>203</v>
      </c>
      <c r="S315" s="1043">
        <f t="shared" si="46"/>
        <v>203</v>
      </c>
      <c r="T315" s="1043">
        <f t="shared" si="46"/>
        <v>203</v>
      </c>
      <c r="U315" s="1043">
        <f t="shared" si="46"/>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5"/>
        <v>1295</v>
      </c>
      <c r="O316" s="1042">
        <f t="shared" si="46"/>
        <v>1295</v>
      </c>
      <c r="P316" s="1042">
        <f t="shared" si="46"/>
        <v>1295</v>
      </c>
      <c r="Q316" s="1042">
        <f t="shared" si="46"/>
        <v>1295</v>
      </c>
      <c r="R316" s="1043">
        <f t="shared" si="46"/>
        <v>203</v>
      </c>
      <c r="S316" s="1043">
        <f t="shared" si="46"/>
        <v>203</v>
      </c>
      <c r="T316" s="1043">
        <f t="shared" si="46"/>
        <v>203</v>
      </c>
      <c r="U316" s="1043">
        <f t="shared" si="46"/>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5"/>
        <v>1659</v>
      </c>
      <c r="O317" s="1042">
        <f t="shared" si="46"/>
        <v>1659</v>
      </c>
      <c r="P317" s="1042">
        <f t="shared" si="46"/>
        <v>1659</v>
      </c>
      <c r="Q317" s="1042">
        <f t="shared" si="46"/>
        <v>1659</v>
      </c>
      <c r="R317" s="1043">
        <f t="shared" si="46"/>
        <v>203</v>
      </c>
      <c r="S317" s="1043">
        <f t="shared" si="46"/>
        <v>203</v>
      </c>
      <c r="T317" s="1043">
        <f t="shared" si="46"/>
        <v>203</v>
      </c>
      <c r="U317" s="1043">
        <f t="shared" si="46"/>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5"/>
        <v>2024</v>
      </c>
      <c r="O318" s="1042">
        <f t="shared" ref="O318:U321" si="47">MIN(363,INT((O287 - DATE(YEAR(O287),1,1))))+364*(YEAR(O287)-i_startyear)</f>
        <v>2024</v>
      </c>
      <c r="P318" s="1042">
        <f t="shared" si="47"/>
        <v>2024</v>
      </c>
      <c r="Q318" s="1042">
        <f t="shared" si="47"/>
        <v>2024</v>
      </c>
      <c r="R318" s="1043">
        <f t="shared" si="47"/>
        <v>203</v>
      </c>
      <c r="S318" s="1043">
        <f t="shared" si="47"/>
        <v>203</v>
      </c>
      <c r="T318" s="1043">
        <f t="shared" si="47"/>
        <v>203</v>
      </c>
      <c r="U318" s="1043">
        <f t="shared" si="47"/>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5"/>
        <v>2387</v>
      </c>
      <c r="O319" s="1042">
        <f t="shared" si="47"/>
        <v>2387</v>
      </c>
      <c r="P319" s="1042">
        <f t="shared" si="47"/>
        <v>2387</v>
      </c>
      <c r="Q319" s="1042">
        <f t="shared" si="47"/>
        <v>2387</v>
      </c>
      <c r="R319" s="1043">
        <f t="shared" si="47"/>
        <v>203</v>
      </c>
      <c r="S319" s="1043">
        <f t="shared" si="47"/>
        <v>203</v>
      </c>
      <c r="T319" s="1043">
        <f t="shared" si="47"/>
        <v>203</v>
      </c>
      <c r="U319" s="1043">
        <f t="shared" si="47"/>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5"/>
        <v>2751</v>
      </c>
      <c r="O320" s="1042">
        <f t="shared" si="47"/>
        <v>2751</v>
      </c>
      <c r="P320" s="1042">
        <f t="shared" si="47"/>
        <v>2751</v>
      </c>
      <c r="Q320" s="1042">
        <f t="shared" si="47"/>
        <v>2751</v>
      </c>
      <c r="R320" s="1043">
        <f t="shared" si="47"/>
        <v>203</v>
      </c>
      <c r="S320" s="1043">
        <f t="shared" si="47"/>
        <v>203</v>
      </c>
      <c r="T320" s="1043">
        <f t="shared" si="47"/>
        <v>203</v>
      </c>
      <c r="U320" s="1043">
        <f t="shared" si="47"/>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5"/>
        <v>3115</v>
      </c>
      <c r="O321" s="1042">
        <f t="shared" si="47"/>
        <v>3115</v>
      </c>
      <c r="P321" s="1042">
        <f t="shared" si="47"/>
        <v>3115</v>
      </c>
      <c r="Q321" s="1042">
        <f t="shared" si="47"/>
        <v>3115</v>
      </c>
      <c r="R321" s="1043">
        <f t="shared" si="47"/>
        <v>203</v>
      </c>
      <c r="S321" s="1043">
        <f t="shared" si="47"/>
        <v>203</v>
      </c>
      <c r="T321" s="1043">
        <f t="shared" si="47"/>
        <v>203</v>
      </c>
      <c r="U321" s="1043">
        <f t="shared" si="47"/>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438</v>
      </c>
      <c r="AP322" s="395"/>
      <c r="AQ322" s="383"/>
      <c r="AR322" s="383"/>
      <c r="AS322" s="383"/>
    </row>
    <row r="323" spans="1:45" outlineLevel="2" x14ac:dyDescent="0.25">
      <c r="A323" s="383"/>
      <c r="B323" s="392"/>
      <c r="C323" s="385">
        <f>INT($C$242)+2</f>
        <v>3</v>
      </c>
      <c r="D323" s="410"/>
      <c r="E323" s="467" t="s">
        <v>554</v>
      </c>
      <c r="F323" s="467"/>
      <c r="G323" s="410"/>
      <c r="H323" s="480" t="s">
        <v>555</v>
      </c>
      <c r="I323" s="438" t="s">
        <v>556</v>
      </c>
      <c r="J323" s="438"/>
      <c r="K323" s="415"/>
      <c r="L323" s="415"/>
      <c r="M323" s="415"/>
      <c r="N323" s="438" t="s">
        <v>576</v>
      </c>
      <c r="O323" s="438"/>
      <c r="P323" s="438"/>
      <c r="Q323" s="438"/>
      <c r="R323" s="415" t="s">
        <v>577</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578</v>
      </c>
      <c r="K324" s="415"/>
      <c r="L324" s="415"/>
      <c r="M324" s="415"/>
      <c r="N324" s="509">
        <v>2.5000000000000001E-2</v>
      </c>
      <c r="O324" s="509">
        <v>2.5000000000000001E-2</v>
      </c>
      <c r="P324" s="509">
        <v>2.5000000000000001E-2</v>
      </c>
      <c r="Q324" s="509">
        <v>2.5000000000000001E-2</v>
      </c>
      <c r="R324" s="510">
        <f t="shared" ref="R324:R347" si="48">N267-150</f>
        <v>43816</v>
      </c>
      <c r="S324" s="510">
        <f t="shared" ref="S324:S347" si="49">O267-150</f>
        <v>43816</v>
      </c>
      <c r="T324" s="510">
        <f t="shared" ref="T324:T347" si="50">P267-150</f>
        <v>43816</v>
      </c>
      <c r="U324" s="510">
        <f t="shared" ref="U324:U347" si="51">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579</v>
      </c>
      <c r="K325" s="415"/>
      <c r="L325" s="415"/>
      <c r="M325" s="415"/>
      <c r="N325" s="509">
        <v>2.5000000000000001E-2</v>
      </c>
      <c r="O325" s="509">
        <v>2.5000000000000001E-2</v>
      </c>
      <c r="P325" s="509">
        <v>2.5000000000000001E-2</v>
      </c>
      <c r="Q325" s="509">
        <v>2.5000000000000001E-2</v>
      </c>
      <c r="R325" s="510">
        <f t="shared" si="48"/>
        <v>44181</v>
      </c>
      <c r="S325" s="510">
        <f t="shared" si="49"/>
        <v>44181</v>
      </c>
      <c r="T325" s="510">
        <f t="shared" si="50"/>
        <v>44181</v>
      </c>
      <c r="U325" s="510">
        <f t="shared" si="51"/>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2">INT($C$242+3)</f>
        <v>4</v>
      </c>
      <c r="D326" s="410"/>
      <c r="E326" s="467">
        <v>1</v>
      </c>
      <c r="F326" s="467"/>
      <c r="G326" s="410"/>
      <c r="H326" s="415"/>
      <c r="I326" s="415">
        <v>2</v>
      </c>
      <c r="J326" s="415" t="s">
        <v>580</v>
      </c>
      <c r="K326" s="415"/>
      <c r="L326" s="415"/>
      <c r="M326" s="415"/>
      <c r="N326" s="509">
        <v>1.4999999999999999E-2</v>
      </c>
      <c r="O326" s="509">
        <v>1.4999999999999999E-2</v>
      </c>
      <c r="P326" s="509">
        <v>1.4999999999999999E-2</v>
      </c>
      <c r="Q326" s="509">
        <v>1.4999999999999999E-2</v>
      </c>
      <c r="R326" s="510">
        <f t="shared" si="48"/>
        <v>44546</v>
      </c>
      <c r="S326" s="510">
        <f t="shared" si="49"/>
        <v>44546</v>
      </c>
      <c r="T326" s="510">
        <f t="shared" si="50"/>
        <v>44546</v>
      </c>
      <c r="U326" s="510">
        <f t="shared" si="51"/>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2"/>
        <v>4</v>
      </c>
      <c r="D327" s="410"/>
      <c r="E327" s="467">
        <v>1</v>
      </c>
      <c r="F327" s="467"/>
      <c r="G327" s="410"/>
      <c r="H327" s="415"/>
      <c r="I327" s="415">
        <v>3</v>
      </c>
      <c r="J327" s="415" t="s">
        <v>565</v>
      </c>
      <c r="K327" s="415"/>
      <c r="L327" s="415"/>
      <c r="M327" s="415"/>
      <c r="N327" s="509">
        <v>1.4999999999999999E-2</v>
      </c>
      <c r="O327" s="509">
        <v>1.4999999999999999E-2</v>
      </c>
      <c r="P327" s="509">
        <v>1.4999999999999999E-2</v>
      </c>
      <c r="Q327" s="509">
        <v>1.4999999999999999E-2</v>
      </c>
      <c r="R327" s="510">
        <f t="shared" si="48"/>
        <v>44911</v>
      </c>
      <c r="S327" s="510">
        <f t="shared" si="49"/>
        <v>44911</v>
      </c>
      <c r="T327" s="510">
        <f t="shared" si="50"/>
        <v>44911</v>
      </c>
      <c r="U327" s="510">
        <f t="shared" si="51"/>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2"/>
        <v>4</v>
      </c>
      <c r="D328" s="410"/>
      <c r="E328" s="467">
        <v>1</v>
      </c>
      <c r="F328" s="467"/>
      <c r="G328" s="410"/>
      <c r="H328" s="415"/>
      <c r="I328" s="415">
        <v>4</v>
      </c>
      <c r="J328" s="415" t="s">
        <v>566</v>
      </c>
      <c r="K328" s="415"/>
      <c r="L328" s="415"/>
      <c r="M328" s="415"/>
      <c r="N328" s="509">
        <v>1.4999999999999999E-2</v>
      </c>
      <c r="O328" s="509">
        <v>1.4999999999999999E-2</v>
      </c>
      <c r="P328" s="509">
        <v>1.4999999999999999E-2</v>
      </c>
      <c r="Q328" s="509">
        <v>1.4999999999999999E-2</v>
      </c>
      <c r="R328" s="510">
        <f t="shared" si="48"/>
        <v>45277</v>
      </c>
      <c r="S328" s="510">
        <f t="shared" si="49"/>
        <v>45277</v>
      </c>
      <c r="T328" s="510">
        <f t="shared" si="50"/>
        <v>45277</v>
      </c>
      <c r="U328" s="510">
        <f t="shared" si="51"/>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2"/>
        <v>4</v>
      </c>
      <c r="D329" s="410"/>
      <c r="E329" s="467">
        <v>1</v>
      </c>
      <c r="F329" s="467"/>
      <c r="G329" s="410"/>
      <c r="H329" s="415"/>
      <c r="I329" s="415">
        <v>5</v>
      </c>
      <c r="J329" s="415" t="s">
        <v>567</v>
      </c>
      <c r="K329" s="415"/>
      <c r="L329" s="415"/>
      <c r="M329" s="415"/>
      <c r="N329" s="509">
        <v>1.4999999999999999E-2</v>
      </c>
      <c r="O329" s="509">
        <v>1.4999999999999999E-2</v>
      </c>
      <c r="P329" s="509">
        <v>1.4999999999999999E-2</v>
      </c>
      <c r="Q329" s="509">
        <v>1.4999999999999999E-2</v>
      </c>
      <c r="R329" s="510">
        <f t="shared" si="48"/>
        <v>45642</v>
      </c>
      <c r="S329" s="510">
        <f t="shared" si="49"/>
        <v>45642</v>
      </c>
      <c r="T329" s="510">
        <f t="shared" si="50"/>
        <v>45642</v>
      </c>
      <c r="U329" s="510">
        <f t="shared" si="51"/>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2"/>
        <v>4</v>
      </c>
      <c r="D330" s="410"/>
      <c r="E330" s="467">
        <v>1</v>
      </c>
      <c r="F330" s="467"/>
      <c r="G330" s="410"/>
      <c r="H330" s="415"/>
      <c r="I330" s="415">
        <v>6</v>
      </c>
      <c r="J330" s="415" t="s">
        <v>568</v>
      </c>
      <c r="K330" s="415"/>
      <c r="L330" s="415"/>
      <c r="M330" s="415"/>
      <c r="N330" s="509">
        <v>1.4999999999999999E-2</v>
      </c>
      <c r="O330" s="509">
        <v>1.4999999999999999E-2</v>
      </c>
      <c r="P330" s="509">
        <v>1.4999999999999999E-2</v>
      </c>
      <c r="Q330" s="509">
        <v>1.4999999999999999E-2</v>
      </c>
      <c r="R330" s="510">
        <f t="shared" si="48"/>
        <v>46007</v>
      </c>
      <c r="S330" s="510">
        <f t="shared" si="49"/>
        <v>46007</v>
      </c>
      <c r="T330" s="510">
        <f t="shared" si="50"/>
        <v>46007</v>
      </c>
      <c r="U330" s="510">
        <f t="shared" si="51"/>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2"/>
        <v>4</v>
      </c>
      <c r="D331" s="410"/>
      <c r="E331" s="467">
        <v>1</v>
      </c>
      <c r="F331" s="467"/>
      <c r="G331" s="410"/>
      <c r="H331" s="415"/>
      <c r="I331" s="415">
        <v>7</v>
      </c>
      <c r="J331" s="415" t="s">
        <v>569</v>
      </c>
      <c r="K331" s="415"/>
      <c r="L331" s="415"/>
      <c r="M331" s="415"/>
      <c r="N331" s="509">
        <v>1.4999999999999999E-2</v>
      </c>
      <c r="O331" s="509">
        <v>1.4999999999999999E-2</v>
      </c>
      <c r="P331" s="509">
        <v>1.4999999999999999E-2</v>
      </c>
      <c r="Q331" s="509">
        <v>1.4999999999999999E-2</v>
      </c>
      <c r="R331" s="510">
        <f t="shared" si="48"/>
        <v>46372</v>
      </c>
      <c r="S331" s="510">
        <f t="shared" si="49"/>
        <v>46372</v>
      </c>
      <c r="T331" s="510">
        <f t="shared" si="50"/>
        <v>46372</v>
      </c>
      <c r="U331" s="510">
        <f t="shared" si="51"/>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578</v>
      </c>
      <c r="K332" s="415"/>
      <c r="L332" s="415"/>
      <c r="M332" s="415"/>
      <c r="N332" s="509">
        <v>2.5000000000000001E-2</v>
      </c>
      <c r="O332" s="509">
        <v>2.5000000000000001E-2</v>
      </c>
      <c r="P332" s="509">
        <v>2.5000000000000001E-2</v>
      </c>
      <c r="Q332" s="509">
        <v>2.5000000000000001E-2</v>
      </c>
      <c r="R332" s="510">
        <f t="shared" si="48"/>
        <v>43850</v>
      </c>
      <c r="S332" s="510">
        <f t="shared" si="49"/>
        <v>43850</v>
      </c>
      <c r="T332" s="510">
        <f t="shared" si="50"/>
        <v>43850</v>
      </c>
      <c r="U332" s="510">
        <f t="shared" si="51"/>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579</v>
      </c>
      <c r="K333" s="415"/>
      <c r="L333" s="415"/>
      <c r="M333" s="415"/>
      <c r="N333" s="509">
        <v>2.5000000000000001E-2</v>
      </c>
      <c r="O333" s="509">
        <v>2.5000000000000001E-2</v>
      </c>
      <c r="P333" s="509">
        <v>2.5000000000000001E-2</v>
      </c>
      <c r="Q333" s="509">
        <v>2.5000000000000001E-2</v>
      </c>
      <c r="R333" s="510">
        <f t="shared" si="48"/>
        <v>44215</v>
      </c>
      <c r="S333" s="510">
        <f t="shared" si="49"/>
        <v>44215</v>
      </c>
      <c r="T333" s="510">
        <f t="shared" si="50"/>
        <v>44215</v>
      </c>
      <c r="U333" s="510">
        <f t="shared" si="51"/>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3">INT($C$242+3)</f>
        <v>4</v>
      </c>
      <c r="D334" s="410"/>
      <c r="E334" s="467">
        <v>2</v>
      </c>
      <c r="F334" s="467"/>
      <c r="G334" s="410"/>
      <c r="H334" s="415"/>
      <c r="I334" s="415">
        <v>2</v>
      </c>
      <c r="J334" s="415" t="s">
        <v>580</v>
      </c>
      <c r="K334" s="415"/>
      <c r="L334" s="415"/>
      <c r="M334" s="415"/>
      <c r="N334" s="509">
        <v>1.4999999999999999E-2</v>
      </c>
      <c r="O334" s="509">
        <v>1.4999999999999999E-2</v>
      </c>
      <c r="P334" s="509">
        <v>1.4999999999999999E-2</v>
      </c>
      <c r="Q334" s="509">
        <v>1.4999999999999999E-2</v>
      </c>
      <c r="R334" s="510">
        <f t="shared" si="48"/>
        <v>44580</v>
      </c>
      <c r="S334" s="510">
        <f t="shared" si="49"/>
        <v>44580</v>
      </c>
      <c r="T334" s="510">
        <f t="shared" si="50"/>
        <v>44580</v>
      </c>
      <c r="U334" s="510">
        <f t="shared" si="51"/>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3"/>
        <v>4</v>
      </c>
      <c r="D335" s="410"/>
      <c r="E335" s="467">
        <v>2</v>
      </c>
      <c r="F335" s="467"/>
      <c r="G335" s="410"/>
      <c r="H335" s="415"/>
      <c r="I335" s="415">
        <v>3</v>
      </c>
      <c r="J335" s="415" t="s">
        <v>565</v>
      </c>
      <c r="K335" s="415"/>
      <c r="L335" s="415"/>
      <c r="M335" s="415"/>
      <c r="N335" s="509">
        <v>1.4999999999999999E-2</v>
      </c>
      <c r="O335" s="509">
        <v>1.4999999999999999E-2</v>
      </c>
      <c r="P335" s="509">
        <v>1.4999999999999999E-2</v>
      </c>
      <c r="Q335" s="509">
        <v>1.4999999999999999E-2</v>
      </c>
      <c r="R335" s="510">
        <f t="shared" si="48"/>
        <v>44945</v>
      </c>
      <c r="S335" s="510">
        <f t="shared" si="49"/>
        <v>44945</v>
      </c>
      <c r="T335" s="510">
        <f t="shared" si="50"/>
        <v>44945</v>
      </c>
      <c r="U335" s="510">
        <f t="shared" si="51"/>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3"/>
        <v>4</v>
      </c>
      <c r="D336" s="410"/>
      <c r="E336" s="467">
        <v>2</v>
      </c>
      <c r="F336" s="467"/>
      <c r="G336" s="410"/>
      <c r="H336" s="415"/>
      <c r="I336" s="415">
        <v>4</v>
      </c>
      <c r="J336" s="415" t="s">
        <v>566</v>
      </c>
      <c r="K336" s="415"/>
      <c r="L336" s="415"/>
      <c r="M336" s="415"/>
      <c r="N336" s="509">
        <v>1.4999999999999999E-2</v>
      </c>
      <c r="O336" s="509">
        <v>1.4999999999999999E-2</v>
      </c>
      <c r="P336" s="509">
        <v>1.4999999999999999E-2</v>
      </c>
      <c r="Q336" s="509">
        <v>1.4999999999999999E-2</v>
      </c>
      <c r="R336" s="510">
        <f t="shared" si="48"/>
        <v>45311</v>
      </c>
      <c r="S336" s="510">
        <f t="shared" si="49"/>
        <v>45311</v>
      </c>
      <c r="T336" s="510">
        <f t="shared" si="50"/>
        <v>45311</v>
      </c>
      <c r="U336" s="510">
        <f t="shared" si="51"/>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3"/>
        <v>4</v>
      </c>
      <c r="D337" s="410"/>
      <c r="E337" s="467">
        <v>2</v>
      </c>
      <c r="F337" s="467"/>
      <c r="G337" s="410"/>
      <c r="H337" s="415"/>
      <c r="I337" s="415">
        <v>5</v>
      </c>
      <c r="J337" s="415" t="s">
        <v>567</v>
      </c>
      <c r="K337" s="415"/>
      <c r="L337" s="415"/>
      <c r="M337" s="415"/>
      <c r="N337" s="509">
        <v>1.4999999999999999E-2</v>
      </c>
      <c r="O337" s="509">
        <v>1.4999999999999999E-2</v>
      </c>
      <c r="P337" s="509">
        <v>1.4999999999999999E-2</v>
      </c>
      <c r="Q337" s="509">
        <v>1.4999999999999999E-2</v>
      </c>
      <c r="R337" s="510">
        <f t="shared" si="48"/>
        <v>45676</v>
      </c>
      <c r="S337" s="510">
        <f t="shared" si="49"/>
        <v>45676</v>
      </c>
      <c r="T337" s="510">
        <f t="shared" si="50"/>
        <v>45676</v>
      </c>
      <c r="U337" s="510">
        <f t="shared" si="51"/>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3"/>
        <v>4</v>
      </c>
      <c r="D338" s="410"/>
      <c r="E338" s="467">
        <v>2</v>
      </c>
      <c r="F338" s="467"/>
      <c r="G338" s="410"/>
      <c r="H338" s="415"/>
      <c r="I338" s="415">
        <v>6</v>
      </c>
      <c r="J338" s="415" t="s">
        <v>568</v>
      </c>
      <c r="K338" s="415"/>
      <c r="L338" s="415"/>
      <c r="M338" s="415"/>
      <c r="N338" s="509">
        <v>1.4999999999999999E-2</v>
      </c>
      <c r="O338" s="509">
        <v>1.4999999999999999E-2</v>
      </c>
      <c r="P338" s="509">
        <v>1.4999999999999999E-2</v>
      </c>
      <c r="Q338" s="509">
        <v>1.4999999999999999E-2</v>
      </c>
      <c r="R338" s="510">
        <f t="shared" si="48"/>
        <v>46041</v>
      </c>
      <c r="S338" s="510">
        <f t="shared" si="49"/>
        <v>46041</v>
      </c>
      <c r="T338" s="510">
        <f t="shared" si="50"/>
        <v>46041</v>
      </c>
      <c r="U338" s="510">
        <f t="shared" si="51"/>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3"/>
        <v>4</v>
      </c>
      <c r="D339" s="410"/>
      <c r="E339" s="467">
        <v>2</v>
      </c>
      <c r="F339" s="467"/>
      <c r="G339" s="410"/>
      <c r="H339" s="415"/>
      <c r="I339" s="415">
        <v>7</v>
      </c>
      <c r="J339" s="415" t="s">
        <v>569</v>
      </c>
      <c r="K339" s="415"/>
      <c r="L339" s="415"/>
      <c r="M339" s="415"/>
      <c r="N339" s="509">
        <v>1.4999999999999999E-2</v>
      </c>
      <c r="O339" s="509">
        <v>1.4999999999999999E-2</v>
      </c>
      <c r="P339" s="509">
        <v>1.4999999999999999E-2</v>
      </c>
      <c r="Q339" s="509">
        <v>1.4999999999999999E-2</v>
      </c>
      <c r="R339" s="510">
        <f t="shared" si="48"/>
        <v>46406</v>
      </c>
      <c r="S339" s="510">
        <f t="shared" si="49"/>
        <v>46406</v>
      </c>
      <c r="T339" s="510">
        <f t="shared" si="50"/>
        <v>46406</v>
      </c>
      <c r="U339" s="510">
        <f t="shared" si="51"/>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578</v>
      </c>
      <c r="K340" s="415"/>
      <c r="L340" s="415"/>
      <c r="M340" s="415"/>
      <c r="N340" s="509">
        <v>2.5000000000000001E-2</v>
      </c>
      <c r="O340" s="509">
        <v>2.5000000000000001E-2</v>
      </c>
      <c r="P340" s="509">
        <v>2.5000000000000001E-2</v>
      </c>
      <c r="Q340" s="509">
        <v>2.5000000000000001E-2</v>
      </c>
      <c r="R340" s="510">
        <f t="shared" si="48"/>
        <v>43885</v>
      </c>
      <c r="S340" s="510">
        <f t="shared" si="49"/>
        <v>43885</v>
      </c>
      <c r="T340" s="510">
        <f t="shared" si="50"/>
        <v>43885</v>
      </c>
      <c r="U340" s="510">
        <f t="shared" si="51"/>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579</v>
      </c>
      <c r="K341" s="415"/>
      <c r="L341" s="415"/>
      <c r="M341" s="415"/>
      <c r="N341" s="509">
        <v>2.5000000000000001E-2</v>
      </c>
      <c r="O341" s="509">
        <v>2.5000000000000001E-2</v>
      </c>
      <c r="P341" s="509">
        <v>2.5000000000000001E-2</v>
      </c>
      <c r="Q341" s="509">
        <v>2.5000000000000001E-2</v>
      </c>
      <c r="R341" s="510">
        <f t="shared" si="48"/>
        <v>44250</v>
      </c>
      <c r="S341" s="510">
        <f t="shared" si="49"/>
        <v>44250</v>
      </c>
      <c r="T341" s="510">
        <f t="shared" si="50"/>
        <v>44250</v>
      </c>
      <c r="U341" s="510">
        <f t="shared" si="51"/>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4">INT($C$242+3)</f>
        <v>4</v>
      </c>
      <c r="D342" s="410"/>
      <c r="E342" s="467">
        <v>3</v>
      </c>
      <c r="F342" s="467"/>
      <c r="G342" s="410"/>
      <c r="H342" s="415"/>
      <c r="I342" s="415">
        <v>2</v>
      </c>
      <c r="J342" s="415" t="s">
        <v>580</v>
      </c>
      <c r="K342" s="415"/>
      <c r="L342" s="415"/>
      <c r="M342" s="415"/>
      <c r="N342" s="509">
        <v>1.4999999999999999E-2</v>
      </c>
      <c r="O342" s="509">
        <v>1.4999999999999999E-2</v>
      </c>
      <c r="P342" s="509">
        <v>1.4999999999999999E-2</v>
      </c>
      <c r="Q342" s="509">
        <v>1.4999999999999999E-2</v>
      </c>
      <c r="R342" s="510">
        <f t="shared" si="48"/>
        <v>44615</v>
      </c>
      <c r="S342" s="510">
        <f t="shared" si="49"/>
        <v>44615</v>
      </c>
      <c r="T342" s="510">
        <f t="shared" si="50"/>
        <v>44615</v>
      </c>
      <c r="U342" s="510">
        <f t="shared" si="51"/>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4"/>
        <v>4</v>
      </c>
      <c r="D343" s="410"/>
      <c r="E343" s="467">
        <v>3</v>
      </c>
      <c r="F343" s="467"/>
      <c r="G343" s="410"/>
      <c r="H343" s="415"/>
      <c r="I343" s="415">
        <v>3</v>
      </c>
      <c r="J343" s="415" t="s">
        <v>565</v>
      </c>
      <c r="K343" s="415"/>
      <c r="L343" s="415"/>
      <c r="M343" s="415"/>
      <c r="N343" s="509">
        <v>1.4999999999999999E-2</v>
      </c>
      <c r="O343" s="509">
        <v>1.4999999999999999E-2</v>
      </c>
      <c r="P343" s="509">
        <v>1.4999999999999999E-2</v>
      </c>
      <c r="Q343" s="509">
        <v>1.4999999999999999E-2</v>
      </c>
      <c r="R343" s="510">
        <f t="shared" si="48"/>
        <v>44980</v>
      </c>
      <c r="S343" s="510">
        <f t="shared" si="49"/>
        <v>44980</v>
      </c>
      <c r="T343" s="510">
        <f t="shared" si="50"/>
        <v>44980</v>
      </c>
      <c r="U343" s="510">
        <f t="shared" si="51"/>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4"/>
        <v>4</v>
      </c>
      <c r="D344" s="410"/>
      <c r="E344" s="467">
        <v>3</v>
      </c>
      <c r="F344" s="467"/>
      <c r="G344" s="410"/>
      <c r="H344" s="415"/>
      <c r="I344" s="415">
        <v>4</v>
      </c>
      <c r="J344" s="415" t="s">
        <v>566</v>
      </c>
      <c r="K344" s="415"/>
      <c r="L344" s="415"/>
      <c r="M344" s="415"/>
      <c r="N344" s="509">
        <v>1.4999999999999999E-2</v>
      </c>
      <c r="O344" s="509">
        <v>1.4999999999999999E-2</v>
      </c>
      <c r="P344" s="509">
        <v>1.4999999999999999E-2</v>
      </c>
      <c r="Q344" s="509">
        <v>1.4999999999999999E-2</v>
      </c>
      <c r="R344" s="510">
        <f t="shared" si="48"/>
        <v>45346</v>
      </c>
      <c r="S344" s="510">
        <f t="shared" si="49"/>
        <v>45346</v>
      </c>
      <c r="T344" s="510">
        <f t="shared" si="50"/>
        <v>45346</v>
      </c>
      <c r="U344" s="510">
        <f t="shared" si="51"/>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4"/>
        <v>4</v>
      </c>
      <c r="D345" s="410"/>
      <c r="E345" s="467">
        <v>3</v>
      </c>
      <c r="F345" s="467"/>
      <c r="G345" s="410"/>
      <c r="H345" s="415"/>
      <c r="I345" s="415">
        <v>5</v>
      </c>
      <c r="J345" s="415" t="s">
        <v>567</v>
      </c>
      <c r="K345" s="415"/>
      <c r="L345" s="415"/>
      <c r="M345" s="415"/>
      <c r="N345" s="509">
        <v>1.4999999999999999E-2</v>
      </c>
      <c r="O345" s="509">
        <v>1.4999999999999999E-2</v>
      </c>
      <c r="P345" s="509">
        <v>1.4999999999999999E-2</v>
      </c>
      <c r="Q345" s="509">
        <v>1.4999999999999999E-2</v>
      </c>
      <c r="R345" s="510">
        <f t="shared" si="48"/>
        <v>45711</v>
      </c>
      <c r="S345" s="510">
        <f t="shared" si="49"/>
        <v>45711</v>
      </c>
      <c r="T345" s="510">
        <f t="shared" si="50"/>
        <v>45711</v>
      </c>
      <c r="U345" s="510">
        <f t="shared" si="51"/>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4"/>
        <v>4</v>
      </c>
      <c r="D346" s="410"/>
      <c r="E346" s="467">
        <v>3</v>
      </c>
      <c r="F346" s="467"/>
      <c r="G346" s="410"/>
      <c r="H346" s="415"/>
      <c r="I346" s="415">
        <v>6</v>
      </c>
      <c r="J346" s="415" t="s">
        <v>568</v>
      </c>
      <c r="K346" s="415"/>
      <c r="L346" s="415"/>
      <c r="M346" s="415"/>
      <c r="N346" s="509">
        <v>1.4999999999999999E-2</v>
      </c>
      <c r="O346" s="509">
        <v>1.4999999999999999E-2</v>
      </c>
      <c r="P346" s="509">
        <v>1.4999999999999999E-2</v>
      </c>
      <c r="Q346" s="509">
        <v>1.4999999999999999E-2</v>
      </c>
      <c r="R346" s="510">
        <f t="shared" si="48"/>
        <v>46076</v>
      </c>
      <c r="S346" s="510">
        <f t="shared" si="49"/>
        <v>46076</v>
      </c>
      <c r="T346" s="510">
        <f t="shared" si="50"/>
        <v>46076</v>
      </c>
      <c r="U346" s="510">
        <f t="shared" si="51"/>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4"/>
        <v>4</v>
      </c>
      <c r="D347" s="410"/>
      <c r="E347" s="467">
        <v>3</v>
      </c>
      <c r="F347" s="467"/>
      <c r="G347" s="410"/>
      <c r="H347" s="415"/>
      <c r="I347" s="415">
        <v>7</v>
      </c>
      <c r="J347" s="415" t="s">
        <v>569</v>
      </c>
      <c r="K347" s="415"/>
      <c r="L347" s="415"/>
      <c r="M347" s="415"/>
      <c r="N347" s="509">
        <v>1.4999999999999999E-2</v>
      </c>
      <c r="O347" s="509">
        <v>1.4999999999999999E-2</v>
      </c>
      <c r="P347" s="509">
        <v>1.4999999999999999E-2</v>
      </c>
      <c r="Q347" s="509">
        <v>1.4999999999999999E-2</v>
      </c>
      <c r="R347" s="510">
        <f t="shared" si="48"/>
        <v>46441</v>
      </c>
      <c r="S347" s="510">
        <f t="shared" si="49"/>
        <v>46441</v>
      </c>
      <c r="T347" s="510">
        <f t="shared" si="50"/>
        <v>46441</v>
      </c>
      <c r="U347" s="510">
        <f t="shared" si="51"/>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438</v>
      </c>
      <c r="AP348" s="395"/>
      <c r="AQ348" s="383"/>
      <c r="AR348" s="383"/>
      <c r="AS348" s="383"/>
    </row>
    <row r="349" spans="1:45" outlineLevel="2" x14ac:dyDescent="0.25">
      <c r="A349" s="383"/>
      <c r="B349" s="392"/>
      <c r="C349" s="385">
        <f>INT($C$242+3)</f>
        <v>4</v>
      </c>
      <c r="D349" s="410"/>
      <c r="E349" s="467"/>
      <c r="F349" s="467"/>
      <c r="G349" s="410"/>
      <c r="H349" s="480" t="s">
        <v>581</v>
      </c>
      <c r="I349" s="438" t="s">
        <v>582</v>
      </c>
      <c r="J349" s="437"/>
      <c r="K349" s="415"/>
      <c r="L349" s="415"/>
      <c r="M349" s="415"/>
      <c r="N349" s="415"/>
      <c r="O349" s="1083" t="s">
        <v>1092</v>
      </c>
      <c r="P349" s="1084"/>
      <c r="Q349" s="1084"/>
      <c r="R349" s="1084"/>
      <c r="S349" s="1084"/>
      <c r="T349" s="1084"/>
      <c r="U349" s="1084"/>
      <c r="V349" s="1084"/>
      <c r="W349" s="1084"/>
      <c r="X349" s="108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6"/>
      <c r="P350" s="1087"/>
      <c r="Q350" s="1087"/>
      <c r="R350" s="1087"/>
      <c r="S350" s="1087"/>
      <c r="T350" s="1087"/>
      <c r="U350" s="1087"/>
      <c r="V350" s="1087"/>
      <c r="W350" s="1087"/>
      <c r="X350" s="108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1180</v>
      </c>
      <c r="I351" s="415">
        <v>1</v>
      </c>
      <c r="J351" s="415" t="b">
        <f>COUNTA(K351:M351)&gt;0</f>
        <v>0</v>
      </c>
      <c r="K351" s="432"/>
      <c r="L351" s="432"/>
      <c r="M351" s="432"/>
      <c r="N351" s="415"/>
      <c r="O351" s="1086"/>
      <c r="P351" s="1087"/>
      <c r="Q351" s="1087"/>
      <c r="R351" s="1087"/>
      <c r="S351" s="1087"/>
      <c r="T351" s="1087"/>
      <c r="U351" s="1087"/>
      <c r="V351" s="1087"/>
      <c r="W351" s="1087"/>
      <c r="X351" s="108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89"/>
      <c r="P352" s="1090"/>
      <c r="Q352" s="1090"/>
      <c r="R352" s="1090"/>
      <c r="S352" s="1090"/>
      <c r="T352" s="1090"/>
      <c r="U352" s="1090"/>
      <c r="V352" s="1090"/>
      <c r="W352" s="1090"/>
      <c r="X352" s="109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1172</v>
      </c>
      <c r="K354" s="1049">
        <f t="shared" ref="K354:M356" si="55">MIN(363,INT((K350 - DATE(YEAR(K350),1,1))))+364*INT(YEAR(K350)-i_startyear)</f>
        <v>0</v>
      </c>
      <c r="L354" s="1049">
        <f t="shared" si="55"/>
        <v>0</v>
      </c>
      <c r="M354" s="1049">
        <f t="shared" si="55"/>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5"/>
        <v>-43317</v>
      </c>
      <c r="L355" s="1049">
        <f t="shared" si="55"/>
        <v>-43317</v>
      </c>
      <c r="M355" s="1049">
        <f t="shared" si="55"/>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5"/>
        <v>-43317</v>
      </c>
      <c r="L356" s="1049">
        <f t="shared" si="55"/>
        <v>-43317</v>
      </c>
      <c r="M356" s="1049">
        <f t="shared" si="55"/>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438</v>
      </c>
      <c r="AP357" s="395"/>
      <c r="AQ357" s="383"/>
      <c r="AR357" s="383"/>
      <c r="AS357" s="383"/>
    </row>
    <row r="358" spans="1:45" outlineLevel="2" x14ac:dyDescent="0.25">
      <c r="A358" s="383"/>
      <c r="B358" s="392"/>
      <c r="C358" s="385">
        <f>INT($C$242+3)</f>
        <v>4</v>
      </c>
      <c r="D358" s="410"/>
      <c r="E358" s="467"/>
      <c r="F358" s="467"/>
      <c r="G358" s="410"/>
      <c r="H358" s="480" t="s">
        <v>555</v>
      </c>
      <c r="I358" s="415" t="s">
        <v>583</v>
      </c>
      <c r="J358" s="415"/>
      <c r="K358" s="415"/>
      <c r="L358" s="415"/>
      <c r="M358" s="415"/>
      <c r="N358" s="438" t="s">
        <v>584</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585</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438</v>
      </c>
      <c r="AP362" s="395"/>
      <c r="AQ362" s="383"/>
      <c r="AR362" s="383"/>
      <c r="AS362" s="383"/>
    </row>
    <row r="363" spans="1:45" outlineLevel="2" x14ac:dyDescent="0.25">
      <c r="A363" s="383"/>
      <c r="B363" s="392"/>
      <c r="C363" s="385">
        <f>INT($C$242+3)</f>
        <v>4</v>
      </c>
      <c r="D363" s="410"/>
      <c r="E363" s="467"/>
      <c r="F363" s="467"/>
      <c r="G363" s="410"/>
      <c r="H363" s="513" t="s">
        <v>586</v>
      </c>
      <c r="I363" s="431" t="s">
        <v>535</v>
      </c>
      <c r="J363" s="415"/>
      <c r="K363" s="417" t="s">
        <v>587</v>
      </c>
      <c r="L363" s="431">
        <f>COUNTA($H$364:$H$367)</f>
        <v>3</v>
      </c>
      <c r="M363" s="418">
        <v>-6</v>
      </c>
      <c r="N363" s="415"/>
      <c r="O363" s="415"/>
      <c r="P363" s="415"/>
      <c r="Q363" s="415"/>
      <c r="R363" s="438" t="s">
        <v>588</v>
      </c>
      <c r="S363" s="437"/>
      <c r="T363" s="437"/>
      <c r="U363" s="437"/>
      <c r="V363" s="415"/>
      <c r="W363" s="415" t="s">
        <v>589</v>
      </c>
      <c r="X363" s="415" t="s">
        <v>590</v>
      </c>
      <c r="Y363" s="415" t="s">
        <v>591</v>
      </c>
      <c r="Z363" s="415" t="s">
        <v>592</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593</v>
      </c>
      <c r="I364" s="475" t="b">
        <v>1</v>
      </c>
      <c r="J364" s="431">
        <f>MAX(0.0001,IF(COUNTIF(i_mask_a,TRUE)=1,1,1-SUM(J365:J366)))</f>
        <v>1</v>
      </c>
      <c r="K364" s="415"/>
      <c r="L364" s="415"/>
      <c r="M364" s="415"/>
      <c r="N364" s="415"/>
      <c r="O364" s="415"/>
      <c r="P364" s="415"/>
      <c r="Q364" s="487"/>
      <c r="R364" s="457">
        <f>(56+35)</f>
        <v>91</v>
      </c>
      <c r="S364" s="457">
        <f t="shared" ref="S364:U364" si="56">(56+35)</f>
        <v>91</v>
      </c>
      <c r="T364" s="457">
        <f t="shared" si="56"/>
        <v>91</v>
      </c>
      <c r="U364" s="457">
        <f t="shared" si="56"/>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849</v>
      </c>
      <c r="I365" s="475" t="b">
        <v>0</v>
      </c>
      <c r="J365" s="418">
        <v>1E-3</v>
      </c>
      <c r="K365" s="415"/>
      <c r="L365" s="415">
        <f>SUMPRODUCT(--i_mask_a)</f>
        <v>1</v>
      </c>
      <c r="M365" s="415"/>
      <c r="N365" s="415"/>
      <c r="O365" s="415"/>
      <c r="P365" s="415"/>
      <c r="Q365" s="415"/>
      <c r="R365" s="457">
        <f t="shared" ref="R365:U366" si="57">R364+30</f>
        <v>121</v>
      </c>
      <c r="S365" s="457">
        <f t="shared" si="57"/>
        <v>121</v>
      </c>
      <c r="T365" s="457">
        <f t="shared" si="57"/>
        <v>121</v>
      </c>
      <c r="U365" s="457">
        <f t="shared" si="57"/>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850</v>
      </c>
      <c r="I366" s="475" t="b">
        <v>0</v>
      </c>
      <c r="J366" s="418">
        <v>1E-3</v>
      </c>
      <c r="K366" s="415"/>
      <c r="L366" s="415">
        <f>COUNTIF(i_mask_a,TRUE)</f>
        <v>1</v>
      </c>
      <c r="M366" s="415"/>
      <c r="N366" s="415"/>
      <c r="O366" s="415"/>
      <c r="P366" s="415"/>
      <c r="Q366" s="487"/>
      <c r="R366" s="457">
        <f t="shared" si="57"/>
        <v>151</v>
      </c>
      <c r="S366" s="457">
        <f t="shared" si="57"/>
        <v>151</v>
      </c>
      <c r="T366" s="457">
        <f t="shared" si="57"/>
        <v>151</v>
      </c>
      <c r="U366" s="457">
        <f t="shared" si="57"/>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438</v>
      </c>
      <c r="AP367" s="395"/>
      <c r="AQ367" s="383"/>
      <c r="AR367" s="383"/>
      <c r="AS367" s="383"/>
    </row>
    <row r="368" spans="1:45" outlineLevel="1" x14ac:dyDescent="0.25">
      <c r="A368" s="383"/>
      <c r="B368" s="392"/>
      <c r="C368" s="385">
        <f>INT($C$242)+1</f>
        <v>2</v>
      </c>
      <c r="D368" s="410"/>
      <c r="E368" s="467"/>
      <c r="F368" s="467"/>
      <c r="G368" s="410"/>
      <c r="H368" s="470" t="s">
        <v>594</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434</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556</v>
      </c>
      <c r="J370" s="438"/>
      <c r="K370" s="415"/>
      <c r="L370" s="415"/>
      <c r="M370" s="415"/>
      <c r="N370" s="438" t="s">
        <v>595</v>
      </c>
      <c r="O370" s="438"/>
      <c r="P370" s="438"/>
      <c r="Q370" s="438"/>
      <c r="R370" s="415"/>
      <c r="S370" s="415"/>
      <c r="T370" s="415"/>
      <c r="U370" s="415"/>
      <c r="V370" s="415" t="s">
        <v>596</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58">INT($C$242)+3</f>
        <v>4</v>
      </c>
      <c r="D371" s="410"/>
      <c r="E371" s="467"/>
      <c r="F371" s="467"/>
      <c r="G371" s="410"/>
      <c r="H371" s="415"/>
      <c r="I371" s="415">
        <v>0</v>
      </c>
      <c r="J371" s="415" t="s">
        <v>578</v>
      </c>
      <c r="K371" s="415"/>
      <c r="L371" s="415"/>
      <c r="M371" s="415"/>
      <c r="N371" s="432">
        <v>1</v>
      </c>
      <c r="O371" s="432">
        <v>1</v>
      </c>
      <c r="P371" s="432">
        <v>1</v>
      </c>
      <c r="Q371" s="432">
        <v>1</v>
      </c>
      <c r="R371" s="415"/>
      <c r="S371" s="415"/>
      <c r="T371" s="415"/>
      <c r="U371" s="415"/>
      <c r="V371" s="415">
        <f t="shared" ref="V371:Y378" si="59">INDEX(i_scan_day,N371+1,0)+17*N$359</f>
        <v>69</v>
      </c>
      <c r="W371" s="415">
        <f t="shared" si="59"/>
        <v>69</v>
      </c>
      <c r="X371" s="415">
        <f t="shared" si="59"/>
        <v>69</v>
      </c>
      <c r="Y371" s="415">
        <f t="shared" si="59"/>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58"/>
        <v>4</v>
      </c>
      <c r="D372" s="410"/>
      <c r="E372" s="467"/>
      <c r="F372" s="467"/>
      <c r="G372" s="410"/>
      <c r="H372" s="415"/>
      <c r="I372" s="415">
        <v>1</v>
      </c>
      <c r="J372" s="415" t="s">
        <v>579</v>
      </c>
      <c r="K372" s="415"/>
      <c r="L372" s="415"/>
      <c r="M372" s="415"/>
      <c r="N372" s="432">
        <v>1</v>
      </c>
      <c r="O372" s="432">
        <v>1</v>
      </c>
      <c r="P372" s="432">
        <v>1</v>
      </c>
      <c r="Q372" s="432">
        <v>1</v>
      </c>
      <c r="R372" s="415"/>
      <c r="S372" s="415"/>
      <c r="T372" s="415"/>
      <c r="U372" s="415"/>
      <c r="V372" s="415">
        <f t="shared" si="59"/>
        <v>69</v>
      </c>
      <c r="W372" s="415">
        <f t="shared" si="59"/>
        <v>69</v>
      </c>
      <c r="X372" s="415">
        <f t="shared" si="59"/>
        <v>69</v>
      </c>
      <c r="Y372" s="415">
        <f t="shared" si="59"/>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58"/>
        <v>4</v>
      </c>
      <c r="D373" s="410"/>
      <c r="E373" s="467"/>
      <c r="F373" s="467"/>
      <c r="G373" s="410"/>
      <c r="H373" s="415"/>
      <c r="I373" s="415">
        <v>2</v>
      </c>
      <c r="J373" s="415" t="s">
        <v>580</v>
      </c>
      <c r="K373" s="415"/>
      <c r="L373" s="415"/>
      <c r="M373" s="415"/>
      <c r="N373" s="432">
        <v>1</v>
      </c>
      <c r="O373" s="432">
        <v>1</v>
      </c>
      <c r="P373" s="432">
        <v>1</v>
      </c>
      <c r="Q373" s="432">
        <v>1</v>
      </c>
      <c r="R373" s="415"/>
      <c r="S373" s="415"/>
      <c r="T373" s="415"/>
      <c r="U373" s="415"/>
      <c r="V373" s="415">
        <f t="shared" si="59"/>
        <v>69</v>
      </c>
      <c r="W373" s="415">
        <f t="shared" si="59"/>
        <v>69</v>
      </c>
      <c r="X373" s="415">
        <f t="shared" si="59"/>
        <v>69</v>
      </c>
      <c r="Y373" s="415">
        <f t="shared" si="59"/>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58"/>
        <v>4</v>
      </c>
      <c r="D374" s="410"/>
      <c r="E374" s="467"/>
      <c r="F374" s="467"/>
      <c r="G374" s="410"/>
      <c r="H374" s="415"/>
      <c r="I374" s="415">
        <v>3</v>
      </c>
      <c r="J374" s="415" t="s">
        <v>565</v>
      </c>
      <c r="K374" s="415"/>
      <c r="L374" s="415"/>
      <c r="M374" s="415"/>
      <c r="N374" s="432">
        <v>1</v>
      </c>
      <c r="O374" s="432">
        <v>1</v>
      </c>
      <c r="P374" s="432">
        <v>1</v>
      </c>
      <c r="Q374" s="432">
        <v>1</v>
      </c>
      <c r="R374" s="415"/>
      <c r="S374" s="415"/>
      <c r="T374" s="415"/>
      <c r="U374" s="415"/>
      <c r="V374" s="415">
        <f t="shared" si="59"/>
        <v>69</v>
      </c>
      <c r="W374" s="415">
        <f t="shared" si="59"/>
        <v>69</v>
      </c>
      <c r="X374" s="415">
        <f t="shared" si="59"/>
        <v>69</v>
      </c>
      <c r="Y374" s="415">
        <f t="shared" si="59"/>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58"/>
        <v>4</v>
      </c>
      <c r="D375" s="410"/>
      <c r="E375" s="467"/>
      <c r="F375" s="467"/>
      <c r="G375" s="410"/>
      <c r="H375" s="415"/>
      <c r="I375" s="415">
        <v>4</v>
      </c>
      <c r="J375" s="415" t="s">
        <v>566</v>
      </c>
      <c r="K375" s="415"/>
      <c r="L375" s="415"/>
      <c r="M375" s="415"/>
      <c r="N375" s="432">
        <v>1</v>
      </c>
      <c r="O375" s="432">
        <v>1</v>
      </c>
      <c r="P375" s="432">
        <v>1</v>
      </c>
      <c r="Q375" s="432">
        <v>1</v>
      </c>
      <c r="R375" s="415"/>
      <c r="S375" s="415"/>
      <c r="T375" s="415"/>
      <c r="U375" s="415"/>
      <c r="V375" s="415">
        <f t="shared" si="59"/>
        <v>69</v>
      </c>
      <c r="W375" s="415">
        <f t="shared" si="59"/>
        <v>69</v>
      </c>
      <c r="X375" s="415">
        <f t="shared" si="59"/>
        <v>69</v>
      </c>
      <c r="Y375" s="415">
        <f t="shared" si="59"/>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58"/>
        <v>4</v>
      </c>
      <c r="D376" s="410"/>
      <c r="E376" s="467"/>
      <c r="F376" s="467"/>
      <c r="G376" s="410"/>
      <c r="H376" s="415"/>
      <c r="I376" s="415">
        <v>5</v>
      </c>
      <c r="J376" s="415" t="s">
        <v>567</v>
      </c>
      <c r="K376" s="415"/>
      <c r="L376" s="415"/>
      <c r="M376" s="415"/>
      <c r="N376" s="432">
        <v>1</v>
      </c>
      <c r="O376" s="432">
        <v>1</v>
      </c>
      <c r="P376" s="432">
        <v>1</v>
      </c>
      <c r="Q376" s="432">
        <v>1</v>
      </c>
      <c r="R376" s="415"/>
      <c r="S376" s="415"/>
      <c r="T376" s="415"/>
      <c r="U376" s="415"/>
      <c r="V376" s="415">
        <f t="shared" si="59"/>
        <v>69</v>
      </c>
      <c r="W376" s="415">
        <f t="shared" si="59"/>
        <v>69</v>
      </c>
      <c r="X376" s="415">
        <f t="shared" si="59"/>
        <v>69</v>
      </c>
      <c r="Y376" s="415">
        <f t="shared" si="59"/>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58"/>
        <v>4</v>
      </c>
      <c r="D377" s="410"/>
      <c r="E377" s="467"/>
      <c r="F377" s="467"/>
      <c r="G377" s="410"/>
      <c r="H377" s="415"/>
      <c r="I377" s="415">
        <v>6</v>
      </c>
      <c r="J377" s="415" t="s">
        <v>568</v>
      </c>
      <c r="K377" s="415"/>
      <c r="L377" s="415"/>
      <c r="M377" s="415"/>
      <c r="N377" s="432">
        <v>1</v>
      </c>
      <c r="O377" s="432">
        <v>1</v>
      </c>
      <c r="P377" s="432">
        <v>1</v>
      </c>
      <c r="Q377" s="432">
        <v>1</v>
      </c>
      <c r="R377" s="415"/>
      <c r="S377" s="415"/>
      <c r="T377" s="415"/>
      <c r="U377" s="415"/>
      <c r="V377" s="415">
        <f t="shared" si="59"/>
        <v>69</v>
      </c>
      <c r="W377" s="415">
        <f t="shared" si="59"/>
        <v>69</v>
      </c>
      <c r="X377" s="415">
        <f t="shared" si="59"/>
        <v>69</v>
      </c>
      <c r="Y377" s="415">
        <f t="shared" si="59"/>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58"/>
        <v>4</v>
      </c>
      <c r="D378" s="410"/>
      <c r="E378" s="467"/>
      <c r="F378" s="467"/>
      <c r="G378" s="410"/>
      <c r="H378" s="415"/>
      <c r="I378" s="415">
        <v>7</v>
      </c>
      <c r="J378" s="415" t="s">
        <v>569</v>
      </c>
      <c r="K378" s="415"/>
      <c r="L378" s="415"/>
      <c r="M378" s="415"/>
      <c r="N378" s="432">
        <v>1</v>
      </c>
      <c r="O378" s="432">
        <v>1</v>
      </c>
      <c r="P378" s="432">
        <v>1</v>
      </c>
      <c r="Q378" s="432">
        <v>1</v>
      </c>
      <c r="R378" s="415"/>
      <c r="S378" s="415"/>
      <c r="T378" s="415"/>
      <c r="U378" s="415"/>
      <c r="V378" s="415">
        <f t="shared" si="59"/>
        <v>69</v>
      </c>
      <c r="W378" s="415">
        <f t="shared" si="59"/>
        <v>69</v>
      </c>
      <c r="X378" s="415">
        <f t="shared" si="59"/>
        <v>69</v>
      </c>
      <c r="Y378" s="415">
        <f t="shared" si="59"/>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438</v>
      </c>
      <c r="AP379" s="395"/>
      <c r="AQ379" s="383"/>
      <c r="AR379" s="383"/>
      <c r="AS379" s="383"/>
    </row>
    <row r="380" spans="1:45" outlineLevel="2" x14ac:dyDescent="0.25">
      <c r="A380" s="383"/>
      <c r="B380" s="392"/>
      <c r="C380" s="385">
        <f>INT($C$242+3)</f>
        <v>4</v>
      </c>
      <c r="D380" s="410"/>
      <c r="E380" s="467"/>
      <c r="F380" s="467"/>
      <c r="G380" s="410"/>
      <c r="H380" s="480"/>
      <c r="I380" s="438" t="s">
        <v>556</v>
      </c>
      <c r="J380" s="438"/>
      <c r="K380" s="415"/>
      <c r="L380" s="415"/>
      <c r="M380" s="415"/>
      <c r="N380" s="438" t="s">
        <v>853</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0">INT($C$242)+3</f>
        <v>4</v>
      </c>
      <c r="D381" s="410"/>
      <c r="E381" s="467"/>
      <c r="F381" s="467"/>
      <c r="G381" s="410"/>
      <c r="H381" s="415"/>
      <c r="I381" s="415">
        <v>0</v>
      </c>
      <c r="J381" s="415" t="s">
        <v>578</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0"/>
        <v>4</v>
      </c>
      <c r="D382" s="410"/>
      <c r="E382" s="467"/>
      <c r="F382" s="467"/>
      <c r="G382" s="410"/>
      <c r="H382" s="415"/>
      <c r="I382" s="415">
        <v>1</v>
      </c>
      <c r="J382" s="415" t="s">
        <v>579</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0"/>
        <v>4</v>
      </c>
      <c r="D383" s="410"/>
      <c r="E383" s="467"/>
      <c r="F383" s="467"/>
      <c r="G383" s="410"/>
      <c r="H383" s="415"/>
      <c r="I383" s="415">
        <v>2</v>
      </c>
      <c r="J383" s="415" t="s">
        <v>580</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0"/>
        <v>4</v>
      </c>
      <c r="D384" s="410"/>
      <c r="E384" s="467"/>
      <c r="F384" s="467"/>
      <c r="G384" s="410"/>
      <c r="H384" s="415"/>
      <c r="I384" s="415">
        <v>3</v>
      </c>
      <c r="J384" s="415" t="s">
        <v>565</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0"/>
        <v>4</v>
      </c>
      <c r="D385" s="410"/>
      <c r="E385" s="467"/>
      <c r="F385" s="467"/>
      <c r="G385" s="410"/>
      <c r="H385" s="415"/>
      <c r="I385" s="415">
        <v>4</v>
      </c>
      <c r="J385" s="415" t="s">
        <v>566</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0"/>
        <v>4</v>
      </c>
      <c r="D386" s="410"/>
      <c r="E386" s="467"/>
      <c r="F386" s="467"/>
      <c r="G386" s="410"/>
      <c r="H386" s="415"/>
      <c r="I386" s="415">
        <v>5</v>
      </c>
      <c r="J386" s="415" t="s">
        <v>567</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0"/>
        <v>4</v>
      </c>
      <c r="D387" s="410"/>
      <c r="E387" s="467"/>
      <c r="F387" s="467"/>
      <c r="G387" s="410"/>
      <c r="H387" s="415"/>
      <c r="I387" s="415">
        <v>6</v>
      </c>
      <c r="J387" s="415" t="s">
        <v>568</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0"/>
        <v>4</v>
      </c>
      <c r="D388" s="410"/>
      <c r="E388" s="467"/>
      <c r="F388" s="467"/>
      <c r="G388" s="410"/>
      <c r="H388" s="415"/>
      <c r="I388" s="415">
        <v>7</v>
      </c>
      <c r="J388" s="415" t="s">
        <v>569</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438</v>
      </c>
      <c r="AP389" s="395"/>
      <c r="AQ389" s="383"/>
      <c r="AR389" s="383"/>
      <c r="AS389" s="383"/>
    </row>
    <row r="390" spans="1:45" outlineLevel="2" x14ac:dyDescent="0.25">
      <c r="A390" s="383"/>
      <c r="B390" s="392"/>
      <c r="C390" s="385">
        <f>INT($C$242+3)</f>
        <v>4</v>
      </c>
      <c r="D390" s="410"/>
      <c r="E390" s="467"/>
      <c r="F390" s="467"/>
      <c r="G390" s="410"/>
      <c r="H390" s="480"/>
      <c r="I390" s="438" t="s">
        <v>556</v>
      </c>
      <c r="J390" s="438"/>
      <c r="K390" s="415"/>
      <c r="L390" s="415"/>
      <c r="M390" s="415"/>
      <c r="N390" s="438" t="s">
        <v>597</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1">INT($C$242)+3</f>
        <v>4</v>
      </c>
      <c r="D391" s="410"/>
      <c r="E391" s="467"/>
      <c r="F391" s="467"/>
      <c r="G391" s="410"/>
      <c r="H391" s="415"/>
      <c r="I391" s="415">
        <v>0</v>
      </c>
      <c r="J391" s="415" t="s">
        <v>578</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1"/>
        <v>4</v>
      </c>
      <c r="D392" s="410"/>
      <c r="E392" s="467"/>
      <c r="F392" s="467"/>
      <c r="G392" s="410"/>
      <c r="H392" s="415"/>
      <c r="I392" s="415">
        <v>1</v>
      </c>
      <c r="J392" s="415" t="s">
        <v>579</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1"/>
        <v>4</v>
      </c>
      <c r="D393" s="410"/>
      <c r="E393" s="467"/>
      <c r="F393" s="467"/>
      <c r="G393" s="410"/>
      <c r="H393" s="415"/>
      <c r="I393" s="415">
        <v>2</v>
      </c>
      <c r="J393" s="415" t="s">
        <v>580</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1"/>
        <v>4</v>
      </c>
      <c r="D394" s="410"/>
      <c r="E394" s="467"/>
      <c r="F394" s="467"/>
      <c r="G394" s="410"/>
      <c r="H394" s="415"/>
      <c r="I394" s="415">
        <v>3</v>
      </c>
      <c r="J394" s="415" t="s">
        <v>565</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1"/>
        <v>4</v>
      </c>
      <c r="D395" s="410"/>
      <c r="E395" s="467"/>
      <c r="F395" s="467"/>
      <c r="G395" s="410"/>
      <c r="H395" s="415"/>
      <c r="I395" s="415">
        <v>4</v>
      </c>
      <c r="J395" s="415" t="s">
        <v>566</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1"/>
        <v>4</v>
      </c>
      <c r="D396" s="410"/>
      <c r="E396" s="467"/>
      <c r="F396" s="467"/>
      <c r="G396" s="410"/>
      <c r="H396" s="415"/>
      <c r="I396" s="415">
        <v>5</v>
      </c>
      <c r="J396" s="415" t="s">
        <v>567</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1"/>
        <v>4</v>
      </c>
      <c r="D397" s="410"/>
      <c r="E397" s="467"/>
      <c r="F397" s="467"/>
      <c r="G397" s="410"/>
      <c r="H397" s="415"/>
      <c r="I397" s="415">
        <v>6</v>
      </c>
      <c r="J397" s="415" t="s">
        <v>568</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1"/>
        <v>4</v>
      </c>
      <c r="D398" s="410"/>
      <c r="E398" s="467"/>
      <c r="F398" s="467"/>
      <c r="G398" s="410"/>
      <c r="H398" s="415"/>
      <c r="I398" s="415">
        <v>7</v>
      </c>
      <c r="J398" s="415" t="s">
        <v>569</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438</v>
      </c>
      <c r="AP399" s="395"/>
      <c r="AQ399" s="383"/>
      <c r="AR399" s="383"/>
      <c r="AS399" s="383"/>
    </row>
    <row r="400" spans="1:45" outlineLevel="2" x14ac:dyDescent="0.25">
      <c r="A400" s="383"/>
      <c r="B400" s="392"/>
      <c r="C400" s="385">
        <f t="shared" ref="C400:C405" si="62">INT($C$242)+3</f>
        <v>4</v>
      </c>
      <c r="D400" s="410"/>
      <c r="E400" s="467"/>
      <c r="F400" s="467"/>
      <c r="G400" s="410"/>
      <c r="H400" s="415" t="s">
        <v>1168</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2"/>
        <v>4</v>
      </c>
      <c r="D401" s="410"/>
      <c r="E401" s="467"/>
      <c r="F401" s="467"/>
      <c r="G401" s="410"/>
      <c r="H401" s="415" t="s">
        <v>598</v>
      </c>
      <c r="I401" s="454">
        <v>55</v>
      </c>
      <c r="J401" s="415" t="s">
        <v>599</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2"/>
        <v>4</v>
      </c>
      <c r="D402" s="410"/>
      <c r="E402" s="467"/>
      <c r="F402" s="467"/>
      <c r="G402" s="410"/>
      <c r="H402" s="415" t="s">
        <v>600</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2"/>
        <v>4</v>
      </c>
      <c r="D403" s="410"/>
      <c r="E403" s="467"/>
      <c r="F403" s="467"/>
      <c r="G403" s="410"/>
      <c r="H403" s="415" t="s">
        <v>601</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2"/>
        <v>4</v>
      </c>
      <c r="D404" s="410"/>
      <c r="E404" s="467"/>
      <c r="F404" s="467"/>
      <c r="G404" s="410"/>
      <c r="H404" s="415" t="s">
        <v>602</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2"/>
        <v>4</v>
      </c>
      <c r="D405" s="410"/>
      <c r="E405" s="467"/>
      <c r="F405" s="467"/>
      <c r="G405" s="410"/>
      <c r="H405" s="415" t="s">
        <v>603</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1093</v>
      </c>
      <c r="I407" s="415"/>
      <c r="J407" s="415"/>
      <c r="K407" s="415"/>
      <c r="L407" s="415" t="s">
        <v>604</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1085</v>
      </c>
      <c r="J408" s="415" t="s">
        <v>1086</v>
      </c>
      <c r="K408" s="974"/>
      <c r="L408" s="431" t="s">
        <v>605</v>
      </c>
      <c r="M408" s="431" t="s">
        <v>1088</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3">INT($C$242)+3</f>
        <v>4</v>
      </c>
      <c r="D409" s="410"/>
      <c r="E409" s="467"/>
      <c r="F409" s="467"/>
      <c r="G409" s="410"/>
      <c r="H409" s="417" t="s">
        <v>1087</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3"/>
        <v>4</v>
      </c>
      <c r="D410" s="410"/>
      <c r="E410" s="467"/>
      <c r="F410" s="467"/>
      <c r="G410" s="410"/>
      <c r="H410" s="417" t="s">
        <v>579</v>
      </c>
      <c r="I410" s="518" t="b">
        <v>0</v>
      </c>
      <c r="J410" s="432" t="b">
        <v>0</v>
      </c>
      <c r="K410" s="415"/>
      <c r="L410" s="448">
        <f>IF($I410,0,IF($J410,1,1))</f>
        <v>1</v>
      </c>
      <c r="M410" s="448">
        <f t="shared" ref="M410:M416" si="64">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3"/>
        <v>4</v>
      </c>
      <c r="D411" s="410"/>
      <c r="E411" s="467"/>
      <c r="F411" s="467"/>
      <c r="G411" s="410"/>
      <c r="H411" s="417" t="s">
        <v>580</v>
      </c>
      <c r="I411" s="518" t="b">
        <v>0</v>
      </c>
      <c r="J411" s="432" t="b">
        <v>0</v>
      </c>
      <c r="K411" s="415"/>
      <c r="L411" s="448">
        <f t="shared" ref="L411:L416" si="65">IF($I411,0,IF($J411,1,1))</f>
        <v>1</v>
      </c>
      <c r="M411" s="448">
        <f t="shared" si="64"/>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3"/>
        <v>4</v>
      </c>
      <c r="D412" s="410"/>
      <c r="E412" s="467"/>
      <c r="F412" s="467"/>
      <c r="G412" s="410"/>
      <c r="H412" s="417" t="s">
        <v>565</v>
      </c>
      <c r="I412" s="518" t="b">
        <v>0</v>
      </c>
      <c r="J412" s="432" t="b">
        <v>0</v>
      </c>
      <c r="K412" s="415"/>
      <c r="L412" s="448">
        <f t="shared" si="65"/>
        <v>1</v>
      </c>
      <c r="M412" s="448">
        <f t="shared" si="64"/>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3"/>
        <v>4</v>
      </c>
      <c r="D413" s="410"/>
      <c r="E413" s="467"/>
      <c r="F413" s="467"/>
      <c r="G413" s="410"/>
      <c r="H413" s="417" t="s">
        <v>566</v>
      </c>
      <c r="I413" s="518" t="b">
        <v>0</v>
      </c>
      <c r="J413" s="432" t="b">
        <v>0</v>
      </c>
      <c r="K413" s="415"/>
      <c r="L413" s="448">
        <f t="shared" si="65"/>
        <v>1</v>
      </c>
      <c r="M413" s="448">
        <f t="shared" si="64"/>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3"/>
        <v>4</v>
      </c>
      <c r="D414" s="410"/>
      <c r="E414" s="467"/>
      <c r="F414" s="467"/>
      <c r="G414" s="410"/>
      <c r="H414" s="417" t="s">
        <v>567</v>
      </c>
      <c r="I414" s="518" t="b">
        <v>0</v>
      </c>
      <c r="J414" s="432" t="b">
        <v>0</v>
      </c>
      <c r="K414" s="415"/>
      <c r="L414" s="448">
        <f t="shared" si="65"/>
        <v>1</v>
      </c>
      <c r="M414" s="448">
        <f t="shared" si="64"/>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3"/>
        <v>4</v>
      </c>
      <c r="D415" s="410"/>
      <c r="E415" s="467"/>
      <c r="F415" s="467"/>
      <c r="G415" s="410"/>
      <c r="H415" s="417" t="s">
        <v>568</v>
      </c>
      <c r="I415" s="518" t="b">
        <v>0</v>
      </c>
      <c r="J415" s="432" t="b">
        <v>0</v>
      </c>
      <c r="K415" s="415"/>
      <c r="L415" s="448">
        <f t="shared" si="65"/>
        <v>1</v>
      </c>
      <c r="M415" s="448">
        <f t="shared" si="64"/>
        <v>1</v>
      </c>
      <c r="N415" s="485"/>
      <c r="O415" s="807"/>
      <c r="P415" s="1092" t="s">
        <v>953</v>
      </c>
      <c r="Q415" s="1092"/>
      <c r="R415" s="1092"/>
      <c r="S415" s="1092"/>
      <c r="T415" s="1092"/>
      <c r="U415" s="1092"/>
      <c r="V415" s="1092"/>
      <c r="W415" s="1092"/>
      <c r="X415" s="1092"/>
      <c r="Y415" s="1092"/>
      <c r="Z415" s="109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3"/>
        <v>4</v>
      </c>
      <c r="D416" s="410"/>
      <c r="E416" s="467"/>
      <c r="F416" s="467"/>
      <c r="G416" s="410"/>
      <c r="H416" s="417" t="s">
        <v>569</v>
      </c>
      <c r="I416" s="518" t="b">
        <v>0</v>
      </c>
      <c r="J416" s="432" t="b">
        <v>0</v>
      </c>
      <c r="K416" s="415"/>
      <c r="L416" s="448">
        <f t="shared" si="65"/>
        <v>1</v>
      </c>
      <c r="M416" s="448">
        <f t="shared" si="64"/>
        <v>1</v>
      </c>
      <c r="N416" s="485"/>
      <c r="O416" s="807"/>
      <c r="P416" s="1094"/>
      <c r="Q416" s="1094"/>
      <c r="R416" s="1094"/>
      <c r="S416" s="1094"/>
      <c r="T416" s="1094"/>
      <c r="U416" s="1094"/>
      <c r="V416" s="1094"/>
      <c r="W416" s="1094"/>
      <c r="X416" s="1094"/>
      <c r="Y416" s="1094"/>
      <c r="Z416" s="109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3"/>
        <v>4</v>
      </c>
      <c r="D417" s="410"/>
      <c r="E417" s="467"/>
      <c r="F417" s="467"/>
      <c r="G417" s="410"/>
      <c r="H417" s="484"/>
      <c r="I417" s="484"/>
      <c r="J417" s="484"/>
      <c r="K417" s="484"/>
      <c r="L417" s="484"/>
      <c r="M417" s="484"/>
      <c r="N417" s="696"/>
      <c r="O417" s="808"/>
      <c r="P417" s="1094"/>
      <c r="Q417" s="1094"/>
      <c r="R417" s="1094"/>
      <c r="S417" s="1094"/>
      <c r="T417" s="1094"/>
      <c r="U417" s="1094"/>
      <c r="V417" s="1094"/>
      <c r="W417" s="1094"/>
      <c r="X417" s="1094"/>
      <c r="Y417" s="1094"/>
      <c r="Z417" s="109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3"/>
        <v>4</v>
      </c>
      <c r="D418" s="410"/>
      <c r="E418" s="467"/>
      <c r="F418" s="467"/>
      <c r="G418" s="410"/>
      <c r="H418" s="568" t="s">
        <v>606</v>
      </c>
      <c r="I418" s="568"/>
      <c r="J418" s="568"/>
      <c r="K418" s="568"/>
      <c r="L418" s="568"/>
      <c r="M418" s="568"/>
      <c r="N418" s="568"/>
      <c r="O418" s="806"/>
      <c r="P418" s="1094"/>
      <c r="Q418" s="1094"/>
      <c r="R418" s="1094"/>
      <c r="S418" s="1094"/>
      <c r="T418" s="1094"/>
      <c r="U418" s="1094"/>
      <c r="V418" s="1094"/>
      <c r="W418" s="1094"/>
      <c r="X418" s="1094"/>
      <c r="Y418" s="1094"/>
      <c r="Z418" s="109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3"/>
        <v>4</v>
      </c>
      <c r="D419" s="410"/>
      <c r="E419" s="467"/>
      <c r="F419" s="467"/>
      <c r="G419" s="410"/>
      <c r="H419" s="485"/>
      <c r="I419" s="519"/>
      <c r="J419" s="519"/>
      <c r="K419" s="520" t="s">
        <v>607</v>
      </c>
      <c r="L419" s="437"/>
      <c r="M419" s="437"/>
      <c r="N419" s="521"/>
      <c r="O419" s="804"/>
      <c r="P419" s="1094"/>
      <c r="Q419" s="1094"/>
      <c r="R419" s="1094"/>
      <c r="S419" s="1094"/>
      <c r="T419" s="1094"/>
      <c r="U419" s="1094"/>
      <c r="V419" s="1094"/>
      <c r="W419" s="1094"/>
      <c r="X419" s="1094"/>
      <c r="Y419" s="1094"/>
      <c r="Z419" s="109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3"/>
        <v>4</v>
      </c>
      <c r="D420" s="410"/>
      <c r="E420" s="467"/>
      <c r="F420" s="467"/>
      <c r="G420" s="410"/>
      <c r="H420" s="485"/>
      <c r="I420" s="522" t="s">
        <v>586</v>
      </c>
      <c r="J420" s="522" t="s">
        <v>608</v>
      </c>
      <c r="K420" s="523" t="s">
        <v>609</v>
      </c>
      <c r="L420" s="431" t="s">
        <v>610</v>
      </c>
      <c r="M420" s="431" t="s">
        <v>611</v>
      </c>
      <c r="N420" s="524" t="s">
        <v>586</v>
      </c>
      <c r="O420" s="805"/>
      <c r="P420" s="1094"/>
      <c r="Q420" s="1094"/>
      <c r="R420" s="1094"/>
      <c r="S420" s="1094"/>
      <c r="T420" s="1094"/>
      <c r="U420" s="1094"/>
      <c r="V420" s="1094"/>
      <c r="W420" s="1094"/>
      <c r="X420" s="1094"/>
      <c r="Y420" s="1094"/>
      <c r="Z420" s="109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3"/>
        <v>4</v>
      </c>
      <c r="D421" s="410"/>
      <c r="E421" s="467"/>
      <c r="F421" s="467"/>
      <c r="G421" s="410"/>
      <c r="H421" s="525" t="s">
        <v>469</v>
      </c>
      <c r="I421" s="518" t="b">
        <v>1</v>
      </c>
      <c r="J421" s="518" t="b">
        <v>1</v>
      </c>
      <c r="K421" s="523" t="b">
        <v>0</v>
      </c>
      <c r="L421" s="432" t="b">
        <v>1</v>
      </c>
      <c r="M421" s="432" t="b">
        <v>1</v>
      </c>
      <c r="N421" s="526" t="b">
        <v>1</v>
      </c>
      <c r="O421" s="805"/>
      <c r="P421" s="1094"/>
      <c r="Q421" s="1094"/>
      <c r="R421" s="1094"/>
      <c r="S421" s="1094"/>
      <c r="T421" s="1094"/>
      <c r="U421" s="1094"/>
      <c r="V421" s="1094"/>
      <c r="W421" s="1094"/>
      <c r="X421" s="1094"/>
      <c r="Y421" s="1094"/>
      <c r="Z421" s="109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3"/>
        <v>4</v>
      </c>
      <c r="D422" s="410"/>
      <c r="E422" s="467"/>
      <c r="F422" s="467"/>
      <c r="G422" s="410"/>
      <c r="H422" s="525" t="s">
        <v>471</v>
      </c>
      <c r="I422" s="518" t="b">
        <v>1</v>
      </c>
      <c r="J422" s="518" t="b">
        <v>1</v>
      </c>
      <c r="K422" s="523" t="b">
        <v>0</v>
      </c>
      <c r="L422" s="432" t="b">
        <v>1</v>
      </c>
      <c r="M422" s="432" t="b">
        <v>1</v>
      </c>
      <c r="N422" s="526" t="b">
        <v>1</v>
      </c>
      <c r="O422" s="805"/>
      <c r="P422" s="1096"/>
      <c r="Q422" s="1096"/>
      <c r="R422" s="1096"/>
      <c r="S422" s="1096"/>
      <c r="T422" s="1096"/>
      <c r="U422" s="1096"/>
      <c r="V422" s="1096"/>
      <c r="W422" s="1096"/>
      <c r="X422" s="1096"/>
      <c r="Y422" s="1096"/>
      <c r="Z422" s="109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438</v>
      </c>
      <c r="AP423" s="395"/>
      <c r="AQ423" s="383"/>
      <c r="AR423" s="383"/>
      <c r="AS423" s="383"/>
    </row>
    <row r="424" spans="1:45" outlineLevel="1" x14ac:dyDescent="0.25">
      <c r="A424" s="383"/>
      <c r="B424" s="392"/>
      <c r="C424" s="385">
        <f>INT($C$242)+1</f>
        <v>2</v>
      </c>
      <c r="D424" s="410"/>
      <c r="E424" s="467"/>
      <c r="F424" s="467"/>
      <c r="G424" s="410"/>
      <c r="H424" s="470" t="s">
        <v>937</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434</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613</v>
      </c>
      <c r="I426" s="438" t="s">
        <v>614</v>
      </c>
      <c r="J426" s="527"/>
      <c r="K426" s="438" t="s">
        <v>839</v>
      </c>
      <c r="L426" s="438"/>
      <c r="M426" s="438"/>
      <c r="N426" s="438" t="s">
        <v>840</v>
      </c>
      <c r="O426" s="438"/>
      <c r="P426" s="438"/>
      <c r="Q426" s="438"/>
      <c r="R426" s="438" t="s">
        <v>1174</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6">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841</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6"/>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6"/>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6"/>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6"/>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7">134-28</f>
        <v>106</v>
      </c>
      <c r="T431" s="432">
        <f t="shared" si="67"/>
        <v>106</v>
      </c>
      <c r="U431" s="432">
        <f t="shared" si="67"/>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6"/>
        <v>4</v>
      </c>
      <c r="D432" s="410"/>
      <c r="E432" s="467"/>
      <c r="F432" s="467"/>
      <c r="G432" s="410"/>
      <c r="H432" s="431" t="str">
        <f>H$262</f>
        <v>Win</v>
      </c>
      <c r="I432" s="437"/>
      <c r="J432" s="437"/>
      <c r="K432" s="415"/>
      <c r="L432" s="415"/>
      <c r="M432" s="415"/>
      <c r="N432" s="415"/>
      <c r="O432" s="415"/>
      <c r="P432" s="415"/>
      <c r="Q432" s="415"/>
      <c r="R432" s="432">
        <f t="shared" ref="R432:R433" si="68">134-28</f>
        <v>106</v>
      </c>
      <c r="S432" s="432">
        <f t="shared" si="67"/>
        <v>106</v>
      </c>
      <c r="T432" s="432">
        <f t="shared" si="67"/>
        <v>106</v>
      </c>
      <c r="U432" s="432">
        <f t="shared" si="67"/>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6"/>
        <v>4</v>
      </c>
      <c r="D433" s="410"/>
      <c r="E433" s="467"/>
      <c r="F433" s="467"/>
      <c r="G433" s="410"/>
      <c r="H433" s="431" t="str">
        <f>H$263</f>
        <v>Spr</v>
      </c>
      <c r="I433" s="437"/>
      <c r="J433" s="437"/>
      <c r="K433" s="415"/>
      <c r="L433" s="415"/>
      <c r="M433" s="415"/>
      <c r="N433" s="415"/>
      <c r="O433" s="415"/>
      <c r="P433" s="415"/>
      <c r="Q433" s="415"/>
      <c r="R433" s="432">
        <f t="shared" si="68"/>
        <v>106</v>
      </c>
      <c r="S433" s="432">
        <f t="shared" si="67"/>
        <v>106</v>
      </c>
      <c r="T433" s="432">
        <f t="shared" si="67"/>
        <v>106</v>
      </c>
      <c r="U433" s="432">
        <f t="shared" si="67"/>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6"/>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6"/>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69">254-28</f>
        <v>226</v>
      </c>
      <c r="T435" s="432">
        <f t="shared" si="69"/>
        <v>226</v>
      </c>
      <c r="U435" s="432">
        <f t="shared" si="69"/>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6"/>
        <v>4</v>
      </c>
      <c r="D436" s="410"/>
      <c r="E436" s="467"/>
      <c r="F436" s="467"/>
      <c r="G436" s="410"/>
      <c r="H436" s="431" t="str">
        <f>H$262</f>
        <v>Win</v>
      </c>
      <c r="I436" s="437"/>
      <c r="J436" s="437"/>
      <c r="K436" s="415"/>
      <c r="L436" s="415"/>
      <c r="M436" s="415"/>
      <c r="N436" s="415"/>
      <c r="O436" s="415"/>
      <c r="P436" s="415"/>
      <c r="Q436" s="415"/>
      <c r="R436" s="432">
        <f t="shared" ref="R436:R437" si="70">254-28</f>
        <v>226</v>
      </c>
      <c r="S436" s="432">
        <f t="shared" si="69"/>
        <v>226</v>
      </c>
      <c r="T436" s="432">
        <f t="shared" si="69"/>
        <v>226</v>
      </c>
      <c r="U436" s="432">
        <f t="shared" si="69"/>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6"/>
        <v>4</v>
      </c>
      <c r="D437" s="410"/>
      <c r="E437" s="467"/>
      <c r="F437" s="467"/>
      <c r="G437" s="410"/>
      <c r="H437" s="431" t="str">
        <f>H$263</f>
        <v>Spr</v>
      </c>
      <c r="I437" s="437"/>
      <c r="J437" s="437"/>
      <c r="K437" s="415"/>
      <c r="L437" s="415"/>
      <c r="M437" s="415"/>
      <c r="N437" s="415"/>
      <c r="O437" s="415"/>
      <c r="P437" s="415"/>
      <c r="Q437" s="415"/>
      <c r="R437" s="432">
        <f t="shared" si="70"/>
        <v>226</v>
      </c>
      <c r="S437" s="432">
        <f t="shared" si="69"/>
        <v>226</v>
      </c>
      <c r="T437" s="432">
        <f t="shared" si="69"/>
        <v>226</v>
      </c>
      <c r="U437" s="432">
        <f t="shared" si="69"/>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438</v>
      </c>
      <c r="AP438" s="395"/>
      <c r="AQ438" s="383"/>
      <c r="AR438" s="383"/>
      <c r="AS438" s="383"/>
    </row>
    <row r="439" spans="1:45" outlineLevel="1" x14ac:dyDescent="0.25">
      <c r="A439" s="383"/>
      <c r="B439" s="392"/>
      <c r="C439" s="385">
        <f>INT($C$242)+1</f>
        <v>2</v>
      </c>
      <c r="D439" s="410"/>
      <c r="E439" s="467"/>
      <c r="F439" s="467"/>
      <c r="G439" s="410"/>
      <c r="H439" s="470" t="s">
        <v>612</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434</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613</v>
      </c>
      <c r="I441" s="438" t="s">
        <v>615</v>
      </c>
      <c r="J441" s="527"/>
      <c r="K441" s="528">
        <f>COUNTA($H442:$H$472)</f>
        <v>30</v>
      </c>
      <c r="L441" s="528">
        <f>COUNTA($I$442:$I$472)/K441</f>
        <v>1</v>
      </c>
      <c r="M441" s="418">
        <v>-9</v>
      </c>
      <c r="N441" s="438" t="s">
        <v>616</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1">INT($C$242)+3</f>
        <v>4</v>
      </c>
      <c r="D442" s="410"/>
      <c r="E442" s="467"/>
      <c r="F442" s="467"/>
      <c r="G442" s="410"/>
      <c r="H442" s="431" t="str">
        <f t="shared" ref="H442:H451" si="72">H$261</f>
        <v>Aut</v>
      </c>
      <c r="I442" s="437" t="s">
        <v>848</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2"/>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3">INT($C$242)+4</f>
        <v>5</v>
      </c>
      <c r="D444" s="410"/>
      <c r="E444" s="467"/>
      <c r="F444" s="467"/>
      <c r="G444" s="410"/>
      <c r="H444" s="431" t="str">
        <f t="shared" si="72"/>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3"/>
        <v>5</v>
      </c>
      <c r="D445" s="410"/>
      <c r="E445" s="467"/>
      <c r="F445" s="467"/>
      <c r="G445" s="410"/>
      <c r="H445" s="431" t="str">
        <f t="shared" si="72"/>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3"/>
        <v>5</v>
      </c>
      <c r="D446" s="410"/>
      <c r="E446" s="467"/>
      <c r="F446" s="467"/>
      <c r="G446" s="410"/>
      <c r="H446" s="431" t="str">
        <f t="shared" si="72"/>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3"/>
        <v>5</v>
      </c>
      <c r="D447" s="410"/>
      <c r="E447" s="467"/>
      <c r="F447" s="467"/>
      <c r="G447" s="410"/>
      <c r="H447" s="431" t="str">
        <f t="shared" si="72"/>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3"/>
        <v>5</v>
      </c>
      <c r="D448" s="410"/>
      <c r="E448" s="467"/>
      <c r="F448" s="467"/>
      <c r="G448" s="410"/>
      <c r="H448" s="431" t="str">
        <f t="shared" si="72"/>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3"/>
        <v>5</v>
      </c>
      <c r="D449" s="410"/>
      <c r="E449" s="467"/>
      <c r="F449" s="467"/>
      <c r="G449" s="410"/>
      <c r="H449" s="431" t="str">
        <f t="shared" si="72"/>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3"/>
        <v>5</v>
      </c>
      <c r="D450" s="410"/>
      <c r="E450" s="467"/>
      <c r="F450" s="467"/>
      <c r="G450" s="410"/>
      <c r="H450" s="431" t="str">
        <f t="shared" si="72"/>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3"/>
        <v>5</v>
      </c>
      <c r="D451" s="410"/>
      <c r="E451" s="467"/>
      <c r="F451" s="467"/>
      <c r="G451" s="410"/>
      <c r="H451" s="431" t="str">
        <f t="shared" si="72"/>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1"/>
        <v>4</v>
      </c>
      <c r="D452" s="410"/>
      <c r="E452" s="467"/>
      <c r="F452" s="467"/>
      <c r="G452" s="410"/>
      <c r="H452" s="431" t="str">
        <f>H$262</f>
        <v>Win</v>
      </c>
      <c r="I452" s="437" t="s">
        <v>848</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4">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5">INT($C$242)+4</f>
        <v>5</v>
      </c>
      <c r="D454" s="410"/>
      <c r="E454" s="467"/>
      <c r="F454" s="467"/>
      <c r="G454" s="410"/>
      <c r="H454" s="431" t="str">
        <f t="shared" si="74"/>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5"/>
        <v>5</v>
      </c>
      <c r="D455" s="410"/>
      <c r="E455" s="467"/>
      <c r="F455" s="467"/>
      <c r="G455" s="410"/>
      <c r="H455" s="431" t="str">
        <f t="shared" si="74"/>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5"/>
        <v>5</v>
      </c>
      <c r="D456" s="410"/>
      <c r="E456" s="467"/>
      <c r="F456" s="467"/>
      <c r="G456" s="410"/>
      <c r="H456" s="431" t="str">
        <f t="shared" si="74"/>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5"/>
        <v>5</v>
      </c>
      <c r="D457" s="410"/>
      <c r="E457" s="467"/>
      <c r="F457" s="467"/>
      <c r="G457" s="410"/>
      <c r="H457" s="431" t="str">
        <f t="shared" si="74"/>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5"/>
        <v>5</v>
      </c>
      <c r="D458" s="410"/>
      <c r="E458" s="467"/>
      <c r="F458" s="467"/>
      <c r="G458" s="410"/>
      <c r="H458" s="431" t="str">
        <f t="shared" si="74"/>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5"/>
        <v>5</v>
      </c>
      <c r="D459" s="410"/>
      <c r="E459" s="467"/>
      <c r="F459" s="467"/>
      <c r="G459" s="410"/>
      <c r="H459" s="431" t="str">
        <f t="shared" si="74"/>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5"/>
        <v>5</v>
      </c>
      <c r="D460" s="410"/>
      <c r="E460" s="467"/>
      <c r="F460" s="467"/>
      <c r="G460" s="410"/>
      <c r="H460" s="431" t="str">
        <f t="shared" si="74"/>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5"/>
        <v>5</v>
      </c>
      <c r="D461" s="410"/>
      <c r="E461" s="467"/>
      <c r="F461" s="467"/>
      <c r="G461" s="410"/>
      <c r="H461" s="431" t="str">
        <f t="shared" si="74"/>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1"/>
        <v>4</v>
      </c>
      <c r="D462" s="410"/>
      <c r="E462" s="467"/>
      <c r="F462" s="467"/>
      <c r="G462" s="410"/>
      <c r="H462" s="431" t="str">
        <f t="shared" ref="H462:H471" si="76">H$263</f>
        <v>Spr</v>
      </c>
      <c r="I462" s="437" t="s">
        <v>848</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6"/>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7">INT($C$242)+4</f>
        <v>5</v>
      </c>
      <c r="D464" s="410"/>
      <c r="E464" s="467"/>
      <c r="F464" s="467"/>
      <c r="G464" s="410"/>
      <c r="H464" s="431" t="str">
        <f t="shared" si="76"/>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7"/>
        <v>5</v>
      </c>
      <c r="D465" s="410"/>
      <c r="E465" s="467"/>
      <c r="F465" s="467"/>
      <c r="G465" s="410"/>
      <c r="H465" s="431" t="str">
        <f t="shared" si="76"/>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7"/>
        <v>5</v>
      </c>
      <c r="D466" s="410"/>
      <c r="E466" s="467"/>
      <c r="F466" s="467"/>
      <c r="G466" s="410"/>
      <c r="H466" s="431" t="str">
        <f t="shared" si="76"/>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7"/>
        <v>5</v>
      </c>
      <c r="D467" s="410"/>
      <c r="E467" s="467"/>
      <c r="F467" s="467"/>
      <c r="G467" s="410"/>
      <c r="H467" s="431" t="str">
        <f t="shared" si="76"/>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7"/>
        <v>5</v>
      </c>
      <c r="D468" s="410"/>
      <c r="E468" s="467"/>
      <c r="F468" s="467"/>
      <c r="G468" s="410"/>
      <c r="H468" s="431" t="str">
        <f t="shared" si="76"/>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7"/>
        <v>5</v>
      </c>
      <c r="D469" s="410"/>
      <c r="E469" s="467"/>
      <c r="F469" s="467"/>
      <c r="G469" s="410"/>
      <c r="H469" s="431" t="str">
        <f t="shared" si="76"/>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7"/>
        <v>5</v>
      </c>
      <c r="D470" s="410"/>
      <c r="E470" s="467"/>
      <c r="F470" s="467"/>
      <c r="G470" s="410"/>
      <c r="H470" s="431" t="str">
        <f t="shared" si="76"/>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7"/>
        <v>5</v>
      </c>
      <c r="D471" s="410"/>
      <c r="E471" s="467"/>
      <c r="F471" s="467"/>
      <c r="G471" s="410"/>
      <c r="H471" s="431" t="str">
        <f t="shared" si="76"/>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438</v>
      </c>
      <c r="AP472" s="395"/>
      <c r="AQ472" s="383"/>
      <c r="AR472" s="383"/>
      <c r="AS472" s="383"/>
    </row>
    <row r="473" spans="1:45" outlineLevel="2" x14ac:dyDescent="0.25">
      <c r="A473" s="383"/>
      <c r="B473" s="392"/>
      <c r="C473" s="385">
        <f>INT($C$242)+2</f>
        <v>3</v>
      </c>
      <c r="D473" s="410"/>
      <c r="E473" s="467"/>
      <c r="F473" s="467"/>
      <c r="G473" s="410"/>
      <c r="H473" s="480" t="s">
        <v>613</v>
      </c>
      <c r="I473" s="438" t="s">
        <v>617</v>
      </c>
      <c r="J473" s="438"/>
      <c r="K473" s="530">
        <f>COUNTA($H474:$H$486)</f>
        <v>3</v>
      </c>
      <c r="L473" s="528">
        <f>COUNTA($I$474:$I$486)/K473</f>
        <v>4</v>
      </c>
      <c r="M473" s="502"/>
      <c r="N473" s="415"/>
      <c r="O473" s="438" t="s">
        <v>618</v>
      </c>
      <c r="P473" s="438"/>
      <c r="Q473" s="438"/>
      <c r="R473" s="438" t="s">
        <v>619</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78">INT($C$242)+3</f>
        <v>4</v>
      </c>
      <c r="D474" s="410"/>
      <c r="E474" s="467"/>
      <c r="F474" s="467"/>
      <c r="G474" s="410"/>
      <c r="H474" s="431" t="str">
        <f>H$261</f>
        <v>Aut</v>
      </c>
      <c r="I474" s="437" t="s">
        <v>620</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78"/>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78"/>
        <v>4</v>
      </c>
      <c r="D476" s="410"/>
      <c r="E476" s="467"/>
      <c r="F476" s="467"/>
      <c r="G476" s="410"/>
      <c r="H476" s="431"/>
      <c r="I476" s="437" t="str">
        <f>H365</f>
        <v>a1</v>
      </c>
      <c r="J476" s="437"/>
      <c r="K476" s="415"/>
      <c r="L476" s="415"/>
      <c r="M476" s="415"/>
      <c r="N476" s="432">
        <v>19</v>
      </c>
      <c r="O476" s="784">
        <f>IF(N476=0,0,N476+72)</f>
        <v>91</v>
      </c>
      <c r="P476" s="785">
        <f t="shared" ref="P476:P477" si="79">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78"/>
        <v>4</v>
      </c>
      <c r="D477" s="410"/>
      <c r="E477" s="467"/>
      <c r="F477" s="467"/>
      <c r="G477" s="410"/>
      <c r="H477" s="431"/>
      <c r="I477" s="437" t="str">
        <f>H366</f>
        <v>a2</v>
      </c>
      <c r="J477" s="437"/>
      <c r="K477" s="415"/>
      <c r="L477" s="415"/>
      <c r="M477" s="415"/>
      <c r="N477" s="432">
        <v>19</v>
      </c>
      <c r="O477" s="784">
        <f>IF(N477=0,0,N477+72)</f>
        <v>91</v>
      </c>
      <c r="P477" s="785">
        <f t="shared" si="79"/>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78"/>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78"/>
        <v>4</v>
      </c>
      <c r="D479" s="410"/>
      <c r="E479" s="467"/>
      <c r="F479" s="467"/>
      <c r="G479" s="410"/>
      <c r="H479" s="431"/>
      <c r="I479" s="437" t="str">
        <f t="shared" ref="I479:I481" si="80">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78"/>
        <v>4</v>
      </c>
      <c r="D480" s="410"/>
      <c r="E480" s="467"/>
      <c r="F480" s="467"/>
      <c r="G480" s="410"/>
      <c r="H480" s="431"/>
      <c r="I480" s="437" t="str">
        <f t="shared" si="80"/>
        <v>a1</v>
      </c>
      <c r="J480" s="437"/>
      <c r="K480" s="415"/>
      <c r="L480" s="415"/>
      <c r="M480" s="415"/>
      <c r="N480" s="786">
        <f>IF(N476=0,0,N476+24)</f>
        <v>43</v>
      </c>
      <c r="O480" s="784">
        <f>IF(N480=0,0,N480+72)</f>
        <v>115</v>
      </c>
      <c r="P480" s="785">
        <f t="shared" ref="P480:P481" si="81">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78"/>
        <v>4</v>
      </c>
      <c r="D481" s="410"/>
      <c r="E481" s="467"/>
      <c r="F481" s="467"/>
      <c r="G481" s="410"/>
      <c r="H481" s="431"/>
      <c r="I481" s="437" t="str">
        <f t="shared" si="80"/>
        <v>a2</v>
      </c>
      <c r="J481" s="437"/>
      <c r="K481" s="415"/>
      <c r="L481" s="415"/>
      <c r="M481" s="415"/>
      <c r="N481" s="786">
        <f>IF(N477=0,0,N477+24)</f>
        <v>43</v>
      </c>
      <c r="O481" s="784">
        <f>IF(N481=0,0,N481+72)</f>
        <v>115</v>
      </c>
      <c r="P481" s="785">
        <f t="shared" si="81"/>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78"/>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78"/>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78"/>
        <v>4</v>
      </c>
      <c r="D484" s="410"/>
      <c r="E484" s="467"/>
      <c r="F484" s="467"/>
      <c r="G484" s="410"/>
      <c r="H484" s="431"/>
      <c r="I484" s="437" t="str">
        <f>I476</f>
        <v>a1</v>
      </c>
      <c r="J484" s="437"/>
      <c r="K484" s="415"/>
      <c r="L484" s="415"/>
      <c r="M484" s="415"/>
      <c r="N484" s="786">
        <f>IF(N480=0,0,N480+24)</f>
        <v>67</v>
      </c>
      <c r="O484" s="784">
        <f>IF(N484=0,0,N484+72)</f>
        <v>139</v>
      </c>
      <c r="P484" s="785">
        <f t="shared" ref="P484:P485" si="82">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78"/>
        <v>4</v>
      </c>
      <c r="D485" s="410"/>
      <c r="E485" s="467"/>
      <c r="F485" s="467"/>
      <c r="G485" s="410"/>
      <c r="H485" s="431"/>
      <c r="I485" s="437" t="str">
        <f>I477</f>
        <v>a2</v>
      </c>
      <c r="J485" s="437"/>
      <c r="K485" s="415"/>
      <c r="L485" s="415"/>
      <c r="M485" s="415"/>
      <c r="N485" s="786">
        <f>IF(N481=0,0,N481+24)</f>
        <v>67</v>
      </c>
      <c r="O485" s="784">
        <f>IF(N485=0,0,N485+72)</f>
        <v>139</v>
      </c>
      <c r="P485" s="785">
        <f t="shared" si="82"/>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438</v>
      </c>
      <c r="AP486" s="395"/>
      <c r="AQ486" s="383"/>
      <c r="AR486" s="383"/>
      <c r="AS486" s="383"/>
    </row>
    <row r="487" spans="1:45" outlineLevel="2" x14ac:dyDescent="0.25">
      <c r="A487" s="383"/>
      <c r="B487" s="392"/>
      <c r="C487" s="385">
        <f>INT($C$242)+2</f>
        <v>3</v>
      </c>
      <c r="D487" s="410"/>
      <c r="E487" s="467"/>
      <c r="F487" s="467"/>
      <c r="G487" s="410"/>
      <c r="H487" s="480" t="s">
        <v>613</v>
      </c>
      <c r="I487" s="438" t="s">
        <v>621</v>
      </c>
      <c r="J487" s="438"/>
      <c r="K487" s="530"/>
      <c r="L487" s="528">
        <f>COUNTA($I488:$I$500)/COUNTA($H488:$H$500)</f>
        <v>4</v>
      </c>
      <c r="M487" s="415"/>
      <c r="N487" s="438" t="s">
        <v>622</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3">INT($C$242)+3</f>
        <v>4</v>
      </c>
      <c r="D488" s="410"/>
      <c r="E488" s="467"/>
      <c r="F488" s="467"/>
      <c r="G488" s="410"/>
      <c r="H488" s="431" t="str">
        <f>H$261</f>
        <v>Aut</v>
      </c>
      <c r="I488" s="437" t="s">
        <v>620</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3"/>
        <v>4</v>
      </c>
      <c r="D489" s="410"/>
      <c r="E489" s="467"/>
      <c r="F489" s="467"/>
      <c r="G489" s="410"/>
      <c r="H489" s="431"/>
      <c r="I489" s="437" t="s">
        <v>623</v>
      </c>
      <c r="J489" s="437"/>
      <c r="K489" s="415"/>
      <c r="L489" s="415"/>
      <c r="M489" s="415"/>
      <c r="N489" s="432">
        <v>15</v>
      </c>
      <c r="O489" s="784">
        <f>IF(N489=0,0,N489+72)</f>
        <v>87</v>
      </c>
      <c r="P489" s="785">
        <f t="shared" ref="P489:P491" si="84">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3"/>
        <v>4</v>
      </c>
      <c r="D490" s="410"/>
      <c r="E490" s="467"/>
      <c r="F490" s="467"/>
      <c r="G490" s="410"/>
      <c r="H490" s="431"/>
      <c r="I490" s="437" t="s">
        <v>624</v>
      </c>
      <c r="J490" s="437"/>
      <c r="K490" s="415"/>
      <c r="L490" s="415"/>
      <c r="M490" s="415"/>
      <c r="N490" s="432">
        <v>16</v>
      </c>
      <c r="O490" s="784">
        <f>IF(N490=0,0,N490+72)</f>
        <v>88</v>
      </c>
      <c r="P490" s="785">
        <f t="shared" si="84"/>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3"/>
        <v>4</v>
      </c>
      <c r="D491" s="410"/>
      <c r="E491" s="467"/>
      <c r="F491" s="467"/>
      <c r="G491" s="410"/>
      <c r="H491" s="431"/>
      <c r="I491" s="437" t="s">
        <v>625</v>
      </c>
      <c r="J491" s="437"/>
      <c r="K491" s="415"/>
      <c r="L491" s="415"/>
      <c r="M491" s="415"/>
      <c r="N491" s="432">
        <v>17</v>
      </c>
      <c r="O491" s="784">
        <f>IF(N491=0,0,N491+72)</f>
        <v>89</v>
      </c>
      <c r="P491" s="785">
        <f t="shared" si="84"/>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3"/>
        <v>4</v>
      </c>
      <c r="D492" s="410"/>
      <c r="E492" s="467"/>
      <c r="F492" s="467"/>
      <c r="G492" s="410"/>
      <c r="H492" s="431" t="str">
        <f>H$262</f>
        <v>Win</v>
      </c>
      <c r="I492" s="437" t="s">
        <v>620</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3"/>
        <v>4</v>
      </c>
      <c r="D493" s="410"/>
      <c r="E493" s="467"/>
      <c r="F493" s="467"/>
      <c r="G493" s="410"/>
      <c r="H493" s="431"/>
      <c r="I493" s="437" t="s">
        <v>623</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3"/>
        <v>4</v>
      </c>
      <c r="D494" s="410"/>
      <c r="E494" s="467"/>
      <c r="F494" s="467"/>
      <c r="G494" s="410"/>
      <c r="H494" s="431"/>
      <c r="I494" s="437" t="s">
        <v>624</v>
      </c>
      <c r="J494" s="437"/>
      <c r="K494" s="415"/>
      <c r="L494" s="415"/>
      <c r="M494" s="415"/>
      <c r="N494" s="786">
        <f>IF(N490=0,0,N490+24)</f>
        <v>40</v>
      </c>
      <c r="O494" s="784">
        <f>IF(N494=0,0,N494+72)</f>
        <v>112</v>
      </c>
      <c r="P494" s="785">
        <f t="shared" ref="P494:P495" si="85">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3"/>
        <v>4</v>
      </c>
      <c r="D495" s="410"/>
      <c r="E495" s="467"/>
      <c r="F495" s="467"/>
      <c r="G495" s="410"/>
      <c r="H495" s="431"/>
      <c r="I495" s="437" t="s">
        <v>625</v>
      </c>
      <c r="J495" s="437"/>
      <c r="K495" s="415"/>
      <c r="L495" s="415"/>
      <c r="M495" s="415"/>
      <c r="N495" s="786">
        <f>IF(N491=0,0,N491+24)</f>
        <v>41</v>
      </c>
      <c r="O495" s="784">
        <f>IF(N495=0,0,N495+72)</f>
        <v>113</v>
      </c>
      <c r="P495" s="785">
        <f t="shared" si="85"/>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3"/>
        <v>4</v>
      </c>
      <c r="D496" s="410"/>
      <c r="E496" s="467"/>
      <c r="F496" s="467"/>
      <c r="G496" s="410"/>
      <c r="H496" s="431" t="str">
        <f>H$263</f>
        <v>Spr</v>
      </c>
      <c r="I496" s="437" t="s">
        <v>620</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3"/>
        <v>4</v>
      </c>
      <c r="D497" s="410"/>
      <c r="E497" s="467"/>
      <c r="F497" s="467"/>
      <c r="G497" s="410"/>
      <c r="H497" s="431"/>
      <c r="I497" s="437" t="s">
        <v>623</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3"/>
        <v>4</v>
      </c>
      <c r="D498" s="410"/>
      <c r="E498" s="467"/>
      <c r="F498" s="467"/>
      <c r="G498" s="410"/>
      <c r="H498" s="431"/>
      <c r="I498" s="437" t="s">
        <v>624</v>
      </c>
      <c r="J498" s="437"/>
      <c r="K498" s="415"/>
      <c r="L498" s="415"/>
      <c r="M498" s="415"/>
      <c r="N498" s="786">
        <f>IF(N494=0,0,N494+24)</f>
        <v>64</v>
      </c>
      <c r="O498" s="784">
        <f>IF(N498=0,0,N498+72)</f>
        <v>136</v>
      </c>
      <c r="P498" s="785">
        <f t="shared" ref="P498:P499" si="86">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3"/>
        <v>4</v>
      </c>
      <c r="D499" s="410"/>
      <c r="E499" s="467"/>
      <c r="F499" s="467"/>
      <c r="G499" s="410"/>
      <c r="H499" s="431"/>
      <c r="I499" s="437" t="s">
        <v>625</v>
      </c>
      <c r="J499" s="437"/>
      <c r="K499" s="415"/>
      <c r="L499" s="415"/>
      <c r="M499" s="415"/>
      <c r="N499" s="786">
        <f>IF(N495=0,0,N495+24)</f>
        <v>65</v>
      </c>
      <c r="O499" s="784">
        <f>IF(N499=0,0,N499+72)</f>
        <v>137</v>
      </c>
      <c r="P499" s="785">
        <f t="shared" si="86"/>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438</v>
      </c>
      <c r="AP500" s="395"/>
      <c r="AQ500" s="383"/>
      <c r="AR500" s="383"/>
      <c r="AS500" s="383"/>
    </row>
    <row r="501" spans="1:45" outlineLevel="2" x14ac:dyDescent="0.25">
      <c r="A501" s="383"/>
      <c r="B501" s="392"/>
      <c r="C501" s="385">
        <f>INT($C$242)+2</f>
        <v>3</v>
      </c>
      <c r="D501" s="410"/>
      <c r="E501" s="467"/>
      <c r="F501" s="467"/>
      <c r="G501" s="410"/>
      <c r="H501" s="480" t="s">
        <v>613</v>
      </c>
      <c r="I501" s="480" t="s">
        <v>925</v>
      </c>
      <c r="J501" s="438" t="s">
        <v>940</v>
      </c>
      <c r="K501" s="438"/>
      <c r="L501" s="528">
        <f>COUNTA($J502:$J$622)/COUNTA($I502:$I$622)</f>
        <v>8</v>
      </c>
      <c r="M501" s="415"/>
      <c r="N501" s="438" t="s">
        <v>622</v>
      </c>
      <c r="O501" s="438"/>
      <c r="P501" s="438"/>
      <c r="Q501" s="438"/>
      <c r="R501" s="789" t="s">
        <v>938</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7">INT($C$242)+3</f>
        <v>4</v>
      </c>
      <c r="D502" s="410"/>
      <c r="E502" s="467"/>
      <c r="F502" s="467"/>
      <c r="G502" s="410"/>
      <c r="H502" s="431" t="str">
        <f>H$261</f>
        <v>Aut</v>
      </c>
      <c r="I502" s="431">
        <v>0</v>
      </c>
      <c r="J502" s="437" t="s">
        <v>926</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7"/>
        <v>4</v>
      </c>
      <c r="D503" s="410"/>
      <c r="E503" s="467"/>
      <c r="F503" s="467"/>
      <c r="G503" s="410"/>
      <c r="H503" s="415"/>
      <c r="I503" s="431"/>
      <c r="J503" s="437" t="s">
        <v>927</v>
      </c>
      <c r="K503" s="437"/>
      <c r="L503" s="415"/>
      <c r="M503" s="415"/>
      <c r="N503" s="432">
        <v>1</v>
      </c>
      <c r="O503" s="784">
        <f t="shared" ref="O503" si="88">IF(N503=0,0,N503+72)</f>
        <v>73</v>
      </c>
      <c r="P503" s="785">
        <f t="shared" ref="P503" si="89">O503</f>
        <v>73</v>
      </c>
      <c r="Q503" s="784">
        <f t="shared" ref="Q503" si="90">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7"/>
        <v>4</v>
      </c>
      <c r="D504" s="410"/>
      <c r="E504" s="467"/>
      <c r="F504" s="467"/>
      <c r="G504" s="410"/>
      <c r="H504" s="415"/>
      <c r="I504" s="431"/>
      <c r="J504" s="437" t="s">
        <v>152</v>
      </c>
      <c r="K504" s="437"/>
      <c r="L504" s="415"/>
      <c r="M504" s="415"/>
      <c r="N504" s="432">
        <v>0</v>
      </c>
      <c r="O504" s="784">
        <f t="shared" ref="O504:O509" si="91">IF(N504=0,0,N504+72)</f>
        <v>0</v>
      </c>
      <c r="P504" s="785">
        <f t="shared" ref="P504:P509" si="92">O504</f>
        <v>0</v>
      </c>
      <c r="Q504" s="784">
        <f t="shared" ref="Q504:Q509" si="93">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7"/>
        <v>4</v>
      </c>
      <c r="D505" s="410"/>
      <c r="E505" s="467"/>
      <c r="F505" s="467"/>
      <c r="G505" s="410"/>
      <c r="H505" s="415"/>
      <c r="I505" s="431"/>
      <c r="J505" s="437" t="s">
        <v>626</v>
      </c>
      <c r="K505" s="437"/>
      <c r="L505" s="415"/>
      <c r="M505" s="415"/>
      <c r="N505" s="432">
        <v>0</v>
      </c>
      <c r="O505" s="784">
        <f t="shared" si="91"/>
        <v>0</v>
      </c>
      <c r="P505" s="785">
        <f t="shared" si="92"/>
        <v>0</v>
      </c>
      <c r="Q505" s="784">
        <f t="shared" si="93"/>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7"/>
        <v>4</v>
      </c>
      <c r="D506" s="410"/>
      <c r="E506" s="467"/>
      <c r="F506" s="467"/>
      <c r="G506" s="410"/>
      <c r="H506" s="415"/>
      <c r="I506" s="431"/>
      <c r="J506" s="437" t="s">
        <v>627</v>
      </c>
      <c r="K506" s="437"/>
      <c r="L506" s="415"/>
      <c r="M506" s="415"/>
      <c r="N506" s="432">
        <v>0</v>
      </c>
      <c r="O506" s="784">
        <f t="shared" si="91"/>
        <v>0</v>
      </c>
      <c r="P506" s="785">
        <f t="shared" si="92"/>
        <v>0</v>
      </c>
      <c r="Q506" s="784">
        <f t="shared" si="93"/>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7"/>
        <v>4</v>
      </c>
      <c r="D507" s="410"/>
      <c r="E507" s="467"/>
      <c r="F507" s="467"/>
      <c r="G507" s="410"/>
      <c r="H507" s="415"/>
      <c r="I507" s="431"/>
      <c r="J507" s="437" t="s">
        <v>628</v>
      </c>
      <c r="K507" s="437"/>
      <c r="L507" s="415"/>
      <c r="M507" s="415"/>
      <c r="N507" s="432">
        <v>0</v>
      </c>
      <c r="O507" s="784">
        <f t="shared" si="91"/>
        <v>0</v>
      </c>
      <c r="P507" s="785">
        <f t="shared" si="92"/>
        <v>0</v>
      </c>
      <c r="Q507" s="784">
        <f t="shared" si="93"/>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7"/>
        <v>4</v>
      </c>
      <c r="D508" s="410"/>
      <c r="E508" s="467"/>
      <c r="F508" s="467"/>
      <c r="G508" s="410"/>
      <c r="H508" s="415"/>
      <c r="I508" s="431"/>
      <c r="J508" s="437" t="s">
        <v>629</v>
      </c>
      <c r="K508" s="437"/>
      <c r="L508" s="415"/>
      <c r="M508" s="415"/>
      <c r="N508" s="432">
        <v>0</v>
      </c>
      <c r="O508" s="784">
        <f t="shared" si="91"/>
        <v>0</v>
      </c>
      <c r="P508" s="785">
        <f t="shared" si="92"/>
        <v>0</v>
      </c>
      <c r="Q508" s="784">
        <f t="shared" si="93"/>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7"/>
        <v>4</v>
      </c>
      <c r="D509" s="410"/>
      <c r="E509" s="467"/>
      <c r="F509" s="467"/>
      <c r="G509" s="410"/>
      <c r="H509" s="415"/>
      <c r="I509" s="431"/>
      <c r="J509" s="437" t="s">
        <v>602</v>
      </c>
      <c r="K509" s="437"/>
      <c r="L509" s="415"/>
      <c r="M509" s="415"/>
      <c r="N509" s="432">
        <v>0</v>
      </c>
      <c r="O509" s="784">
        <f t="shared" si="91"/>
        <v>0</v>
      </c>
      <c r="P509" s="785">
        <f t="shared" si="92"/>
        <v>0</v>
      </c>
      <c r="Q509" s="784">
        <f t="shared" si="93"/>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7"/>
        <v>4</v>
      </c>
      <c r="D510" s="410"/>
      <c r="E510" s="467"/>
      <c r="F510" s="467"/>
      <c r="G510" s="410"/>
      <c r="H510" s="431"/>
      <c r="I510" s="431">
        <v>1</v>
      </c>
      <c r="J510" s="437" t="s">
        <v>926</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7"/>
        <v>4</v>
      </c>
      <c r="D511" s="410"/>
      <c r="E511" s="467"/>
      <c r="F511" s="467"/>
      <c r="G511" s="410"/>
      <c r="H511" s="415"/>
      <c r="I511" s="431"/>
      <c r="J511" s="437" t="s">
        <v>927</v>
      </c>
      <c r="K511" s="437"/>
      <c r="L511" s="415"/>
      <c r="M511" s="415"/>
      <c r="N511" s="432">
        <v>1</v>
      </c>
      <c r="O511" s="784">
        <f t="shared" ref="O511" si="94">IF(N511=0,0,N511+72)</f>
        <v>73</v>
      </c>
      <c r="P511" s="785">
        <f t="shared" ref="P511" si="95">O511</f>
        <v>73</v>
      </c>
      <c r="Q511" s="784">
        <f t="shared" ref="Q511" si="96">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7"/>
        <v>4</v>
      </c>
      <c r="D512" s="410"/>
      <c r="E512" s="467"/>
      <c r="F512" s="467"/>
      <c r="G512" s="410"/>
      <c r="H512" s="415"/>
      <c r="I512" s="431"/>
      <c r="J512" s="437" t="s">
        <v>152</v>
      </c>
      <c r="K512" s="437"/>
      <c r="L512" s="415"/>
      <c r="M512" s="415"/>
      <c r="N512" s="432">
        <v>2</v>
      </c>
      <c r="O512" s="784">
        <f t="shared" ref="O512:O517" si="97">IF(N512=0,0,N512+72)</f>
        <v>74</v>
      </c>
      <c r="P512" s="785">
        <f t="shared" ref="P512:P517" si="98">O512</f>
        <v>74</v>
      </c>
      <c r="Q512" s="784">
        <f t="shared" ref="Q512:Q517" si="99">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7"/>
        <v>4</v>
      </c>
      <c r="D513" s="410"/>
      <c r="E513" s="467"/>
      <c r="F513" s="467"/>
      <c r="G513" s="410"/>
      <c r="H513" s="415"/>
      <c r="I513" s="431"/>
      <c r="J513" s="437" t="s">
        <v>626</v>
      </c>
      <c r="K513" s="437"/>
      <c r="L513" s="415"/>
      <c r="M513" s="415"/>
      <c r="N513" s="432">
        <v>3</v>
      </c>
      <c r="O513" s="784">
        <f t="shared" si="97"/>
        <v>75</v>
      </c>
      <c r="P513" s="785">
        <f t="shared" si="98"/>
        <v>75</v>
      </c>
      <c r="Q513" s="784">
        <f t="shared" si="99"/>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7"/>
        <v>4</v>
      </c>
      <c r="D514" s="410"/>
      <c r="E514" s="467"/>
      <c r="F514" s="467"/>
      <c r="G514" s="410"/>
      <c r="H514" s="415"/>
      <c r="I514" s="431"/>
      <c r="J514" s="437" t="s">
        <v>627</v>
      </c>
      <c r="K514" s="437"/>
      <c r="L514" s="415"/>
      <c r="M514" s="415"/>
      <c r="N514" s="432">
        <v>3</v>
      </c>
      <c r="O514" s="784">
        <f t="shared" si="97"/>
        <v>75</v>
      </c>
      <c r="P514" s="785">
        <f t="shared" si="98"/>
        <v>75</v>
      </c>
      <c r="Q514" s="784">
        <f t="shared" si="99"/>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7"/>
        <v>4</v>
      </c>
      <c r="D515" s="410"/>
      <c r="E515" s="467"/>
      <c r="F515" s="467"/>
      <c r="G515" s="410"/>
      <c r="H515" s="415"/>
      <c r="I515" s="431"/>
      <c r="J515" s="437" t="s">
        <v>628</v>
      </c>
      <c r="K515" s="437"/>
      <c r="L515" s="415"/>
      <c r="M515" s="415"/>
      <c r="N515" s="432">
        <v>3</v>
      </c>
      <c r="O515" s="784">
        <f t="shared" si="97"/>
        <v>75</v>
      </c>
      <c r="P515" s="785">
        <f t="shared" si="98"/>
        <v>75</v>
      </c>
      <c r="Q515" s="784">
        <f t="shared" si="99"/>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7"/>
        <v>4</v>
      </c>
      <c r="D516" s="410"/>
      <c r="E516" s="467"/>
      <c r="F516" s="467"/>
      <c r="G516" s="410"/>
      <c r="H516" s="415"/>
      <c r="I516" s="431"/>
      <c r="J516" s="437" t="s">
        <v>629</v>
      </c>
      <c r="K516" s="437"/>
      <c r="L516" s="415"/>
      <c r="M516" s="415"/>
      <c r="N516" s="432">
        <v>3</v>
      </c>
      <c r="O516" s="784">
        <f t="shared" si="97"/>
        <v>75</v>
      </c>
      <c r="P516" s="785">
        <f t="shared" si="98"/>
        <v>75</v>
      </c>
      <c r="Q516" s="784">
        <f t="shared" si="99"/>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7"/>
        <v>4</v>
      </c>
      <c r="D517" s="410"/>
      <c r="E517" s="467"/>
      <c r="F517" s="467"/>
      <c r="G517" s="410"/>
      <c r="H517" s="415"/>
      <c r="I517" s="431"/>
      <c r="J517" s="437" t="s">
        <v>602</v>
      </c>
      <c r="K517" s="437"/>
      <c r="L517" s="415"/>
      <c r="M517" s="415"/>
      <c r="N517" s="432">
        <v>3</v>
      </c>
      <c r="O517" s="784">
        <f t="shared" si="97"/>
        <v>75</v>
      </c>
      <c r="P517" s="785">
        <f t="shared" si="98"/>
        <v>75</v>
      </c>
      <c r="Q517" s="784">
        <f t="shared" si="99"/>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7"/>
        <v>4</v>
      </c>
      <c r="D518" s="410"/>
      <c r="E518" s="467"/>
      <c r="F518" s="467"/>
      <c r="G518" s="410"/>
      <c r="H518" s="431"/>
      <c r="I518" s="431">
        <v>2</v>
      </c>
      <c r="J518" s="437" t="s">
        <v>926</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7"/>
        <v>4</v>
      </c>
      <c r="D519" s="410"/>
      <c r="E519" s="467"/>
      <c r="F519" s="467"/>
      <c r="G519" s="410"/>
      <c r="H519" s="415"/>
      <c r="I519" s="431"/>
      <c r="J519" s="437" t="s">
        <v>927</v>
      </c>
      <c r="K519" s="437"/>
      <c r="L519" s="415"/>
      <c r="M519" s="415"/>
      <c r="N519" s="432">
        <v>1</v>
      </c>
      <c r="O519" s="784">
        <f t="shared" ref="O519" si="100">IF(N519=0,0,N519+72)</f>
        <v>73</v>
      </c>
      <c r="P519" s="785">
        <f t="shared" ref="P519" si="101">O519</f>
        <v>73</v>
      </c>
      <c r="Q519" s="784">
        <f t="shared" ref="Q519" si="102">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7"/>
        <v>4</v>
      </c>
      <c r="D520" s="410"/>
      <c r="E520" s="467"/>
      <c r="F520" s="467"/>
      <c r="G520" s="410"/>
      <c r="H520" s="415"/>
      <c r="I520" s="431"/>
      <c r="J520" s="437" t="s">
        <v>152</v>
      </c>
      <c r="K520" s="437"/>
      <c r="L520" s="415"/>
      <c r="M520" s="415"/>
      <c r="N520" s="432">
        <v>4</v>
      </c>
      <c r="O520" s="784">
        <f t="shared" ref="O520:O525" si="103">IF(N520=0,0,N520+72)</f>
        <v>76</v>
      </c>
      <c r="P520" s="785">
        <f t="shared" ref="P520:P525" si="104">O520</f>
        <v>76</v>
      </c>
      <c r="Q520" s="784">
        <f t="shared" ref="Q520:Q525" si="105">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7"/>
        <v>4</v>
      </c>
      <c r="D521" s="410"/>
      <c r="E521" s="467"/>
      <c r="F521" s="467"/>
      <c r="G521" s="410"/>
      <c r="H521" s="415"/>
      <c r="I521" s="431"/>
      <c r="J521" s="437" t="s">
        <v>626</v>
      </c>
      <c r="K521" s="437"/>
      <c r="L521" s="415"/>
      <c r="M521" s="415"/>
      <c r="N521" s="432">
        <v>5</v>
      </c>
      <c r="O521" s="784">
        <f t="shared" si="103"/>
        <v>77</v>
      </c>
      <c r="P521" s="785">
        <f t="shared" si="104"/>
        <v>77</v>
      </c>
      <c r="Q521" s="784">
        <f t="shared" si="105"/>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7"/>
        <v>4</v>
      </c>
      <c r="D522" s="410"/>
      <c r="E522" s="467"/>
      <c r="F522" s="467"/>
      <c r="G522" s="410"/>
      <c r="H522" s="415"/>
      <c r="I522" s="431"/>
      <c r="J522" s="437" t="s">
        <v>627</v>
      </c>
      <c r="K522" s="437"/>
      <c r="L522" s="415"/>
      <c r="M522" s="415"/>
      <c r="N522" s="432">
        <v>5</v>
      </c>
      <c r="O522" s="784">
        <f t="shared" si="103"/>
        <v>77</v>
      </c>
      <c r="P522" s="785">
        <f t="shared" si="104"/>
        <v>77</v>
      </c>
      <c r="Q522" s="784">
        <f t="shared" si="105"/>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7"/>
        <v>4</v>
      </c>
      <c r="D523" s="410"/>
      <c r="E523" s="467"/>
      <c r="F523" s="467"/>
      <c r="G523" s="410"/>
      <c r="H523" s="415"/>
      <c r="I523" s="431"/>
      <c r="J523" s="437" t="s">
        <v>628</v>
      </c>
      <c r="K523" s="437"/>
      <c r="L523" s="415"/>
      <c r="M523" s="415"/>
      <c r="N523" s="432">
        <v>6</v>
      </c>
      <c r="O523" s="784">
        <f t="shared" si="103"/>
        <v>78</v>
      </c>
      <c r="P523" s="785">
        <f t="shared" si="104"/>
        <v>78</v>
      </c>
      <c r="Q523" s="784">
        <f t="shared" si="105"/>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7"/>
        <v>4</v>
      </c>
      <c r="D524" s="410"/>
      <c r="E524" s="467"/>
      <c r="F524" s="467"/>
      <c r="G524" s="410"/>
      <c r="H524" s="415"/>
      <c r="I524" s="431"/>
      <c r="J524" s="437" t="s">
        <v>629</v>
      </c>
      <c r="K524" s="437"/>
      <c r="L524" s="415"/>
      <c r="M524" s="415"/>
      <c r="N524" s="432">
        <v>6</v>
      </c>
      <c r="O524" s="784">
        <f t="shared" si="103"/>
        <v>78</v>
      </c>
      <c r="P524" s="785">
        <f t="shared" si="104"/>
        <v>78</v>
      </c>
      <c r="Q524" s="784">
        <f t="shared" si="105"/>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7"/>
        <v>4</v>
      </c>
      <c r="D525" s="410"/>
      <c r="E525" s="467"/>
      <c r="F525" s="467"/>
      <c r="G525" s="410"/>
      <c r="H525" s="415"/>
      <c r="I525" s="431"/>
      <c r="J525" s="437" t="s">
        <v>602</v>
      </c>
      <c r="K525" s="437"/>
      <c r="L525" s="415"/>
      <c r="M525" s="415"/>
      <c r="N525" s="432">
        <v>6</v>
      </c>
      <c r="O525" s="784">
        <f t="shared" si="103"/>
        <v>78</v>
      </c>
      <c r="P525" s="785">
        <f t="shared" si="104"/>
        <v>78</v>
      </c>
      <c r="Q525" s="784">
        <f t="shared" si="105"/>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7"/>
        <v>4</v>
      </c>
      <c r="D526" s="410"/>
      <c r="E526" s="467"/>
      <c r="F526" s="467"/>
      <c r="G526" s="410"/>
      <c r="H526" s="431"/>
      <c r="I526" s="431">
        <v>3</v>
      </c>
      <c r="J526" s="437" t="s">
        <v>926</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7"/>
        <v>4</v>
      </c>
      <c r="D527" s="410"/>
      <c r="E527" s="467"/>
      <c r="F527" s="467"/>
      <c r="G527" s="410"/>
      <c r="H527" s="415"/>
      <c r="I527" s="431"/>
      <c r="J527" s="437" t="s">
        <v>927</v>
      </c>
      <c r="K527" s="437"/>
      <c r="L527" s="415"/>
      <c r="M527" s="415"/>
      <c r="N527" s="432">
        <v>1</v>
      </c>
      <c r="O527" s="784">
        <f t="shared" ref="O527" si="106">IF(N527=0,0,N527+72)</f>
        <v>73</v>
      </c>
      <c r="P527" s="785">
        <f t="shared" ref="P527" si="107">O527</f>
        <v>73</v>
      </c>
      <c r="Q527" s="784">
        <f t="shared" ref="Q527" si="108">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7"/>
        <v>4</v>
      </c>
      <c r="D528" s="410"/>
      <c r="E528" s="467"/>
      <c r="F528" s="467"/>
      <c r="G528" s="410"/>
      <c r="H528" s="415"/>
      <c r="I528" s="431"/>
      <c r="J528" s="437" t="s">
        <v>152</v>
      </c>
      <c r="K528" s="437"/>
      <c r="L528" s="415"/>
      <c r="M528" s="415"/>
      <c r="N528" s="432">
        <v>7</v>
      </c>
      <c r="O528" s="784">
        <f t="shared" ref="O528:O533" si="109">IF(N528=0,0,N528+72)</f>
        <v>79</v>
      </c>
      <c r="P528" s="785">
        <f t="shared" ref="P528:P533" si="110">O528</f>
        <v>79</v>
      </c>
      <c r="Q528" s="784">
        <f t="shared" ref="Q528:Q533" si="111">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7"/>
        <v>4</v>
      </c>
      <c r="D529" s="410"/>
      <c r="E529" s="467"/>
      <c r="F529" s="467"/>
      <c r="G529" s="410"/>
      <c r="H529" s="415"/>
      <c r="I529" s="431"/>
      <c r="J529" s="437" t="s">
        <v>626</v>
      </c>
      <c r="K529" s="437"/>
      <c r="L529" s="415"/>
      <c r="M529" s="415"/>
      <c r="N529" s="432">
        <v>8</v>
      </c>
      <c r="O529" s="784">
        <f t="shared" si="109"/>
        <v>80</v>
      </c>
      <c r="P529" s="785">
        <f t="shared" si="110"/>
        <v>80</v>
      </c>
      <c r="Q529" s="784">
        <f t="shared" si="111"/>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7"/>
        <v>4</v>
      </c>
      <c r="D530" s="410"/>
      <c r="E530" s="467"/>
      <c r="F530" s="467"/>
      <c r="G530" s="410"/>
      <c r="H530" s="415"/>
      <c r="I530" s="431"/>
      <c r="J530" s="437" t="s">
        <v>627</v>
      </c>
      <c r="K530" s="437"/>
      <c r="L530" s="415"/>
      <c r="M530" s="415"/>
      <c r="N530" s="432">
        <v>8</v>
      </c>
      <c r="O530" s="784">
        <f t="shared" si="109"/>
        <v>80</v>
      </c>
      <c r="P530" s="785">
        <f t="shared" si="110"/>
        <v>80</v>
      </c>
      <c r="Q530" s="784">
        <f t="shared" si="111"/>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7"/>
        <v>4</v>
      </c>
      <c r="D531" s="410"/>
      <c r="E531" s="467"/>
      <c r="F531" s="467"/>
      <c r="G531" s="410"/>
      <c r="H531" s="415"/>
      <c r="I531" s="431"/>
      <c r="J531" s="437" t="s">
        <v>628</v>
      </c>
      <c r="K531" s="437"/>
      <c r="L531" s="415"/>
      <c r="M531" s="415"/>
      <c r="N531" s="432">
        <v>9</v>
      </c>
      <c r="O531" s="784">
        <f t="shared" si="109"/>
        <v>81</v>
      </c>
      <c r="P531" s="785">
        <f t="shared" si="110"/>
        <v>81</v>
      </c>
      <c r="Q531" s="784">
        <f t="shared" si="111"/>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7"/>
        <v>4</v>
      </c>
      <c r="D532" s="410"/>
      <c r="E532" s="467"/>
      <c r="F532" s="467"/>
      <c r="G532" s="410"/>
      <c r="H532" s="415"/>
      <c r="I532" s="431"/>
      <c r="J532" s="437" t="s">
        <v>629</v>
      </c>
      <c r="K532" s="437"/>
      <c r="L532" s="415"/>
      <c r="M532" s="415"/>
      <c r="N532" s="432">
        <v>9</v>
      </c>
      <c r="O532" s="784">
        <f t="shared" si="109"/>
        <v>81</v>
      </c>
      <c r="P532" s="785">
        <f t="shared" si="110"/>
        <v>81</v>
      </c>
      <c r="Q532" s="784">
        <f t="shared" si="111"/>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7"/>
        <v>4</v>
      </c>
      <c r="D533" s="410"/>
      <c r="E533" s="467"/>
      <c r="F533" s="467"/>
      <c r="G533" s="410"/>
      <c r="H533" s="415"/>
      <c r="I533" s="431"/>
      <c r="J533" s="437" t="s">
        <v>602</v>
      </c>
      <c r="K533" s="437"/>
      <c r="L533" s="415"/>
      <c r="M533" s="415"/>
      <c r="N533" s="432">
        <v>10</v>
      </c>
      <c r="O533" s="784">
        <f t="shared" si="109"/>
        <v>82</v>
      </c>
      <c r="P533" s="785">
        <f t="shared" si="110"/>
        <v>82</v>
      </c>
      <c r="Q533" s="784">
        <f t="shared" si="111"/>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7"/>
        <v>4</v>
      </c>
      <c r="D534" s="410"/>
      <c r="E534" s="467"/>
      <c r="F534" s="467"/>
      <c r="G534" s="410"/>
      <c r="H534" s="431"/>
      <c r="I534" s="431">
        <v>4</v>
      </c>
      <c r="J534" s="437" t="s">
        <v>926</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7"/>
        <v>4</v>
      </c>
      <c r="D535" s="410"/>
      <c r="E535" s="467"/>
      <c r="F535" s="467"/>
      <c r="G535" s="410"/>
      <c r="H535" s="415"/>
      <c r="I535" s="431"/>
      <c r="J535" s="437" t="s">
        <v>927</v>
      </c>
      <c r="K535" s="437"/>
      <c r="L535" s="415"/>
      <c r="M535" s="415"/>
      <c r="N535" s="432">
        <v>1</v>
      </c>
      <c r="O535" s="784">
        <f t="shared" ref="O535" si="112">IF(N535=0,0,N535+72)</f>
        <v>73</v>
      </c>
      <c r="P535" s="785">
        <f t="shared" ref="P535" si="113">O535</f>
        <v>73</v>
      </c>
      <c r="Q535" s="784">
        <f t="shared" ref="Q535" si="114">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7"/>
        <v>4</v>
      </c>
      <c r="D536" s="410"/>
      <c r="E536" s="467"/>
      <c r="F536" s="467"/>
      <c r="G536" s="410"/>
      <c r="H536" s="415"/>
      <c r="I536" s="431"/>
      <c r="J536" s="437" t="s">
        <v>152</v>
      </c>
      <c r="K536" s="437"/>
      <c r="L536" s="415"/>
      <c r="M536" s="415"/>
      <c r="N536" s="432">
        <v>11</v>
      </c>
      <c r="O536" s="784">
        <f t="shared" ref="O536:O541" si="115">IF(N536=0,0,N536+72)</f>
        <v>83</v>
      </c>
      <c r="P536" s="785">
        <f t="shared" ref="P536:P541" si="116">O536</f>
        <v>83</v>
      </c>
      <c r="Q536" s="784">
        <f t="shared" ref="Q536:Q541" si="117">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7"/>
        <v>4</v>
      </c>
      <c r="D537" s="410"/>
      <c r="E537" s="467"/>
      <c r="F537" s="467"/>
      <c r="G537" s="410"/>
      <c r="H537" s="415"/>
      <c r="I537" s="431"/>
      <c r="J537" s="437" t="s">
        <v>626</v>
      </c>
      <c r="K537" s="437"/>
      <c r="L537" s="415"/>
      <c r="M537" s="415"/>
      <c r="N537" s="432">
        <v>12</v>
      </c>
      <c r="O537" s="784">
        <f t="shared" si="115"/>
        <v>84</v>
      </c>
      <c r="P537" s="785">
        <f t="shared" si="116"/>
        <v>84</v>
      </c>
      <c r="Q537" s="784">
        <f t="shared" si="117"/>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7"/>
        <v>4</v>
      </c>
      <c r="D538" s="410"/>
      <c r="E538" s="467"/>
      <c r="F538" s="467"/>
      <c r="G538" s="410"/>
      <c r="H538" s="415"/>
      <c r="I538" s="431"/>
      <c r="J538" s="437" t="s">
        <v>627</v>
      </c>
      <c r="K538" s="437"/>
      <c r="L538" s="415"/>
      <c r="M538" s="415"/>
      <c r="N538" s="432">
        <v>12</v>
      </c>
      <c r="O538" s="784">
        <f t="shared" si="115"/>
        <v>84</v>
      </c>
      <c r="P538" s="785">
        <f t="shared" si="116"/>
        <v>84</v>
      </c>
      <c r="Q538" s="784">
        <f t="shared" si="117"/>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7"/>
        <v>4</v>
      </c>
      <c r="D539" s="410"/>
      <c r="E539" s="467"/>
      <c r="F539" s="467"/>
      <c r="G539" s="410"/>
      <c r="H539" s="415"/>
      <c r="I539" s="431"/>
      <c r="J539" s="437" t="s">
        <v>628</v>
      </c>
      <c r="K539" s="437"/>
      <c r="L539" s="415"/>
      <c r="M539" s="415"/>
      <c r="N539" s="432">
        <v>13</v>
      </c>
      <c r="O539" s="784">
        <f t="shared" si="115"/>
        <v>85</v>
      </c>
      <c r="P539" s="785">
        <f t="shared" si="116"/>
        <v>85</v>
      </c>
      <c r="Q539" s="784">
        <f t="shared" si="117"/>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7"/>
        <v>4</v>
      </c>
      <c r="D540" s="410"/>
      <c r="E540" s="467"/>
      <c r="F540" s="467"/>
      <c r="G540" s="410"/>
      <c r="H540" s="415"/>
      <c r="I540" s="431"/>
      <c r="J540" s="437" t="s">
        <v>629</v>
      </c>
      <c r="K540" s="437"/>
      <c r="L540" s="415"/>
      <c r="M540" s="415"/>
      <c r="N540" s="432">
        <v>13</v>
      </c>
      <c r="O540" s="784">
        <f t="shared" si="115"/>
        <v>85</v>
      </c>
      <c r="P540" s="785">
        <f t="shared" si="116"/>
        <v>85</v>
      </c>
      <c r="Q540" s="784">
        <f t="shared" si="117"/>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7"/>
        <v>4</v>
      </c>
      <c r="D541" s="410"/>
      <c r="E541" s="467"/>
      <c r="F541" s="467"/>
      <c r="G541" s="410"/>
      <c r="H541" s="415"/>
      <c r="I541" s="431"/>
      <c r="J541" s="437" t="s">
        <v>602</v>
      </c>
      <c r="K541" s="437"/>
      <c r="L541" s="415"/>
      <c r="M541" s="415"/>
      <c r="N541" s="432">
        <v>14</v>
      </c>
      <c r="O541" s="784">
        <f t="shared" si="115"/>
        <v>86</v>
      </c>
      <c r="P541" s="785">
        <f t="shared" si="116"/>
        <v>86</v>
      </c>
      <c r="Q541" s="784">
        <f t="shared" si="117"/>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620</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7"/>
        <v>4</v>
      </c>
      <c r="D543" s="410"/>
      <c r="E543" s="467"/>
      <c r="F543" s="467"/>
      <c r="G543" s="410"/>
      <c r="H543" s="415"/>
      <c r="I543" s="431"/>
      <c r="J543" s="437" t="s">
        <v>927</v>
      </c>
      <c r="K543" s="437"/>
      <c r="L543" s="415"/>
      <c r="M543" s="415"/>
      <c r="N543" s="787">
        <f t="shared" ref="N543:N549" si="118">IF(N503=0,0,N503+24)</f>
        <v>25</v>
      </c>
      <c r="O543" s="784">
        <f t="shared" ref="O543" si="119">IF(N543=0,0,N543+72)</f>
        <v>97</v>
      </c>
      <c r="P543" s="785">
        <f t="shared" ref="P543" si="120">O543</f>
        <v>97</v>
      </c>
      <c r="Q543" s="784">
        <f t="shared" ref="Q543" si="121">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2">INT($C$242)+4</f>
        <v>5</v>
      </c>
      <c r="D544" s="410"/>
      <c r="E544" s="467"/>
      <c r="F544" s="467"/>
      <c r="G544" s="410"/>
      <c r="H544" s="415"/>
      <c r="I544" s="431"/>
      <c r="J544" s="437" t="s">
        <v>152</v>
      </c>
      <c r="K544" s="437"/>
      <c r="L544" s="415"/>
      <c r="M544" s="415"/>
      <c r="N544" s="787">
        <f t="shared" si="118"/>
        <v>0</v>
      </c>
      <c r="O544" s="784">
        <f t="shared" ref="O544:O549" si="123">IF(N544=0,0,N544+72)</f>
        <v>0</v>
      </c>
      <c r="P544" s="785">
        <f t="shared" ref="P544:P549" si="124">O544</f>
        <v>0</v>
      </c>
      <c r="Q544" s="784">
        <f t="shared" ref="Q544:Q549" si="125">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2"/>
        <v>5</v>
      </c>
      <c r="D545" s="410"/>
      <c r="E545" s="467"/>
      <c r="F545" s="467"/>
      <c r="G545" s="410"/>
      <c r="H545" s="415"/>
      <c r="I545" s="431"/>
      <c r="J545" s="437" t="s">
        <v>626</v>
      </c>
      <c r="K545" s="437"/>
      <c r="L545" s="415"/>
      <c r="M545" s="415"/>
      <c r="N545" s="787">
        <f t="shared" si="118"/>
        <v>0</v>
      </c>
      <c r="O545" s="784">
        <f t="shared" si="123"/>
        <v>0</v>
      </c>
      <c r="P545" s="785">
        <f t="shared" si="124"/>
        <v>0</v>
      </c>
      <c r="Q545" s="784">
        <f t="shared" si="125"/>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2"/>
        <v>5</v>
      </c>
      <c r="D546" s="410"/>
      <c r="E546" s="467"/>
      <c r="F546" s="467"/>
      <c r="G546" s="410"/>
      <c r="H546" s="415"/>
      <c r="I546" s="431"/>
      <c r="J546" s="437" t="s">
        <v>627</v>
      </c>
      <c r="K546" s="437"/>
      <c r="L546" s="415"/>
      <c r="M546" s="415"/>
      <c r="N546" s="787">
        <f t="shared" si="118"/>
        <v>0</v>
      </c>
      <c r="O546" s="784">
        <f t="shared" si="123"/>
        <v>0</v>
      </c>
      <c r="P546" s="785">
        <f t="shared" si="124"/>
        <v>0</v>
      </c>
      <c r="Q546" s="784">
        <f t="shared" si="125"/>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2"/>
        <v>5</v>
      </c>
      <c r="D547" s="410"/>
      <c r="E547" s="467"/>
      <c r="F547" s="467"/>
      <c r="G547" s="410"/>
      <c r="H547" s="415"/>
      <c r="I547" s="431"/>
      <c r="J547" s="437" t="s">
        <v>628</v>
      </c>
      <c r="K547" s="437"/>
      <c r="L547" s="415"/>
      <c r="M547" s="415"/>
      <c r="N547" s="787">
        <f t="shared" si="118"/>
        <v>0</v>
      </c>
      <c r="O547" s="784">
        <f t="shared" si="123"/>
        <v>0</v>
      </c>
      <c r="P547" s="785">
        <f t="shared" si="124"/>
        <v>0</v>
      </c>
      <c r="Q547" s="784">
        <f t="shared" si="125"/>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2"/>
        <v>5</v>
      </c>
      <c r="D548" s="410"/>
      <c r="E548" s="467"/>
      <c r="F548" s="467"/>
      <c r="G548" s="410"/>
      <c r="H548" s="415"/>
      <c r="I548" s="431"/>
      <c r="J548" s="437" t="s">
        <v>629</v>
      </c>
      <c r="K548" s="437"/>
      <c r="L548" s="415"/>
      <c r="M548" s="415"/>
      <c r="N548" s="787">
        <f t="shared" si="118"/>
        <v>0</v>
      </c>
      <c r="O548" s="784">
        <f t="shared" si="123"/>
        <v>0</v>
      </c>
      <c r="P548" s="785">
        <f t="shared" si="124"/>
        <v>0</v>
      </c>
      <c r="Q548" s="784">
        <f t="shared" si="125"/>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2"/>
        <v>5</v>
      </c>
      <c r="D549" s="410"/>
      <c r="E549" s="467"/>
      <c r="F549" s="467"/>
      <c r="G549" s="410"/>
      <c r="H549" s="415"/>
      <c r="I549" s="431"/>
      <c r="J549" s="437" t="s">
        <v>602</v>
      </c>
      <c r="K549" s="437"/>
      <c r="L549" s="415"/>
      <c r="M549" s="415"/>
      <c r="N549" s="787">
        <f t="shared" si="118"/>
        <v>0</v>
      </c>
      <c r="O549" s="784">
        <f t="shared" si="123"/>
        <v>0</v>
      </c>
      <c r="P549" s="785">
        <f t="shared" si="124"/>
        <v>0</v>
      </c>
      <c r="Q549" s="784">
        <f t="shared" si="125"/>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2"/>
        <v>5</v>
      </c>
      <c r="D550" s="410"/>
      <c r="E550" s="467"/>
      <c r="F550" s="467"/>
      <c r="G550" s="410"/>
      <c r="H550" s="431"/>
      <c r="I550" s="431">
        <v>1</v>
      </c>
      <c r="J550" s="437" t="s">
        <v>620</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6">INT($C$242)+3</f>
        <v>4</v>
      </c>
      <c r="D551" s="410"/>
      <c r="E551" s="467"/>
      <c r="F551" s="467"/>
      <c r="G551" s="410"/>
      <c r="H551" s="415"/>
      <c r="I551" s="431"/>
      <c r="J551" s="437" t="s">
        <v>927</v>
      </c>
      <c r="K551" s="437"/>
      <c r="L551" s="415"/>
      <c r="M551" s="415"/>
      <c r="N551" s="787">
        <f t="shared" ref="N551:N557" si="127">IF(N511=0,0,N511+24)</f>
        <v>25</v>
      </c>
      <c r="O551" s="784">
        <f t="shared" ref="O551" si="128">IF(N551=0,0,N551+72)</f>
        <v>97</v>
      </c>
      <c r="P551" s="785">
        <f t="shared" ref="P551" si="129">O551</f>
        <v>97</v>
      </c>
      <c r="Q551" s="784">
        <f t="shared" ref="Q551" si="130">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2"/>
        <v>5</v>
      </c>
      <c r="D552" s="410"/>
      <c r="E552" s="467"/>
      <c r="F552" s="467"/>
      <c r="G552" s="410"/>
      <c r="H552" s="415"/>
      <c r="I552" s="431"/>
      <c r="J552" s="437" t="s">
        <v>152</v>
      </c>
      <c r="K552" s="437"/>
      <c r="L552" s="415"/>
      <c r="M552" s="415"/>
      <c r="N552" s="787">
        <f t="shared" si="127"/>
        <v>26</v>
      </c>
      <c r="O552" s="784">
        <f t="shared" ref="O552:O557" si="131">IF(N552=0,0,N552+72)</f>
        <v>98</v>
      </c>
      <c r="P552" s="785">
        <f t="shared" ref="P552:P557" si="132">O552</f>
        <v>98</v>
      </c>
      <c r="Q552" s="784">
        <f t="shared" ref="Q552:Q557" si="133">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2"/>
        <v>5</v>
      </c>
      <c r="D553" s="410"/>
      <c r="E553" s="467"/>
      <c r="F553" s="467"/>
      <c r="G553" s="410"/>
      <c r="H553" s="415"/>
      <c r="I553" s="431"/>
      <c r="J553" s="437" t="s">
        <v>626</v>
      </c>
      <c r="K553" s="437"/>
      <c r="L553" s="415"/>
      <c r="M553" s="415"/>
      <c r="N553" s="787">
        <f t="shared" si="127"/>
        <v>27</v>
      </c>
      <c r="O553" s="784">
        <f t="shared" si="131"/>
        <v>99</v>
      </c>
      <c r="P553" s="785">
        <f t="shared" si="132"/>
        <v>99</v>
      </c>
      <c r="Q553" s="784">
        <f t="shared" si="133"/>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2"/>
        <v>5</v>
      </c>
      <c r="D554" s="410"/>
      <c r="E554" s="467"/>
      <c r="F554" s="467"/>
      <c r="G554" s="410"/>
      <c r="H554" s="415"/>
      <c r="I554" s="431"/>
      <c r="J554" s="437" t="s">
        <v>627</v>
      </c>
      <c r="K554" s="437"/>
      <c r="L554" s="415"/>
      <c r="M554" s="415"/>
      <c r="N554" s="787">
        <f t="shared" si="127"/>
        <v>27</v>
      </c>
      <c r="O554" s="784">
        <f t="shared" si="131"/>
        <v>99</v>
      </c>
      <c r="P554" s="785">
        <f t="shared" si="132"/>
        <v>99</v>
      </c>
      <c r="Q554" s="784">
        <f t="shared" si="133"/>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2"/>
        <v>5</v>
      </c>
      <c r="D555" s="410"/>
      <c r="E555" s="467"/>
      <c r="F555" s="467"/>
      <c r="G555" s="410"/>
      <c r="H555" s="415"/>
      <c r="I555" s="431"/>
      <c r="J555" s="437" t="s">
        <v>628</v>
      </c>
      <c r="K555" s="437"/>
      <c r="L555" s="415"/>
      <c r="M555" s="415"/>
      <c r="N555" s="787">
        <f t="shared" si="127"/>
        <v>27</v>
      </c>
      <c r="O555" s="784">
        <f t="shared" si="131"/>
        <v>99</v>
      </c>
      <c r="P555" s="785">
        <f t="shared" si="132"/>
        <v>99</v>
      </c>
      <c r="Q555" s="784">
        <f t="shared" si="133"/>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2"/>
        <v>5</v>
      </c>
      <c r="D556" s="410"/>
      <c r="E556" s="467"/>
      <c r="F556" s="467"/>
      <c r="G556" s="410"/>
      <c r="H556" s="415"/>
      <c r="I556" s="431"/>
      <c r="J556" s="437" t="s">
        <v>629</v>
      </c>
      <c r="K556" s="437"/>
      <c r="L556" s="415"/>
      <c r="M556" s="415"/>
      <c r="N556" s="787">
        <f t="shared" si="127"/>
        <v>27</v>
      </c>
      <c r="O556" s="784">
        <f t="shared" si="131"/>
        <v>99</v>
      </c>
      <c r="P556" s="785">
        <f t="shared" si="132"/>
        <v>99</v>
      </c>
      <c r="Q556" s="784">
        <f t="shared" si="133"/>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2"/>
        <v>5</v>
      </c>
      <c r="D557" s="410"/>
      <c r="E557" s="467"/>
      <c r="F557" s="467"/>
      <c r="G557" s="410"/>
      <c r="H557" s="415"/>
      <c r="I557" s="431"/>
      <c r="J557" s="437" t="s">
        <v>602</v>
      </c>
      <c r="K557" s="437"/>
      <c r="L557" s="415"/>
      <c r="M557" s="415"/>
      <c r="N557" s="787">
        <f t="shared" si="127"/>
        <v>27</v>
      </c>
      <c r="O557" s="784">
        <f t="shared" si="131"/>
        <v>99</v>
      </c>
      <c r="P557" s="785">
        <f t="shared" si="132"/>
        <v>99</v>
      </c>
      <c r="Q557" s="784">
        <f t="shared" si="133"/>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2"/>
        <v>5</v>
      </c>
      <c r="D558" s="410"/>
      <c r="E558" s="467"/>
      <c r="F558" s="467"/>
      <c r="G558" s="410"/>
      <c r="H558" s="431"/>
      <c r="I558" s="431">
        <v>2</v>
      </c>
      <c r="J558" s="437" t="s">
        <v>620</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4">INT($C$242)+3</f>
        <v>4</v>
      </c>
      <c r="D559" s="410"/>
      <c r="E559" s="467"/>
      <c r="F559" s="467"/>
      <c r="G559" s="410"/>
      <c r="H559" s="415"/>
      <c r="I559" s="431"/>
      <c r="J559" s="437" t="s">
        <v>927</v>
      </c>
      <c r="K559" s="437"/>
      <c r="L559" s="415"/>
      <c r="M559" s="415"/>
      <c r="N559" s="787">
        <f t="shared" ref="N559:N565" si="135">IF(N519=0,0,N519+24)</f>
        <v>25</v>
      </c>
      <c r="O559" s="784">
        <f t="shared" ref="O559" si="136">IF(N559=0,0,N559+72)</f>
        <v>97</v>
      </c>
      <c r="P559" s="785">
        <f t="shared" ref="P559" si="137">O559</f>
        <v>97</v>
      </c>
      <c r="Q559" s="784">
        <f t="shared" ref="Q559" si="138">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2"/>
        <v>5</v>
      </c>
      <c r="D560" s="410"/>
      <c r="E560" s="467"/>
      <c r="F560" s="467"/>
      <c r="G560" s="410"/>
      <c r="H560" s="415"/>
      <c r="I560" s="431"/>
      <c r="J560" s="437" t="s">
        <v>152</v>
      </c>
      <c r="K560" s="437"/>
      <c r="L560" s="415"/>
      <c r="M560" s="415"/>
      <c r="N560" s="787">
        <f t="shared" si="135"/>
        <v>28</v>
      </c>
      <c r="O560" s="784">
        <f t="shared" ref="O560:O565" si="139">IF(N560=0,0,N560+72)</f>
        <v>100</v>
      </c>
      <c r="P560" s="785">
        <f t="shared" ref="P560:P565" si="140">O560</f>
        <v>100</v>
      </c>
      <c r="Q560" s="784">
        <f t="shared" ref="Q560:Q565" si="141">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2"/>
        <v>5</v>
      </c>
      <c r="D561" s="410"/>
      <c r="E561" s="467"/>
      <c r="F561" s="467"/>
      <c r="G561" s="410"/>
      <c r="H561" s="415"/>
      <c r="I561" s="431"/>
      <c r="J561" s="437" t="s">
        <v>626</v>
      </c>
      <c r="K561" s="437"/>
      <c r="L561" s="415"/>
      <c r="M561" s="415"/>
      <c r="N561" s="787">
        <f t="shared" si="135"/>
        <v>29</v>
      </c>
      <c r="O561" s="784">
        <f t="shared" si="139"/>
        <v>101</v>
      </c>
      <c r="P561" s="785">
        <f t="shared" si="140"/>
        <v>101</v>
      </c>
      <c r="Q561" s="784">
        <f t="shared" si="141"/>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2"/>
        <v>5</v>
      </c>
      <c r="D562" s="410"/>
      <c r="E562" s="467"/>
      <c r="F562" s="467"/>
      <c r="G562" s="410"/>
      <c r="H562" s="415"/>
      <c r="I562" s="431"/>
      <c r="J562" s="437" t="s">
        <v>627</v>
      </c>
      <c r="K562" s="437"/>
      <c r="L562" s="415"/>
      <c r="M562" s="415"/>
      <c r="N562" s="787">
        <f t="shared" si="135"/>
        <v>29</v>
      </c>
      <c r="O562" s="784">
        <f t="shared" si="139"/>
        <v>101</v>
      </c>
      <c r="P562" s="785">
        <f t="shared" si="140"/>
        <v>101</v>
      </c>
      <c r="Q562" s="784">
        <f t="shared" si="141"/>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2"/>
        <v>5</v>
      </c>
      <c r="D563" s="410"/>
      <c r="E563" s="467"/>
      <c r="F563" s="467"/>
      <c r="G563" s="410"/>
      <c r="H563" s="415"/>
      <c r="I563" s="431"/>
      <c r="J563" s="437" t="s">
        <v>628</v>
      </c>
      <c r="K563" s="437"/>
      <c r="L563" s="415"/>
      <c r="M563" s="415"/>
      <c r="N563" s="787">
        <f t="shared" si="135"/>
        <v>30</v>
      </c>
      <c r="O563" s="784">
        <f t="shared" si="139"/>
        <v>102</v>
      </c>
      <c r="P563" s="785">
        <f t="shared" si="140"/>
        <v>102</v>
      </c>
      <c r="Q563" s="784">
        <f t="shared" si="141"/>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2"/>
        <v>5</v>
      </c>
      <c r="D564" s="410"/>
      <c r="E564" s="467"/>
      <c r="F564" s="467"/>
      <c r="G564" s="410"/>
      <c r="H564" s="415"/>
      <c r="I564" s="431"/>
      <c r="J564" s="437" t="s">
        <v>629</v>
      </c>
      <c r="K564" s="437"/>
      <c r="L564" s="415"/>
      <c r="M564" s="415"/>
      <c r="N564" s="787">
        <f t="shared" si="135"/>
        <v>30</v>
      </c>
      <c r="O564" s="784">
        <f t="shared" si="139"/>
        <v>102</v>
      </c>
      <c r="P564" s="785">
        <f t="shared" si="140"/>
        <v>102</v>
      </c>
      <c r="Q564" s="784">
        <f t="shared" si="141"/>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2"/>
        <v>5</v>
      </c>
      <c r="D565" s="410"/>
      <c r="E565" s="467"/>
      <c r="F565" s="467"/>
      <c r="G565" s="410"/>
      <c r="H565" s="415"/>
      <c r="I565" s="431"/>
      <c r="J565" s="437" t="s">
        <v>602</v>
      </c>
      <c r="K565" s="437"/>
      <c r="L565" s="415"/>
      <c r="M565" s="415"/>
      <c r="N565" s="787">
        <f t="shared" si="135"/>
        <v>30</v>
      </c>
      <c r="O565" s="784">
        <f t="shared" si="139"/>
        <v>102</v>
      </c>
      <c r="P565" s="785">
        <f t="shared" si="140"/>
        <v>102</v>
      </c>
      <c r="Q565" s="784">
        <f t="shared" si="141"/>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2"/>
        <v>5</v>
      </c>
      <c r="D566" s="410"/>
      <c r="E566" s="467"/>
      <c r="F566" s="467"/>
      <c r="G566" s="410"/>
      <c r="H566" s="431"/>
      <c r="I566" s="431">
        <v>3</v>
      </c>
      <c r="J566" s="437" t="s">
        <v>620</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2">INT($C$242)+3</f>
        <v>4</v>
      </c>
      <c r="D567" s="410"/>
      <c r="E567" s="467"/>
      <c r="F567" s="467"/>
      <c r="G567" s="410"/>
      <c r="H567" s="415"/>
      <c r="I567" s="431"/>
      <c r="J567" s="437" t="s">
        <v>927</v>
      </c>
      <c r="K567" s="437"/>
      <c r="L567" s="415"/>
      <c r="M567" s="415"/>
      <c r="N567" s="787">
        <f t="shared" ref="N567:N573" si="143">IF(N527=0,0,N527+24)</f>
        <v>25</v>
      </c>
      <c r="O567" s="784">
        <f t="shared" ref="O567" si="144">IF(N567=0,0,N567+72)</f>
        <v>97</v>
      </c>
      <c r="P567" s="785">
        <f t="shared" ref="P567" si="145">O567</f>
        <v>97</v>
      </c>
      <c r="Q567" s="784">
        <f t="shared" ref="Q567" si="146">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2"/>
        <v>5</v>
      </c>
      <c r="D568" s="410"/>
      <c r="E568" s="467"/>
      <c r="F568" s="467"/>
      <c r="G568" s="410"/>
      <c r="H568" s="415"/>
      <c r="I568" s="431"/>
      <c r="J568" s="437" t="s">
        <v>152</v>
      </c>
      <c r="K568" s="437"/>
      <c r="L568" s="415"/>
      <c r="M568" s="415"/>
      <c r="N568" s="787">
        <f t="shared" si="143"/>
        <v>31</v>
      </c>
      <c r="O568" s="784">
        <f t="shared" ref="O568:O573" si="147">IF(N568=0,0,N568+72)</f>
        <v>103</v>
      </c>
      <c r="P568" s="785">
        <f t="shared" ref="P568:P581" si="148">O568</f>
        <v>103</v>
      </c>
      <c r="Q568" s="784">
        <f t="shared" ref="Q568:Q573" si="149">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2"/>
        <v>5</v>
      </c>
      <c r="D569" s="410"/>
      <c r="E569" s="467"/>
      <c r="F569" s="467"/>
      <c r="G569" s="410"/>
      <c r="H569" s="415"/>
      <c r="I569" s="431"/>
      <c r="J569" s="437" t="s">
        <v>626</v>
      </c>
      <c r="K569" s="437"/>
      <c r="L569" s="415"/>
      <c r="M569" s="415"/>
      <c r="N569" s="787">
        <f t="shared" si="143"/>
        <v>32</v>
      </c>
      <c r="O569" s="784">
        <f t="shared" si="147"/>
        <v>104</v>
      </c>
      <c r="P569" s="785">
        <f t="shared" si="148"/>
        <v>104</v>
      </c>
      <c r="Q569" s="784">
        <f t="shared" si="149"/>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2"/>
        <v>5</v>
      </c>
      <c r="D570" s="410"/>
      <c r="E570" s="467"/>
      <c r="F570" s="467"/>
      <c r="G570" s="410"/>
      <c r="H570" s="415"/>
      <c r="I570" s="431"/>
      <c r="J570" s="437" t="s">
        <v>627</v>
      </c>
      <c r="K570" s="437"/>
      <c r="L570" s="415"/>
      <c r="M570" s="415"/>
      <c r="N570" s="787">
        <f t="shared" si="143"/>
        <v>32</v>
      </c>
      <c r="O570" s="784">
        <f t="shared" si="147"/>
        <v>104</v>
      </c>
      <c r="P570" s="785">
        <f t="shared" si="148"/>
        <v>104</v>
      </c>
      <c r="Q570" s="784">
        <f t="shared" si="149"/>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2"/>
        <v>5</v>
      </c>
      <c r="D571" s="410"/>
      <c r="E571" s="467"/>
      <c r="F571" s="467"/>
      <c r="G571" s="410"/>
      <c r="H571" s="415"/>
      <c r="I571" s="431"/>
      <c r="J571" s="437" t="s">
        <v>628</v>
      </c>
      <c r="K571" s="437"/>
      <c r="L571" s="415"/>
      <c r="M571" s="415"/>
      <c r="N571" s="787">
        <f t="shared" si="143"/>
        <v>33</v>
      </c>
      <c r="O571" s="784">
        <f t="shared" si="147"/>
        <v>105</v>
      </c>
      <c r="P571" s="785">
        <f t="shared" si="148"/>
        <v>105</v>
      </c>
      <c r="Q571" s="784">
        <f t="shared" si="149"/>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2"/>
        <v>5</v>
      </c>
      <c r="D572" s="410"/>
      <c r="E572" s="467"/>
      <c r="F572" s="467"/>
      <c r="G572" s="410"/>
      <c r="H572" s="415"/>
      <c r="I572" s="431"/>
      <c r="J572" s="437" t="s">
        <v>629</v>
      </c>
      <c r="K572" s="437"/>
      <c r="L572" s="415"/>
      <c r="M572" s="415"/>
      <c r="N572" s="787">
        <f t="shared" si="143"/>
        <v>33</v>
      </c>
      <c r="O572" s="784">
        <f t="shared" si="147"/>
        <v>105</v>
      </c>
      <c r="P572" s="785">
        <f t="shared" si="148"/>
        <v>105</v>
      </c>
      <c r="Q572" s="784">
        <f t="shared" si="149"/>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2"/>
        <v>5</v>
      </c>
      <c r="D573" s="410"/>
      <c r="E573" s="467"/>
      <c r="F573" s="467"/>
      <c r="G573" s="410"/>
      <c r="H573" s="415"/>
      <c r="I573" s="431"/>
      <c r="J573" s="437" t="s">
        <v>602</v>
      </c>
      <c r="K573" s="437"/>
      <c r="L573" s="415"/>
      <c r="M573" s="415"/>
      <c r="N573" s="787">
        <f t="shared" si="143"/>
        <v>34</v>
      </c>
      <c r="O573" s="784">
        <f t="shared" si="147"/>
        <v>106</v>
      </c>
      <c r="P573" s="785">
        <f t="shared" si="148"/>
        <v>106</v>
      </c>
      <c r="Q573" s="784">
        <f t="shared" si="149"/>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2"/>
        <v>5</v>
      </c>
      <c r="D574" s="410"/>
      <c r="E574" s="467"/>
      <c r="F574" s="467"/>
      <c r="G574" s="410"/>
      <c r="H574" s="431"/>
      <c r="I574" s="431">
        <v>4</v>
      </c>
      <c r="J574" s="437" t="s">
        <v>620</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0">INT($C$242)+3</f>
        <v>4</v>
      </c>
      <c r="D575" s="410"/>
      <c r="E575" s="467"/>
      <c r="F575" s="467"/>
      <c r="G575" s="410"/>
      <c r="H575" s="415"/>
      <c r="I575" s="431"/>
      <c r="J575" s="437" t="s">
        <v>927</v>
      </c>
      <c r="K575" s="437"/>
      <c r="L575" s="415"/>
      <c r="M575" s="415"/>
      <c r="N575" s="787">
        <f t="shared" ref="N575:N581" si="151">IF(N535=0,0,N535+24)</f>
        <v>25</v>
      </c>
      <c r="O575" s="784">
        <f t="shared" ref="O575" si="152">IF(N575=0,0,N575+72)</f>
        <v>97</v>
      </c>
      <c r="P575" s="785">
        <f t="shared" ref="P575" si="153">O575</f>
        <v>97</v>
      </c>
      <c r="Q575" s="784">
        <f t="shared" ref="Q575" si="154">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2"/>
        <v>5</v>
      </c>
      <c r="D576" s="410"/>
      <c r="E576" s="467"/>
      <c r="F576" s="467"/>
      <c r="G576" s="410"/>
      <c r="H576" s="415"/>
      <c r="I576" s="431"/>
      <c r="J576" s="437" t="s">
        <v>152</v>
      </c>
      <c r="K576" s="437"/>
      <c r="L576" s="415"/>
      <c r="M576" s="415"/>
      <c r="N576" s="787">
        <f t="shared" si="151"/>
        <v>35</v>
      </c>
      <c r="O576" s="784">
        <f t="shared" ref="O576:O581" si="155">IF(N576=0,0,N576+72)</f>
        <v>107</v>
      </c>
      <c r="P576" s="785">
        <f t="shared" si="148"/>
        <v>107</v>
      </c>
      <c r="Q576" s="784">
        <f t="shared" ref="Q576:Q581" si="156">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2"/>
        <v>5</v>
      </c>
      <c r="D577" s="410"/>
      <c r="E577" s="467"/>
      <c r="F577" s="467"/>
      <c r="G577" s="410"/>
      <c r="H577" s="415"/>
      <c r="I577" s="431"/>
      <c r="J577" s="437" t="s">
        <v>626</v>
      </c>
      <c r="K577" s="437"/>
      <c r="L577" s="415"/>
      <c r="M577" s="415"/>
      <c r="N577" s="787">
        <f t="shared" si="151"/>
        <v>36</v>
      </c>
      <c r="O577" s="784">
        <f t="shared" si="155"/>
        <v>108</v>
      </c>
      <c r="P577" s="785">
        <f t="shared" si="148"/>
        <v>108</v>
      </c>
      <c r="Q577" s="784">
        <f t="shared" si="156"/>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2"/>
        <v>5</v>
      </c>
      <c r="D578" s="410"/>
      <c r="E578" s="467"/>
      <c r="F578" s="467"/>
      <c r="G578" s="410"/>
      <c r="H578" s="415"/>
      <c r="I578" s="431"/>
      <c r="J578" s="437" t="s">
        <v>627</v>
      </c>
      <c r="K578" s="437"/>
      <c r="L578" s="415"/>
      <c r="M578" s="415"/>
      <c r="N578" s="787">
        <f t="shared" si="151"/>
        <v>36</v>
      </c>
      <c r="O578" s="784">
        <f t="shared" si="155"/>
        <v>108</v>
      </c>
      <c r="P578" s="785">
        <f t="shared" si="148"/>
        <v>108</v>
      </c>
      <c r="Q578" s="784">
        <f t="shared" si="156"/>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2"/>
        <v>5</v>
      </c>
      <c r="D579" s="410"/>
      <c r="E579" s="467"/>
      <c r="F579" s="467"/>
      <c r="G579" s="410"/>
      <c r="H579" s="415"/>
      <c r="I579" s="431"/>
      <c r="J579" s="437" t="s">
        <v>628</v>
      </c>
      <c r="K579" s="437"/>
      <c r="L579" s="415"/>
      <c r="M579" s="415"/>
      <c r="N579" s="787">
        <f t="shared" si="151"/>
        <v>37</v>
      </c>
      <c r="O579" s="784">
        <f t="shared" si="155"/>
        <v>109</v>
      </c>
      <c r="P579" s="785">
        <f t="shared" si="148"/>
        <v>109</v>
      </c>
      <c r="Q579" s="784">
        <f t="shared" si="156"/>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2"/>
        <v>5</v>
      </c>
      <c r="D580" s="410"/>
      <c r="E580" s="467"/>
      <c r="F580" s="467"/>
      <c r="G580" s="410"/>
      <c r="H580" s="415"/>
      <c r="I580" s="431"/>
      <c r="J580" s="437" t="s">
        <v>629</v>
      </c>
      <c r="K580" s="437"/>
      <c r="L580" s="415"/>
      <c r="M580" s="415"/>
      <c r="N580" s="787">
        <f t="shared" si="151"/>
        <v>37</v>
      </c>
      <c r="O580" s="784">
        <f t="shared" si="155"/>
        <v>109</v>
      </c>
      <c r="P580" s="785">
        <f t="shared" si="148"/>
        <v>109</v>
      </c>
      <c r="Q580" s="784">
        <f t="shared" si="156"/>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2"/>
        <v>5</v>
      </c>
      <c r="D581" s="410"/>
      <c r="E581" s="467"/>
      <c r="F581" s="467"/>
      <c r="G581" s="410"/>
      <c r="H581" s="415"/>
      <c r="I581" s="431"/>
      <c r="J581" s="437" t="s">
        <v>602</v>
      </c>
      <c r="K581" s="437"/>
      <c r="L581" s="415"/>
      <c r="M581" s="415"/>
      <c r="N581" s="787">
        <f t="shared" si="151"/>
        <v>38</v>
      </c>
      <c r="O581" s="784">
        <f t="shared" si="155"/>
        <v>110</v>
      </c>
      <c r="P581" s="785">
        <f t="shared" si="148"/>
        <v>110</v>
      </c>
      <c r="Q581" s="784">
        <f t="shared" si="156"/>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2"/>
        <v>5</v>
      </c>
      <c r="D582" s="410"/>
      <c r="E582" s="467"/>
      <c r="F582" s="467"/>
      <c r="G582" s="410"/>
      <c r="H582" s="431" t="str">
        <f>H$263</f>
        <v>Spr</v>
      </c>
      <c r="I582" s="431">
        <v>0</v>
      </c>
      <c r="J582" s="437" t="s">
        <v>620</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7">INT($C$242)+3</f>
        <v>4</v>
      </c>
      <c r="D583" s="410"/>
      <c r="E583" s="467"/>
      <c r="F583" s="467"/>
      <c r="G583" s="410"/>
      <c r="H583" s="415"/>
      <c r="I583" s="431"/>
      <c r="J583" s="437" t="s">
        <v>927</v>
      </c>
      <c r="K583" s="437"/>
      <c r="L583" s="415"/>
      <c r="M583" s="415"/>
      <c r="N583" s="787">
        <f t="shared" ref="N583:N589" si="158">IF(N543=0,0,N543+24)</f>
        <v>49</v>
      </c>
      <c r="O583" s="784">
        <f t="shared" ref="O583" si="159">IF(N583=0,0,N583+72)</f>
        <v>121</v>
      </c>
      <c r="P583" s="785">
        <f t="shared" ref="P583" si="160">O583</f>
        <v>121</v>
      </c>
      <c r="Q583" s="784">
        <f t="shared" ref="Q583" si="161">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2"/>
        <v>5</v>
      </c>
      <c r="D584" s="410"/>
      <c r="E584" s="467"/>
      <c r="F584" s="467"/>
      <c r="G584" s="410"/>
      <c r="H584" s="415"/>
      <c r="I584" s="431"/>
      <c r="J584" s="437" t="s">
        <v>152</v>
      </c>
      <c r="K584" s="437"/>
      <c r="L584" s="415"/>
      <c r="M584" s="415"/>
      <c r="N584" s="787">
        <f t="shared" si="158"/>
        <v>0</v>
      </c>
      <c r="O584" s="784">
        <f t="shared" ref="O584:O589" si="162">IF(N584=0,0,N584+72)</f>
        <v>0</v>
      </c>
      <c r="P584" s="785">
        <f t="shared" ref="P584:P589" si="163">O584</f>
        <v>0</v>
      </c>
      <c r="Q584" s="784">
        <f t="shared" ref="Q584:Q589" si="164">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2"/>
        <v>5</v>
      </c>
      <c r="D585" s="410"/>
      <c r="E585" s="467"/>
      <c r="F585" s="467"/>
      <c r="G585" s="410"/>
      <c r="H585" s="415"/>
      <c r="I585" s="431"/>
      <c r="J585" s="437" t="s">
        <v>626</v>
      </c>
      <c r="K585" s="437"/>
      <c r="L585" s="415"/>
      <c r="M585" s="415"/>
      <c r="N585" s="787">
        <f t="shared" si="158"/>
        <v>0</v>
      </c>
      <c r="O585" s="784">
        <f t="shared" si="162"/>
        <v>0</v>
      </c>
      <c r="P585" s="785">
        <f t="shared" si="163"/>
        <v>0</v>
      </c>
      <c r="Q585" s="784">
        <f t="shared" si="164"/>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2"/>
        <v>5</v>
      </c>
      <c r="D586" s="410"/>
      <c r="E586" s="467"/>
      <c r="F586" s="467"/>
      <c r="G586" s="410"/>
      <c r="H586" s="415"/>
      <c r="I586" s="431"/>
      <c r="J586" s="437" t="s">
        <v>627</v>
      </c>
      <c r="K586" s="437"/>
      <c r="L586" s="415"/>
      <c r="M586" s="415"/>
      <c r="N586" s="787">
        <f t="shared" si="158"/>
        <v>0</v>
      </c>
      <c r="O586" s="784">
        <f t="shared" si="162"/>
        <v>0</v>
      </c>
      <c r="P586" s="785">
        <f t="shared" si="163"/>
        <v>0</v>
      </c>
      <c r="Q586" s="784">
        <f t="shared" si="164"/>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2"/>
        <v>5</v>
      </c>
      <c r="D587" s="410"/>
      <c r="E587" s="467"/>
      <c r="F587" s="467"/>
      <c r="G587" s="410"/>
      <c r="H587" s="415"/>
      <c r="I587" s="431"/>
      <c r="J587" s="437" t="s">
        <v>628</v>
      </c>
      <c r="K587" s="437"/>
      <c r="L587" s="415"/>
      <c r="M587" s="415"/>
      <c r="N587" s="787">
        <f t="shared" si="158"/>
        <v>0</v>
      </c>
      <c r="O587" s="784">
        <f t="shared" si="162"/>
        <v>0</v>
      </c>
      <c r="P587" s="785">
        <f t="shared" si="163"/>
        <v>0</v>
      </c>
      <c r="Q587" s="784">
        <f t="shared" si="164"/>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2"/>
        <v>5</v>
      </c>
      <c r="D588" s="410"/>
      <c r="E588" s="467"/>
      <c r="F588" s="467"/>
      <c r="G588" s="410"/>
      <c r="H588" s="415"/>
      <c r="I588" s="431"/>
      <c r="J588" s="437" t="s">
        <v>629</v>
      </c>
      <c r="K588" s="437"/>
      <c r="L588" s="415"/>
      <c r="M588" s="415"/>
      <c r="N588" s="787">
        <f t="shared" si="158"/>
        <v>0</v>
      </c>
      <c r="O588" s="784">
        <f t="shared" si="162"/>
        <v>0</v>
      </c>
      <c r="P588" s="785">
        <f t="shared" si="163"/>
        <v>0</v>
      </c>
      <c r="Q588" s="784">
        <f t="shared" si="164"/>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2"/>
        <v>5</v>
      </c>
      <c r="D589" s="410"/>
      <c r="E589" s="467"/>
      <c r="F589" s="467"/>
      <c r="G589" s="410"/>
      <c r="H589" s="415"/>
      <c r="I589" s="431"/>
      <c r="J589" s="437" t="s">
        <v>602</v>
      </c>
      <c r="K589" s="437"/>
      <c r="L589" s="415"/>
      <c r="M589" s="415"/>
      <c r="N589" s="787">
        <f t="shared" si="158"/>
        <v>0</v>
      </c>
      <c r="O589" s="784">
        <f t="shared" si="162"/>
        <v>0</v>
      </c>
      <c r="P589" s="785">
        <f t="shared" si="163"/>
        <v>0</v>
      </c>
      <c r="Q589" s="784">
        <f t="shared" si="164"/>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2"/>
        <v>5</v>
      </c>
      <c r="D590" s="410"/>
      <c r="E590" s="467"/>
      <c r="F590" s="467"/>
      <c r="G590" s="410"/>
      <c r="H590" s="431"/>
      <c r="I590" s="431">
        <v>1</v>
      </c>
      <c r="J590" s="437" t="s">
        <v>620</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5">INT($C$242)+3</f>
        <v>4</v>
      </c>
      <c r="D591" s="410"/>
      <c r="E591" s="467"/>
      <c r="F591" s="467"/>
      <c r="G591" s="410"/>
      <c r="H591" s="415"/>
      <c r="I591" s="431"/>
      <c r="J591" s="437" t="s">
        <v>927</v>
      </c>
      <c r="K591" s="437"/>
      <c r="L591" s="415"/>
      <c r="M591" s="415"/>
      <c r="N591" s="787">
        <f t="shared" ref="N591:N597" si="166">IF(N551=0,0,N551+24)</f>
        <v>49</v>
      </c>
      <c r="O591" s="784">
        <f t="shared" ref="O591" si="167">IF(N591=0,0,N591+72)</f>
        <v>121</v>
      </c>
      <c r="P591" s="785">
        <f t="shared" ref="P591" si="168">O591</f>
        <v>121</v>
      </c>
      <c r="Q591" s="784">
        <f t="shared" ref="Q591" si="169">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2"/>
        <v>5</v>
      </c>
      <c r="D592" s="410"/>
      <c r="E592" s="467"/>
      <c r="F592" s="467"/>
      <c r="G592" s="410"/>
      <c r="H592" s="415"/>
      <c r="I592" s="431"/>
      <c r="J592" s="437" t="s">
        <v>152</v>
      </c>
      <c r="K592" s="437"/>
      <c r="L592" s="415"/>
      <c r="M592" s="415"/>
      <c r="N592" s="787">
        <f t="shared" si="166"/>
        <v>50</v>
      </c>
      <c r="O592" s="784">
        <f t="shared" ref="O592:O597" si="170">IF(N592=0,0,N592+72)</f>
        <v>122</v>
      </c>
      <c r="P592" s="785">
        <f t="shared" ref="P592:P597" si="171">O592</f>
        <v>122</v>
      </c>
      <c r="Q592" s="784">
        <f t="shared" ref="Q592:Q597" si="172">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2"/>
        <v>5</v>
      </c>
      <c r="D593" s="410"/>
      <c r="E593" s="467"/>
      <c r="F593" s="467"/>
      <c r="G593" s="410"/>
      <c r="H593" s="415"/>
      <c r="I593" s="431"/>
      <c r="J593" s="437" t="s">
        <v>626</v>
      </c>
      <c r="K593" s="437"/>
      <c r="L593" s="415"/>
      <c r="M593" s="415"/>
      <c r="N593" s="787">
        <f t="shared" si="166"/>
        <v>51</v>
      </c>
      <c r="O593" s="784">
        <f t="shared" si="170"/>
        <v>123</v>
      </c>
      <c r="P593" s="785">
        <f t="shared" si="171"/>
        <v>123</v>
      </c>
      <c r="Q593" s="784">
        <f t="shared" si="172"/>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2"/>
        <v>5</v>
      </c>
      <c r="D594" s="410"/>
      <c r="E594" s="467"/>
      <c r="F594" s="467"/>
      <c r="G594" s="410"/>
      <c r="H594" s="415"/>
      <c r="I594" s="431"/>
      <c r="J594" s="437" t="s">
        <v>627</v>
      </c>
      <c r="K594" s="437"/>
      <c r="L594" s="415"/>
      <c r="M594" s="415"/>
      <c r="N594" s="787">
        <f t="shared" si="166"/>
        <v>51</v>
      </c>
      <c r="O594" s="784">
        <f t="shared" si="170"/>
        <v>123</v>
      </c>
      <c r="P594" s="785">
        <f t="shared" si="171"/>
        <v>123</v>
      </c>
      <c r="Q594" s="784">
        <f t="shared" si="172"/>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2"/>
        <v>5</v>
      </c>
      <c r="D595" s="410"/>
      <c r="E595" s="467"/>
      <c r="F595" s="467"/>
      <c r="G595" s="410"/>
      <c r="H595" s="415"/>
      <c r="I595" s="431"/>
      <c r="J595" s="437" t="s">
        <v>628</v>
      </c>
      <c r="K595" s="437"/>
      <c r="L595" s="415"/>
      <c r="M595" s="415"/>
      <c r="N595" s="787">
        <f t="shared" si="166"/>
        <v>51</v>
      </c>
      <c r="O595" s="784">
        <f t="shared" si="170"/>
        <v>123</v>
      </c>
      <c r="P595" s="785">
        <f t="shared" si="171"/>
        <v>123</v>
      </c>
      <c r="Q595" s="784">
        <f t="shared" si="172"/>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2"/>
        <v>5</v>
      </c>
      <c r="D596" s="410"/>
      <c r="E596" s="467"/>
      <c r="F596" s="467"/>
      <c r="G596" s="410"/>
      <c r="H596" s="415"/>
      <c r="I596" s="431"/>
      <c r="J596" s="437" t="s">
        <v>629</v>
      </c>
      <c r="K596" s="437"/>
      <c r="L596" s="415"/>
      <c r="M596" s="415"/>
      <c r="N596" s="787">
        <f t="shared" si="166"/>
        <v>51</v>
      </c>
      <c r="O596" s="784">
        <f t="shared" si="170"/>
        <v>123</v>
      </c>
      <c r="P596" s="785">
        <f t="shared" si="171"/>
        <v>123</v>
      </c>
      <c r="Q596" s="784">
        <f t="shared" si="172"/>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2"/>
        <v>5</v>
      </c>
      <c r="D597" s="410"/>
      <c r="E597" s="467"/>
      <c r="F597" s="467"/>
      <c r="G597" s="410"/>
      <c r="H597" s="415"/>
      <c r="I597" s="431"/>
      <c r="J597" s="437" t="s">
        <v>602</v>
      </c>
      <c r="K597" s="437"/>
      <c r="L597" s="415"/>
      <c r="M597" s="415"/>
      <c r="N597" s="787">
        <f t="shared" si="166"/>
        <v>51</v>
      </c>
      <c r="O597" s="784">
        <f t="shared" si="170"/>
        <v>123</v>
      </c>
      <c r="P597" s="785">
        <f t="shared" si="171"/>
        <v>123</v>
      </c>
      <c r="Q597" s="784">
        <f t="shared" si="172"/>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2"/>
        <v>5</v>
      </c>
      <c r="D598" s="410"/>
      <c r="E598" s="467"/>
      <c r="F598" s="467"/>
      <c r="G598" s="410"/>
      <c r="H598" s="431"/>
      <c r="I598" s="431">
        <v>2</v>
      </c>
      <c r="J598" s="437" t="s">
        <v>620</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3">INT($C$242)+3</f>
        <v>4</v>
      </c>
      <c r="D599" s="410"/>
      <c r="E599" s="467"/>
      <c r="F599" s="467"/>
      <c r="G599" s="410"/>
      <c r="H599" s="415"/>
      <c r="I599" s="431"/>
      <c r="J599" s="437" t="s">
        <v>927</v>
      </c>
      <c r="K599" s="437"/>
      <c r="L599" s="415"/>
      <c r="M599" s="415"/>
      <c r="N599" s="787">
        <f t="shared" ref="N599:N605" si="174">IF(N559=0,0,N559+24)</f>
        <v>49</v>
      </c>
      <c r="O599" s="784">
        <f t="shared" ref="O599" si="175">IF(N599=0,0,N599+72)</f>
        <v>121</v>
      </c>
      <c r="P599" s="785">
        <f t="shared" ref="P599" si="176">O599</f>
        <v>121</v>
      </c>
      <c r="Q599" s="784">
        <f t="shared" ref="Q599" si="177">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2"/>
        <v>5</v>
      </c>
      <c r="D600" s="410"/>
      <c r="E600" s="467"/>
      <c r="F600" s="467"/>
      <c r="G600" s="410"/>
      <c r="H600" s="415"/>
      <c r="I600" s="431"/>
      <c r="J600" s="437" t="s">
        <v>152</v>
      </c>
      <c r="K600" s="437"/>
      <c r="L600" s="415"/>
      <c r="M600" s="415"/>
      <c r="N600" s="787">
        <f t="shared" si="174"/>
        <v>52</v>
      </c>
      <c r="O600" s="784">
        <f t="shared" ref="O600:O605" si="178">IF(N600=0,0,N600+72)</f>
        <v>124</v>
      </c>
      <c r="P600" s="785">
        <f t="shared" ref="P600:P605" si="179">O600</f>
        <v>124</v>
      </c>
      <c r="Q600" s="784">
        <f t="shared" ref="Q600:Q605" si="180">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2"/>
        <v>5</v>
      </c>
      <c r="D601" s="410"/>
      <c r="E601" s="467"/>
      <c r="F601" s="467"/>
      <c r="G601" s="410"/>
      <c r="H601" s="415"/>
      <c r="I601" s="431"/>
      <c r="J601" s="437" t="s">
        <v>626</v>
      </c>
      <c r="K601" s="437"/>
      <c r="L601" s="415"/>
      <c r="M601" s="415"/>
      <c r="N601" s="787">
        <f t="shared" si="174"/>
        <v>53</v>
      </c>
      <c r="O601" s="784">
        <f t="shared" si="178"/>
        <v>125</v>
      </c>
      <c r="P601" s="785">
        <f t="shared" si="179"/>
        <v>125</v>
      </c>
      <c r="Q601" s="784">
        <f t="shared" si="180"/>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2"/>
        <v>5</v>
      </c>
      <c r="D602" s="410"/>
      <c r="E602" s="467"/>
      <c r="F602" s="467"/>
      <c r="G602" s="410"/>
      <c r="H602" s="415"/>
      <c r="I602" s="431"/>
      <c r="J602" s="437" t="s">
        <v>627</v>
      </c>
      <c r="K602" s="437"/>
      <c r="L602" s="415"/>
      <c r="M602" s="415"/>
      <c r="N602" s="787">
        <f t="shared" si="174"/>
        <v>53</v>
      </c>
      <c r="O602" s="784">
        <f t="shared" si="178"/>
        <v>125</v>
      </c>
      <c r="P602" s="785">
        <f t="shared" si="179"/>
        <v>125</v>
      </c>
      <c r="Q602" s="784">
        <f t="shared" si="180"/>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2"/>
        <v>5</v>
      </c>
      <c r="D603" s="410"/>
      <c r="E603" s="467"/>
      <c r="F603" s="467"/>
      <c r="G603" s="410"/>
      <c r="H603" s="415"/>
      <c r="I603" s="431"/>
      <c r="J603" s="437" t="s">
        <v>628</v>
      </c>
      <c r="K603" s="437"/>
      <c r="L603" s="415"/>
      <c r="M603" s="415"/>
      <c r="N603" s="787">
        <f t="shared" si="174"/>
        <v>54</v>
      </c>
      <c r="O603" s="784">
        <f t="shared" si="178"/>
        <v>126</v>
      </c>
      <c r="P603" s="785">
        <f t="shared" si="179"/>
        <v>126</v>
      </c>
      <c r="Q603" s="784">
        <f t="shared" si="180"/>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2"/>
        <v>5</v>
      </c>
      <c r="D604" s="410"/>
      <c r="E604" s="467"/>
      <c r="F604" s="467"/>
      <c r="G604" s="410"/>
      <c r="H604" s="415"/>
      <c r="I604" s="431"/>
      <c r="J604" s="437" t="s">
        <v>629</v>
      </c>
      <c r="K604" s="437"/>
      <c r="L604" s="415"/>
      <c r="M604" s="415"/>
      <c r="N604" s="787">
        <f t="shared" si="174"/>
        <v>54</v>
      </c>
      <c r="O604" s="784">
        <f t="shared" si="178"/>
        <v>126</v>
      </c>
      <c r="P604" s="785">
        <f t="shared" si="179"/>
        <v>126</v>
      </c>
      <c r="Q604" s="784">
        <f t="shared" si="180"/>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2"/>
        <v>5</v>
      </c>
      <c r="D605" s="410"/>
      <c r="E605" s="467"/>
      <c r="F605" s="467"/>
      <c r="G605" s="410"/>
      <c r="H605" s="415"/>
      <c r="I605" s="431"/>
      <c r="J605" s="437" t="s">
        <v>602</v>
      </c>
      <c r="K605" s="437"/>
      <c r="L605" s="415"/>
      <c r="M605" s="415"/>
      <c r="N605" s="787">
        <f t="shared" si="174"/>
        <v>54</v>
      </c>
      <c r="O605" s="784">
        <f t="shared" si="178"/>
        <v>126</v>
      </c>
      <c r="P605" s="785">
        <f t="shared" si="179"/>
        <v>126</v>
      </c>
      <c r="Q605" s="784">
        <f t="shared" si="180"/>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2"/>
        <v>5</v>
      </c>
      <c r="D606" s="410"/>
      <c r="E606" s="467"/>
      <c r="F606" s="467"/>
      <c r="G606" s="410"/>
      <c r="H606" s="431"/>
      <c r="I606" s="431">
        <v>3</v>
      </c>
      <c r="J606" s="437" t="s">
        <v>620</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1">INT($C$242)+3</f>
        <v>4</v>
      </c>
      <c r="D607" s="410"/>
      <c r="E607" s="467"/>
      <c r="F607" s="467"/>
      <c r="G607" s="410"/>
      <c r="H607" s="415"/>
      <c r="I607" s="431"/>
      <c r="J607" s="437" t="s">
        <v>927</v>
      </c>
      <c r="K607" s="437"/>
      <c r="L607" s="415"/>
      <c r="M607" s="415"/>
      <c r="N607" s="787">
        <f t="shared" ref="N607:N613" si="182">IF(N567=0,0,N567+24)</f>
        <v>49</v>
      </c>
      <c r="O607" s="784">
        <f t="shared" ref="O607" si="183">IF(N607=0,0,N607+72)</f>
        <v>121</v>
      </c>
      <c r="P607" s="785">
        <f t="shared" ref="P607" si="184">O607</f>
        <v>121</v>
      </c>
      <c r="Q607" s="784">
        <f t="shared" ref="Q607" si="185">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2"/>
        <v>5</v>
      </c>
      <c r="D608" s="410"/>
      <c r="E608" s="467"/>
      <c r="F608" s="467"/>
      <c r="G608" s="410"/>
      <c r="H608" s="415"/>
      <c r="I608" s="431"/>
      <c r="J608" s="437" t="s">
        <v>152</v>
      </c>
      <c r="K608" s="437"/>
      <c r="L608" s="415"/>
      <c r="M608" s="415"/>
      <c r="N608" s="787">
        <f t="shared" si="182"/>
        <v>55</v>
      </c>
      <c r="O608" s="784">
        <f t="shared" ref="O608:O613" si="186">IF(N608=0,0,N608+72)</f>
        <v>127</v>
      </c>
      <c r="P608" s="785">
        <f t="shared" ref="P608:P613" si="187">O608</f>
        <v>127</v>
      </c>
      <c r="Q608" s="784">
        <f t="shared" ref="Q608:Q613" si="188">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2"/>
        <v>5</v>
      </c>
      <c r="D609" s="410"/>
      <c r="E609" s="467"/>
      <c r="F609" s="467"/>
      <c r="G609" s="410"/>
      <c r="H609" s="415"/>
      <c r="I609" s="431"/>
      <c r="J609" s="437" t="s">
        <v>626</v>
      </c>
      <c r="K609" s="437"/>
      <c r="L609" s="415"/>
      <c r="M609" s="415"/>
      <c r="N609" s="787">
        <f t="shared" si="182"/>
        <v>56</v>
      </c>
      <c r="O609" s="784">
        <f t="shared" si="186"/>
        <v>128</v>
      </c>
      <c r="P609" s="785">
        <f t="shared" si="187"/>
        <v>128</v>
      </c>
      <c r="Q609" s="784">
        <f t="shared" si="188"/>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2"/>
        <v>5</v>
      </c>
      <c r="D610" s="410"/>
      <c r="E610" s="467"/>
      <c r="F610" s="467"/>
      <c r="G610" s="410"/>
      <c r="H610" s="415"/>
      <c r="I610" s="431"/>
      <c r="J610" s="437" t="s">
        <v>627</v>
      </c>
      <c r="K610" s="437"/>
      <c r="L610" s="415"/>
      <c r="M610" s="415"/>
      <c r="N610" s="787">
        <f t="shared" si="182"/>
        <v>56</v>
      </c>
      <c r="O610" s="784">
        <f t="shared" si="186"/>
        <v>128</v>
      </c>
      <c r="P610" s="785">
        <f t="shared" si="187"/>
        <v>128</v>
      </c>
      <c r="Q610" s="784">
        <f t="shared" si="188"/>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2"/>
        <v>5</v>
      </c>
      <c r="D611" s="410"/>
      <c r="E611" s="467"/>
      <c r="F611" s="467"/>
      <c r="G611" s="410"/>
      <c r="H611" s="415"/>
      <c r="I611" s="431"/>
      <c r="J611" s="437" t="s">
        <v>628</v>
      </c>
      <c r="K611" s="437"/>
      <c r="L611" s="415"/>
      <c r="M611" s="415"/>
      <c r="N611" s="787">
        <f t="shared" si="182"/>
        <v>57</v>
      </c>
      <c r="O611" s="784">
        <f t="shared" si="186"/>
        <v>129</v>
      </c>
      <c r="P611" s="785">
        <f t="shared" si="187"/>
        <v>129</v>
      </c>
      <c r="Q611" s="784">
        <f t="shared" si="188"/>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2"/>
        <v>5</v>
      </c>
      <c r="D612" s="410"/>
      <c r="E612" s="467"/>
      <c r="F612" s="467"/>
      <c r="G612" s="410"/>
      <c r="H612" s="415"/>
      <c r="I612" s="431"/>
      <c r="J612" s="437" t="s">
        <v>629</v>
      </c>
      <c r="K612" s="437"/>
      <c r="L612" s="415"/>
      <c r="M612" s="415"/>
      <c r="N612" s="787">
        <f t="shared" si="182"/>
        <v>57</v>
      </c>
      <c r="O612" s="784">
        <f t="shared" si="186"/>
        <v>129</v>
      </c>
      <c r="P612" s="785">
        <f t="shared" si="187"/>
        <v>129</v>
      </c>
      <c r="Q612" s="784">
        <f t="shared" si="188"/>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2"/>
        <v>5</v>
      </c>
      <c r="D613" s="410"/>
      <c r="E613" s="467"/>
      <c r="F613" s="467"/>
      <c r="G613" s="410"/>
      <c r="H613" s="415"/>
      <c r="I613" s="431"/>
      <c r="J613" s="437" t="s">
        <v>602</v>
      </c>
      <c r="K613" s="437"/>
      <c r="L613" s="415"/>
      <c r="M613" s="415"/>
      <c r="N613" s="787">
        <f t="shared" si="182"/>
        <v>58</v>
      </c>
      <c r="O613" s="784">
        <f t="shared" si="186"/>
        <v>130</v>
      </c>
      <c r="P613" s="785">
        <f t="shared" si="187"/>
        <v>130</v>
      </c>
      <c r="Q613" s="784">
        <f t="shared" si="188"/>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2"/>
        <v>5</v>
      </c>
      <c r="D614" s="410"/>
      <c r="E614" s="467"/>
      <c r="F614" s="467"/>
      <c r="G614" s="410"/>
      <c r="H614" s="431"/>
      <c r="I614" s="431">
        <v>4</v>
      </c>
      <c r="J614" s="437" t="s">
        <v>620</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89">INT($C$242)+3</f>
        <v>4</v>
      </c>
      <c r="D615" s="410"/>
      <c r="E615" s="467"/>
      <c r="F615" s="467"/>
      <c r="G615" s="410"/>
      <c r="H615" s="415"/>
      <c r="I615" s="431"/>
      <c r="J615" s="437" t="s">
        <v>927</v>
      </c>
      <c r="K615" s="437"/>
      <c r="L615" s="415"/>
      <c r="M615" s="415"/>
      <c r="N615" s="787">
        <f t="shared" ref="N615:N621" si="190">IF(N575=0,0,N575+24)</f>
        <v>49</v>
      </c>
      <c r="O615" s="784">
        <f t="shared" ref="O615" si="191">IF(N615=0,0,N615+72)</f>
        <v>121</v>
      </c>
      <c r="P615" s="785">
        <f t="shared" ref="P615" si="192">O615</f>
        <v>121</v>
      </c>
      <c r="Q615" s="784">
        <f t="shared" ref="Q615" si="193">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2"/>
        <v>5</v>
      </c>
      <c r="D616" s="410"/>
      <c r="E616" s="467"/>
      <c r="F616" s="467"/>
      <c r="G616" s="410"/>
      <c r="H616" s="415"/>
      <c r="I616" s="431"/>
      <c r="J616" s="437" t="s">
        <v>152</v>
      </c>
      <c r="K616" s="437"/>
      <c r="L616" s="415"/>
      <c r="M616" s="415"/>
      <c r="N616" s="787">
        <f t="shared" si="190"/>
        <v>59</v>
      </c>
      <c r="O616" s="784">
        <f t="shared" ref="O616:O621" si="194">IF(N616=0,0,N616+72)</f>
        <v>131</v>
      </c>
      <c r="P616" s="785">
        <f t="shared" ref="P616:P621" si="195">O616</f>
        <v>131</v>
      </c>
      <c r="Q616" s="784">
        <f t="shared" ref="Q616:Q621" si="196">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7">INT($C$242)+4</f>
        <v>5</v>
      </c>
      <c r="D617" s="410"/>
      <c r="E617" s="467"/>
      <c r="F617" s="467"/>
      <c r="G617" s="410"/>
      <c r="H617" s="415"/>
      <c r="I617" s="431"/>
      <c r="J617" s="437" t="s">
        <v>626</v>
      </c>
      <c r="K617" s="437"/>
      <c r="L617" s="415"/>
      <c r="M617" s="415"/>
      <c r="N617" s="787">
        <f t="shared" si="190"/>
        <v>60</v>
      </c>
      <c r="O617" s="784">
        <f t="shared" si="194"/>
        <v>132</v>
      </c>
      <c r="P617" s="785">
        <f t="shared" si="195"/>
        <v>132</v>
      </c>
      <c r="Q617" s="784">
        <f t="shared" si="196"/>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7"/>
        <v>5</v>
      </c>
      <c r="D618" s="410"/>
      <c r="E618" s="467"/>
      <c r="F618" s="467"/>
      <c r="G618" s="410"/>
      <c r="H618" s="415"/>
      <c r="I618" s="431"/>
      <c r="J618" s="437" t="s">
        <v>627</v>
      </c>
      <c r="K618" s="437"/>
      <c r="L618" s="415"/>
      <c r="M618" s="415"/>
      <c r="N618" s="787">
        <f t="shared" si="190"/>
        <v>60</v>
      </c>
      <c r="O618" s="784">
        <f t="shared" si="194"/>
        <v>132</v>
      </c>
      <c r="P618" s="785">
        <f t="shared" si="195"/>
        <v>132</v>
      </c>
      <c r="Q618" s="784">
        <f t="shared" si="196"/>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7"/>
        <v>5</v>
      </c>
      <c r="D619" s="410"/>
      <c r="E619" s="467"/>
      <c r="F619" s="467"/>
      <c r="G619" s="410"/>
      <c r="H619" s="415"/>
      <c r="I619" s="431"/>
      <c r="J619" s="437" t="s">
        <v>628</v>
      </c>
      <c r="K619" s="437"/>
      <c r="L619" s="415"/>
      <c r="M619" s="415"/>
      <c r="N619" s="787">
        <f t="shared" si="190"/>
        <v>61</v>
      </c>
      <c r="O619" s="784">
        <f t="shared" si="194"/>
        <v>133</v>
      </c>
      <c r="P619" s="785">
        <f t="shared" si="195"/>
        <v>133</v>
      </c>
      <c r="Q619" s="784">
        <f t="shared" si="196"/>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7"/>
        <v>5</v>
      </c>
      <c r="D620" s="410"/>
      <c r="E620" s="467"/>
      <c r="F620" s="467"/>
      <c r="G620" s="410"/>
      <c r="H620" s="415"/>
      <c r="I620" s="431"/>
      <c r="J620" s="437" t="s">
        <v>629</v>
      </c>
      <c r="K620" s="437"/>
      <c r="L620" s="415"/>
      <c r="M620" s="415"/>
      <c r="N620" s="787">
        <f t="shared" si="190"/>
        <v>61</v>
      </c>
      <c r="O620" s="784">
        <f t="shared" si="194"/>
        <v>133</v>
      </c>
      <c r="P620" s="785">
        <f t="shared" si="195"/>
        <v>133</v>
      </c>
      <c r="Q620" s="784">
        <f t="shared" si="196"/>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7"/>
        <v>5</v>
      </c>
      <c r="D621" s="410"/>
      <c r="E621" s="467"/>
      <c r="F621" s="467"/>
      <c r="G621" s="410"/>
      <c r="H621" s="415"/>
      <c r="I621" s="431"/>
      <c r="J621" s="437" t="s">
        <v>602</v>
      </c>
      <c r="K621" s="437"/>
      <c r="L621" s="415"/>
      <c r="M621" s="415"/>
      <c r="N621" s="787">
        <f t="shared" si="190"/>
        <v>62</v>
      </c>
      <c r="O621" s="784">
        <f t="shared" si="194"/>
        <v>134</v>
      </c>
      <c r="P621" s="785">
        <f t="shared" si="195"/>
        <v>134</v>
      </c>
      <c r="Q621" s="784">
        <f t="shared" si="196"/>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438</v>
      </c>
      <c r="AP622" s="395"/>
      <c r="AQ622" s="383"/>
      <c r="AR622" s="383"/>
      <c r="AS622" s="383"/>
    </row>
    <row r="623" spans="1:45" outlineLevel="2" x14ac:dyDescent="0.25">
      <c r="A623" s="383"/>
      <c r="B623" s="392"/>
      <c r="C623" s="385">
        <f>INT($C$242)+2</f>
        <v>3</v>
      </c>
      <c r="D623" s="410"/>
      <c r="E623" s="467"/>
      <c r="F623" s="467"/>
      <c r="G623" s="410"/>
      <c r="H623" s="480" t="s">
        <v>613</v>
      </c>
      <c r="I623" s="438" t="s">
        <v>630</v>
      </c>
      <c r="J623" s="438"/>
      <c r="K623" s="530"/>
      <c r="L623" s="528">
        <f>COUNTA($I624:$I$648)/COUNTA($H624:$H$648)</f>
        <v>8</v>
      </c>
      <c r="M623" s="415"/>
      <c r="N623" s="438"/>
      <c r="O623" s="438"/>
      <c r="P623" s="438"/>
      <c r="Q623" s="438"/>
      <c r="R623" s="438" t="s">
        <v>631</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198">INT($C$242)+3</f>
        <v>4</v>
      </c>
      <c r="D624" s="410"/>
      <c r="E624" s="467"/>
      <c r="F624" s="467"/>
      <c r="G624" s="410"/>
      <c r="H624" s="431" t="str">
        <f>H$261</f>
        <v>Aut</v>
      </c>
      <c r="I624" s="437" t="s">
        <v>578</v>
      </c>
      <c r="J624" s="437"/>
      <c r="K624" s="415"/>
      <c r="L624" s="414"/>
      <c r="M624" s="415"/>
      <c r="N624" s="415"/>
      <c r="O624" s="415"/>
      <c r="P624" s="415"/>
      <c r="Q624" s="415"/>
      <c r="R624" s="432">
        <v>20</v>
      </c>
      <c r="S624" s="784">
        <f t="shared" ref="S624:S647" si="199">IF(R624=0,0,R624+72)</f>
        <v>92</v>
      </c>
      <c r="T624" s="785">
        <f t="shared" ref="T624:T647" si="200">S624</f>
        <v>92</v>
      </c>
      <c r="U624" s="784">
        <f t="shared" ref="U624:U647" si="201">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198"/>
        <v>4</v>
      </c>
      <c r="D625" s="410"/>
      <c r="E625" s="467"/>
      <c r="F625" s="467"/>
      <c r="G625" s="410"/>
      <c r="H625" s="431"/>
      <c r="I625" s="437" t="s">
        <v>579</v>
      </c>
      <c r="J625" s="437"/>
      <c r="K625" s="415"/>
      <c r="L625" s="415"/>
      <c r="M625" s="415"/>
      <c r="N625" s="415"/>
      <c r="O625" s="415"/>
      <c r="P625" s="415"/>
      <c r="Q625" s="415"/>
      <c r="R625" s="432">
        <v>21</v>
      </c>
      <c r="S625" s="784">
        <f t="shared" si="199"/>
        <v>93</v>
      </c>
      <c r="T625" s="785">
        <f t="shared" si="200"/>
        <v>93</v>
      </c>
      <c r="U625" s="784">
        <f t="shared" si="201"/>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198"/>
        <v>4</v>
      </c>
      <c r="D626" s="410"/>
      <c r="E626" s="467"/>
      <c r="F626" s="467"/>
      <c r="G626" s="410"/>
      <c r="H626" s="431"/>
      <c r="I626" s="437" t="s">
        <v>580</v>
      </c>
      <c r="J626" s="437"/>
      <c r="K626" s="415"/>
      <c r="L626" s="415"/>
      <c r="M626" s="415"/>
      <c r="N626" s="415"/>
      <c r="O626" s="415"/>
      <c r="P626" s="415"/>
      <c r="Q626" s="415"/>
      <c r="R626" s="415">
        <v>0</v>
      </c>
      <c r="S626" s="784">
        <f t="shared" si="199"/>
        <v>0</v>
      </c>
      <c r="T626" s="785">
        <f t="shared" si="200"/>
        <v>0</v>
      </c>
      <c r="U626" s="784">
        <f t="shared" si="201"/>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198"/>
        <v>4</v>
      </c>
      <c r="D627" s="410"/>
      <c r="E627" s="467"/>
      <c r="F627" s="467"/>
      <c r="G627" s="410"/>
      <c r="H627" s="431"/>
      <c r="I627" s="437" t="s">
        <v>565</v>
      </c>
      <c r="J627" s="437"/>
      <c r="K627" s="415"/>
      <c r="L627" s="415"/>
      <c r="M627" s="415"/>
      <c r="N627" s="415"/>
      <c r="O627" s="415"/>
      <c r="P627" s="415"/>
      <c r="Q627" s="415"/>
      <c r="R627" s="415">
        <v>0</v>
      </c>
      <c r="S627" s="784">
        <f t="shared" si="199"/>
        <v>0</v>
      </c>
      <c r="T627" s="785">
        <f t="shared" si="200"/>
        <v>0</v>
      </c>
      <c r="U627" s="784">
        <f t="shared" si="201"/>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198"/>
        <v>4</v>
      </c>
      <c r="D628" s="410"/>
      <c r="E628" s="467"/>
      <c r="F628" s="467"/>
      <c r="G628" s="410"/>
      <c r="H628" s="431"/>
      <c r="I628" s="437" t="s">
        <v>566</v>
      </c>
      <c r="J628" s="437"/>
      <c r="K628" s="415"/>
      <c r="L628" s="415"/>
      <c r="M628" s="415"/>
      <c r="N628" s="415"/>
      <c r="O628" s="415"/>
      <c r="P628" s="415"/>
      <c r="Q628" s="415"/>
      <c r="R628" s="415">
        <v>0</v>
      </c>
      <c r="S628" s="784">
        <f t="shared" si="199"/>
        <v>0</v>
      </c>
      <c r="T628" s="785">
        <f t="shared" si="200"/>
        <v>0</v>
      </c>
      <c r="U628" s="784">
        <f t="shared" si="201"/>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198"/>
        <v>4</v>
      </c>
      <c r="D629" s="410"/>
      <c r="E629" s="467"/>
      <c r="F629" s="467"/>
      <c r="G629" s="410"/>
      <c r="H629" s="431"/>
      <c r="I629" s="437" t="s">
        <v>567</v>
      </c>
      <c r="J629" s="437"/>
      <c r="K629" s="415"/>
      <c r="L629" s="415"/>
      <c r="M629" s="415"/>
      <c r="N629" s="415"/>
      <c r="O629" s="415"/>
      <c r="P629" s="415"/>
      <c r="Q629" s="415"/>
      <c r="R629" s="415">
        <v>0</v>
      </c>
      <c r="S629" s="784">
        <f t="shared" si="199"/>
        <v>0</v>
      </c>
      <c r="T629" s="785">
        <f t="shared" si="200"/>
        <v>0</v>
      </c>
      <c r="U629" s="784">
        <f t="shared" si="201"/>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198"/>
        <v>4</v>
      </c>
      <c r="D630" s="410"/>
      <c r="E630" s="467"/>
      <c r="F630" s="467"/>
      <c r="G630" s="410"/>
      <c r="H630" s="431"/>
      <c r="I630" s="437" t="s">
        <v>568</v>
      </c>
      <c r="J630" s="437"/>
      <c r="K630" s="415"/>
      <c r="L630" s="415"/>
      <c r="M630" s="415"/>
      <c r="N630" s="415"/>
      <c r="O630" s="415"/>
      <c r="P630" s="415"/>
      <c r="Q630" s="415"/>
      <c r="R630" s="415">
        <v>0</v>
      </c>
      <c r="S630" s="784">
        <f t="shared" si="199"/>
        <v>0</v>
      </c>
      <c r="T630" s="785">
        <f t="shared" si="200"/>
        <v>0</v>
      </c>
      <c r="U630" s="784">
        <f t="shared" si="201"/>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198"/>
        <v>4</v>
      </c>
      <c r="D631" s="410"/>
      <c r="E631" s="467"/>
      <c r="F631" s="467"/>
      <c r="G631" s="410"/>
      <c r="H631" s="431"/>
      <c r="I631" s="437" t="s">
        <v>569</v>
      </c>
      <c r="J631" s="437"/>
      <c r="K631" s="415"/>
      <c r="L631" s="415"/>
      <c r="M631" s="415"/>
      <c r="N631" s="415"/>
      <c r="O631" s="415"/>
      <c r="P631" s="415"/>
      <c r="Q631" s="415"/>
      <c r="R631" s="415">
        <v>0</v>
      </c>
      <c r="S631" s="784">
        <f t="shared" si="199"/>
        <v>0</v>
      </c>
      <c r="T631" s="785">
        <f t="shared" si="200"/>
        <v>0</v>
      </c>
      <c r="U631" s="784">
        <f t="shared" si="201"/>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198"/>
        <v>4</v>
      </c>
      <c r="D632" s="410"/>
      <c r="E632" s="467"/>
      <c r="F632" s="467"/>
      <c r="G632" s="410"/>
      <c r="H632" s="431" t="str">
        <f>H$262</f>
        <v>Win</v>
      </c>
      <c r="I632" s="437" t="s">
        <v>578</v>
      </c>
      <c r="J632" s="437"/>
      <c r="K632" s="415"/>
      <c r="L632" s="415"/>
      <c r="M632" s="415"/>
      <c r="N632" s="415"/>
      <c r="O632" s="415"/>
      <c r="P632" s="415"/>
      <c r="Q632" s="415"/>
      <c r="R632" s="788">
        <f>IF(R624=0,0,R624+24)</f>
        <v>44</v>
      </c>
      <c r="S632" s="784">
        <f t="shared" si="199"/>
        <v>116</v>
      </c>
      <c r="T632" s="785">
        <f t="shared" si="200"/>
        <v>116</v>
      </c>
      <c r="U632" s="784">
        <f t="shared" si="201"/>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198"/>
        <v>4</v>
      </c>
      <c r="D633" s="410"/>
      <c r="E633" s="467"/>
      <c r="F633" s="467"/>
      <c r="G633" s="410"/>
      <c r="H633" s="431"/>
      <c r="I633" s="437" t="s">
        <v>579</v>
      </c>
      <c r="J633" s="437"/>
      <c r="K633" s="415"/>
      <c r="L633" s="415"/>
      <c r="M633" s="415"/>
      <c r="N633" s="415"/>
      <c r="O633" s="415"/>
      <c r="P633" s="415"/>
      <c r="Q633" s="415"/>
      <c r="R633" s="788">
        <f>IF(R625=0,0,R625+24)</f>
        <v>45</v>
      </c>
      <c r="S633" s="784">
        <f t="shared" si="199"/>
        <v>117</v>
      </c>
      <c r="T633" s="785">
        <f t="shared" si="200"/>
        <v>117</v>
      </c>
      <c r="U633" s="784">
        <f t="shared" si="201"/>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198"/>
        <v>4</v>
      </c>
      <c r="D634" s="410"/>
      <c r="E634" s="467"/>
      <c r="F634" s="467"/>
      <c r="G634" s="410"/>
      <c r="H634" s="431"/>
      <c r="I634" s="437" t="s">
        <v>580</v>
      </c>
      <c r="J634" s="437"/>
      <c r="K634" s="415"/>
      <c r="L634" s="415"/>
      <c r="M634" s="415"/>
      <c r="N634" s="415"/>
      <c r="O634" s="415"/>
      <c r="P634" s="415"/>
      <c r="Q634" s="415"/>
      <c r="R634" s="415">
        <v>0</v>
      </c>
      <c r="S634" s="784">
        <f t="shared" si="199"/>
        <v>0</v>
      </c>
      <c r="T634" s="785">
        <f t="shared" si="200"/>
        <v>0</v>
      </c>
      <c r="U634" s="784">
        <f t="shared" si="201"/>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198"/>
        <v>4</v>
      </c>
      <c r="D635" s="410"/>
      <c r="E635" s="467"/>
      <c r="F635" s="467"/>
      <c r="G635" s="410"/>
      <c r="H635" s="431"/>
      <c r="I635" s="437" t="s">
        <v>565</v>
      </c>
      <c r="J635" s="437"/>
      <c r="K635" s="415"/>
      <c r="L635" s="415"/>
      <c r="M635" s="415"/>
      <c r="N635" s="415"/>
      <c r="O635" s="415"/>
      <c r="P635" s="415"/>
      <c r="Q635" s="415"/>
      <c r="R635" s="415">
        <v>0</v>
      </c>
      <c r="S635" s="784">
        <f t="shared" si="199"/>
        <v>0</v>
      </c>
      <c r="T635" s="785">
        <f t="shared" si="200"/>
        <v>0</v>
      </c>
      <c r="U635" s="784">
        <f t="shared" si="201"/>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198"/>
        <v>4</v>
      </c>
      <c r="D636" s="410"/>
      <c r="E636" s="467"/>
      <c r="F636" s="467"/>
      <c r="G636" s="410"/>
      <c r="H636" s="431"/>
      <c r="I636" s="437" t="s">
        <v>566</v>
      </c>
      <c r="J636" s="437"/>
      <c r="K636" s="415"/>
      <c r="L636" s="415"/>
      <c r="M636" s="415"/>
      <c r="N636" s="415"/>
      <c r="O636" s="415"/>
      <c r="P636" s="415"/>
      <c r="Q636" s="415"/>
      <c r="R636" s="415">
        <v>0</v>
      </c>
      <c r="S636" s="784">
        <f t="shared" si="199"/>
        <v>0</v>
      </c>
      <c r="T636" s="785">
        <f t="shared" si="200"/>
        <v>0</v>
      </c>
      <c r="U636" s="784">
        <f t="shared" si="201"/>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198"/>
        <v>4</v>
      </c>
      <c r="D637" s="410"/>
      <c r="E637" s="467"/>
      <c r="F637" s="467"/>
      <c r="G637" s="410"/>
      <c r="H637" s="431"/>
      <c r="I637" s="437" t="s">
        <v>567</v>
      </c>
      <c r="J637" s="437"/>
      <c r="K637" s="415"/>
      <c r="L637" s="415"/>
      <c r="M637" s="415"/>
      <c r="N637" s="415"/>
      <c r="O637" s="415"/>
      <c r="P637" s="415"/>
      <c r="Q637" s="415"/>
      <c r="R637" s="415">
        <v>0</v>
      </c>
      <c r="S637" s="784">
        <f t="shared" si="199"/>
        <v>0</v>
      </c>
      <c r="T637" s="785">
        <f t="shared" si="200"/>
        <v>0</v>
      </c>
      <c r="U637" s="784">
        <f t="shared" si="201"/>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198"/>
        <v>4</v>
      </c>
      <c r="D638" s="410"/>
      <c r="E638" s="467"/>
      <c r="F638" s="467"/>
      <c r="G638" s="410"/>
      <c r="H638" s="431"/>
      <c r="I638" s="437" t="s">
        <v>568</v>
      </c>
      <c r="J638" s="437"/>
      <c r="K638" s="415"/>
      <c r="L638" s="415"/>
      <c r="M638" s="415"/>
      <c r="N638" s="415"/>
      <c r="O638" s="415"/>
      <c r="P638" s="415"/>
      <c r="Q638" s="415"/>
      <c r="R638" s="415">
        <v>0</v>
      </c>
      <c r="S638" s="784">
        <f t="shared" si="199"/>
        <v>0</v>
      </c>
      <c r="T638" s="785">
        <f t="shared" si="200"/>
        <v>0</v>
      </c>
      <c r="U638" s="784">
        <f t="shared" si="201"/>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198"/>
        <v>4</v>
      </c>
      <c r="D639" s="410"/>
      <c r="E639" s="467"/>
      <c r="F639" s="467"/>
      <c r="G639" s="410"/>
      <c r="H639" s="431"/>
      <c r="I639" s="437" t="s">
        <v>569</v>
      </c>
      <c r="J639" s="437"/>
      <c r="K639" s="415"/>
      <c r="L639" s="415"/>
      <c r="M639" s="415"/>
      <c r="N639" s="415"/>
      <c r="O639" s="415"/>
      <c r="P639" s="415"/>
      <c r="Q639" s="415"/>
      <c r="R639" s="415">
        <v>0</v>
      </c>
      <c r="S639" s="784">
        <f t="shared" si="199"/>
        <v>0</v>
      </c>
      <c r="T639" s="785">
        <f t="shared" si="200"/>
        <v>0</v>
      </c>
      <c r="U639" s="784">
        <f t="shared" si="201"/>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198"/>
        <v>4</v>
      </c>
      <c r="D640" s="410"/>
      <c r="E640" s="467"/>
      <c r="F640" s="467"/>
      <c r="G640" s="410"/>
      <c r="H640" s="431" t="str">
        <f>H$263</f>
        <v>Spr</v>
      </c>
      <c r="I640" s="437" t="s">
        <v>578</v>
      </c>
      <c r="J640" s="437"/>
      <c r="K640" s="415"/>
      <c r="L640" s="415"/>
      <c r="M640" s="415"/>
      <c r="N640" s="415"/>
      <c r="O640" s="415"/>
      <c r="P640" s="415"/>
      <c r="Q640" s="415"/>
      <c r="R640" s="788">
        <f>IF(R632=0,0,R632+24)</f>
        <v>68</v>
      </c>
      <c r="S640" s="784">
        <f t="shared" si="199"/>
        <v>140</v>
      </c>
      <c r="T640" s="785">
        <f t="shared" si="200"/>
        <v>140</v>
      </c>
      <c r="U640" s="784">
        <f t="shared" si="201"/>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198"/>
        <v>4</v>
      </c>
      <c r="D641" s="410"/>
      <c r="E641" s="467"/>
      <c r="F641" s="467"/>
      <c r="G641" s="410"/>
      <c r="H641" s="431"/>
      <c r="I641" s="437" t="s">
        <v>579</v>
      </c>
      <c r="J641" s="437"/>
      <c r="K641" s="415"/>
      <c r="L641" s="415"/>
      <c r="M641" s="415"/>
      <c r="N641" s="415"/>
      <c r="O641" s="415"/>
      <c r="P641" s="415"/>
      <c r="Q641" s="415"/>
      <c r="R641" s="788">
        <f>IF(R633=0,0,R633+24)</f>
        <v>69</v>
      </c>
      <c r="S641" s="784">
        <f t="shared" si="199"/>
        <v>141</v>
      </c>
      <c r="T641" s="785">
        <f t="shared" si="200"/>
        <v>141</v>
      </c>
      <c r="U641" s="784">
        <f t="shared" si="201"/>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198"/>
        <v>4</v>
      </c>
      <c r="D642" s="410"/>
      <c r="E642" s="467"/>
      <c r="F642" s="467"/>
      <c r="G642" s="410"/>
      <c r="H642" s="431"/>
      <c r="I642" s="437" t="s">
        <v>580</v>
      </c>
      <c r="J642" s="437"/>
      <c r="K642" s="415"/>
      <c r="L642" s="415"/>
      <c r="M642" s="415"/>
      <c r="N642" s="415"/>
      <c r="O642" s="415"/>
      <c r="P642" s="415"/>
      <c r="Q642" s="415"/>
      <c r="R642" s="415">
        <v>0</v>
      </c>
      <c r="S642" s="784">
        <f t="shared" si="199"/>
        <v>0</v>
      </c>
      <c r="T642" s="785">
        <f t="shared" si="200"/>
        <v>0</v>
      </c>
      <c r="U642" s="784">
        <f t="shared" si="201"/>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198"/>
        <v>4</v>
      </c>
      <c r="D643" s="410"/>
      <c r="E643" s="467"/>
      <c r="F643" s="467"/>
      <c r="G643" s="410"/>
      <c r="H643" s="431"/>
      <c r="I643" s="437" t="s">
        <v>565</v>
      </c>
      <c r="J643" s="437"/>
      <c r="K643" s="415"/>
      <c r="L643" s="415"/>
      <c r="M643" s="415"/>
      <c r="N643" s="415"/>
      <c r="O643" s="415"/>
      <c r="P643" s="415"/>
      <c r="Q643" s="415"/>
      <c r="R643" s="415">
        <v>0</v>
      </c>
      <c r="S643" s="784">
        <f t="shared" si="199"/>
        <v>0</v>
      </c>
      <c r="T643" s="785">
        <f t="shared" si="200"/>
        <v>0</v>
      </c>
      <c r="U643" s="784">
        <f t="shared" si="201"/>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198"/>
        <v>4</v>
      </c>
      <c r="D644" s="410"/>
      <c r="E644" s="467"/>
      <c r="F644" s="467"/>
      <c r="G644" s="410"/>
      <c r="H644" s="431"/>
      <c r="I644" s="437" t="s">
        <v>566</v>
      </c>
      <c r="J644" s="437"/>
      <c r="K644" s="415"/>
      <c r="L644" s="415"/>
      <c r="M644" s="415"/>
      <c r="N644" s="415"/>
      <c r="O644" s="415"/>
      <c r="P644" s="415"/>
      <c r="Q644" s="415"/>
      <c r="R644" s="415">
        <v>0</v>
      </c>
      <c r="S644" s="784">
        <f t="shared" si="199"/>
        <v>0</v>
      </c>
      <c r="T644" s="785">
        <f t="shared" si="200"/>
        <v>0</v>
      </c>
      <c r="U644" s="784">
        <f t="shared" si="201"/>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198"/>
        <v>4</v>
      </c>
      <c r="D645" s="410"/>
      <c r="E645" s="467"/>
      <c r="F645" s="467"/>
      <c r="G645" s="410"/>
      <c r="H645" s="431"/>
      <c r="I645" s="437" t="s">
        <v>567</v>
      </c>
      <c r="J645" s="437"/>
      <c r="K645" s="415"/>
      <c r="L645" s="415"/>
      <c r="M645" s="415"/>
      <c r="N645" s="415"/>
      <c r="O645" s="415"/>
      <c r="P645" s="415"/>
      <c r="Q645" s="415"/>
      <c r="R645" s="415">
        <v>0</v>
      </c>
      <c r="S645" s="784">
        <f t="shared" si="199"/>
        <v>0</v>
      </c>
      <c r="T645" s="785">
        <f t="shared" si="200"/>
        <v>0</v>
      </c>
      <c r="U645" s="784">
        <f t="shared" si="201"/>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198"/>
        <v>4</v>
      </c>
      <c r="D646" s="410"/>
      <c r="E646" s="467"/>
      <c r="F646" s="467"/>
      <c r="G646" s="410"/>
      <c r="H646" s="431"/>
      <c r="I646" s="437" t="s">
        <v>568</v>
      </c>
      <c r="J646" s="437"/>
      <c r="K646" s="415"/>
      <c r="L646" s="415"/>
      <c r="M646" s="415"/>
      <c r="N646" s="415"/>
      <c r="O646" s="415"/>
      <c r="P646" s="415"/>
      <c r="Q646" s="415"/>
      <c r="R646" s="415">
        <v>0</v>
      </c>
      <c r="S646" s="784">
        <f t="shared" si="199"/>
        <v>0</v>
      </c>
      <c r="T646" s="785">
        <f t="shared" si="200"/>
        <v>0</v>
      </c>
      <c r="U646" s="784">
        <f t="shared" si="201"/>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198"/>
        <v>4</v>
      </c>
      <c r="D647" s="410"/>
      <c r="E647" s="467"/>
      <c r="F647" s="467"/>
      <c r="G647" s="410"/>
      <c r="H647" s="431"/>
      <c r="I647" s="437" t="s">
        <v>569</v>
      </c>
      <c r="J647" s="437"/>
      <c r="K647" s="415"/>
      <c r="L647" s="415"/>
      <c r="M647" s="415"/>
      <c r="N647" s="415"/>
      <c r="O647" s="415"/>
      <c r="P647" s="415"/>
      <c r="Q647" s="415"/>
      <c r="R647" s="415">
        <v>0</v>
      </c>
      <c r="S647" s="784">
        <f t="shared" si="199"/>
        <v>0</v>
      </c>
      <c r="T647" s="785">
        <f t="shared" si="200"/>
        <v>0</v>
      </c>
      <c r="U647" s="784">
        <f t="shared" si="201"/>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438</v>
      </c>
      <c r="AP648" s="395"/>
      <c r="AQ648" s="383"/>
      <c r="AR648" s="383"/>
      <c r="AS648" s="383"/>
    </row>
    <row r="649" spans="1:45" outlineLevel="2" x14ac:dyDescent="0.25">
      <c r="A649" s="383"/>
      <c r="B649" s="392"/>
      <c r="C649" s="385">
        <f>INT($C$242)+2</f>
        <v>3</v>
      </c>
      <c r="D649" s="410"/>
      <c r="E649" s="467"/>
      <c r="F649" s="467"/>
      <c r="G649" s="410"/>
      <c r="H649" s="480" t="s">
        <v>613</v>
      </c>
      <c r="I649" s="438" t="s">
        <v>951</v>
      </c>
      <c r="J649" s="438"/>
      <c r="K649" s="530"/>
      <c r="L649" s="528">
        <f>COUNTA($I650:$I$662)/COUNTA($H650:$H$662)</f>
        <v>4</v>
      </c>
      <c r="M649" s="415"/>
      <c r="N649" s="438"/>
      <c r="O649" s="438"/>
      <c r="P649" s="438"/>
      <c r="Q649" s="438"/>
      <c r="R649" s="438" t="s">
        <v>631</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2">INT($C$242)+3</f>
        <v>4</v>
      </c>
      <c r="D650" s="410"/>
      <c r="E650" s="467"/>
      <c r="F650" s="467"/>
      <c r="G650" s="410"/>
      <c r="H650" s="431" t="str">
        <f>H$261</f>
        <v>Aut</v>
      </c>
      <c r="I650" s="437" t="s">
        <v>620</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2"/>
        <v>4</v>
      </c>
      <c r="D651" s="410"/>
      <c r="E651" s="467"/>
      <c r="F651" s="467"/>
      <c r="G651" s="410"/>
      <c r="H651" s="431"/>
      <c r="I651" s="437" t="s">
        <v>633</v>
      </c>
      <c r="J651" s="437"/>
      <c r="K651" s="415"/>
      <c r="L651" s="414"/>
      <c r="M651" s="415"/>
      <c r="N651" s="415"/>
      <c r="O651" s="415"/>
      <c r="P651" s="415"/>
      <c r="Q651" s="415"/>
      <c r="R651" s="415">
        <v>0</v>
      </c>
      <c r="S651" s="784">
        <f>IF(R651=0,0,R651+72)</f>
        <v>0</v>
      </c>
      <c r="T651" s="785">
        <f t="shared" ref="T651:T653" si="203">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2"/>
        <v>4</v>
      </c>
      <c r="D652" s="410"/>
      <c r="E652" s="467"/>
      <c r="F652" s="467"/>
      <c r="G652" s="410"/>
      <c r="H652" s="431"/>
      <c r="I652" s="437" t="s">
        <v>634</v>
      </c>
      <c r="J652" s="437"/>
      <c r="K652" s="415"/>
      <c r="L652" s="415"/>
      <c r="M652" s="415"/>
      <c r="N652" s="415"/>
      <c r="O652" s="415"/>
      <c r="P652" s="415"/>
      <c r="Q652" s="415"/>
      <c r="R652" s="432">
        <v>24</v>
      </c>
      <c r="S652" s="784">
        <f>IF(R652=0,0,R652+72)</f>
        <v>96</v>
      </c>
      <c r="T652" s="785">
        <f t="shared" si="203"/>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2"/>
        <v>4</v>
      </c>
      <c r="D653" s="410"/>
      <c r="E653" s="467"/>
      <c r="F653" s="467"/>
      <c r="G653" s="410"/>
      <c r="H653" s="431"/>
      <c r="I653" s="437" t="s">
        <v>635</v>
      </c>
      <c r="J653" s="437"/>
      <c r="K653" s="415"/>
      <c r="L653" s="415"/>
      <c r="M653" s="415"/>
      <c r="N653" s="415"/>
      <c r="O653" s="415"/>
      <c r="P653" s="415"/>
      <c r="Q653" s="415"/>
      <c r="R653" s="432">
        <v>0</v>
      </c>
      <c r="S653" s="784">
        <f>IF(R653=0,0,R653+72)</f>
        <v>0</v>
      </c>
      <c r="T653" s="785">
        <f t="shared" si="203"/>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2"/>
        <v>4</v>
      </c>
      <c r="D654" s="410"/>
      <c r="E654" s="467"/>
      <c r="F654" s="467"/>
      <c r="G654" s="410"/>
      <c r="H654" s="431" t="str">
        <f>H$262</f>
        <v>Win</v>
      </c>
      <c r="I654" s="437" t="s">
        <v>620</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2"/>
        <v>4</v>
      </c>
      <c r="D655" s="410"/>
      <c r="E655" s="467"/>
      <c r="F655" s="467"/>
      <c r="G655" s="410"/>
      <c r="H655" s="431"/>
      <c r="I655" s="437" t="s">
        <v>633</v>
      </c>
      <c r="J655" s="437"/>
      <c r="K655" s="415"/>
      <c r="L655" s="415"/>
      <c r="M655" s="415"/>
      <c r="N655" s="415"/>
      <c r="O655" s="415"/>
      <c r="P655" s="415"/>
      <c r="Q655" s="415"/>
      <c r="R655" s="415">
        <v>0</v>
      </c>
      <c r="S655" s="784">
        <f>IF(R655=0,0,R655+72)</f>
        <v>0</v>
      </c>
      <c r="T655" s="785">
        <f t="shared" ref="T655:T657" si="204">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2"/>
        <v>4</v>
      </c>
      <c r="D656" s="410"/>
      <c r="E656" s="467"/>
      <c r="F656" s="467"/>
      <c r="G656" s="410"/>
      <c r="H656" s="431"/>
      <c r="I656" s="437" t="s">
        <v>634</v>
      </c>
      <c r="J656" s="437"/>
      <c r="K656" s="415"/>
      <c r="L656" s="415"/>
      <c r="M656" s="415"/>
      <c r="N656" s="415"/>
      <c r="O656" s="415"/>
      <c r="P656" s="415"/>
      <c r="Q656" s="415"/>
      <c r="R656" s="786">
        <f>IF(R652=0,0,R652+24)</f>
        <v>48</v>
      </c>
      <c r="S656" s="784">
        <f>IF(R656=0,0,R656+72)</f>
        <v>120</v>
      </c>
      <c r="T656" s="785">
        <f t="shared" si="204"/>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2"/>
        <v>4</v>
      </c>
      <c r="D657" s="410"/>
      <c r="E657" s="467"/>
      <c r="F657" s="467"/>
      <c r="G657" s="410"/>
      <c r="H657" s="431"/>
      <c r="I657" s="437" t="s">
        <v>635</v>
      </c>
      <c r="J657" s="437"/>
      <c r="K657" s="415"/>
      <c r="L657" s="415"/>
      <c r="M657" s="415"/>
      <c r="N657" s="415"/>
      <c r="O657" s="415"/>
      <c r="P657" s="415"/>
      <c r="Q657" s="415"/>
      <c r="R657" s="786">
        <f>IF(R653=0,0,R653+24)</f>
        <v>0</v>
      </c>
      <c r="S657" s="784">
        <f>IF(R657=0,0,R657+72)</f>
        <v>0</v>
      </c>
      <c r="T657" s="785">
        <f t="shared" si="204"/>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2"/>
        <v>4</v>
      </c>
      <c r="D658" s="410"/>
      <c r="E658" s="467"/>
      <c r="F658" s="467"/>
      <c r="G658" s="410"/>
      <c r="H658" s="431" t="str">
        <f>H$263</f>
        <v>Spr</v>
      </c>
      <c r="I658" s="437" t="s">
        <v>620</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2"/>
        <v>4</v>
      </c>
      <c r="D659" s="410"/>
      <c r="E659" s="467"/>
      <c r="F659" s="467"/>
      <c r="G659" s="410"/>
      <c r="H659" s="431"/>
      <c r="I659" s="437" t="s">
        <v>633</v>
      </c>
      <c r="J659" s="437"/>
      <c r="K659" s="415"/>
      <c r="L659" s="415"/>
      <c r="M659" s="415"/>
      <c r="N659" s="415"/>
      <c r="O659" s="415"/>
      <c r="P659" s="415"/>
      <c r="Q659" s="415"/>
      <c r="R659" s="415">
        <v>0</v>
      </c>
      <c r="S659" s="784">
        <f>IF(R659=0,0,R659+72)</f>
        <v>0</v>
      </c>
      <c r="T659" s="785">
        <f t="shared" ref="T659:T661" si="205">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2"/>
        <v>4</v>
      </c>
      <c r="D660" s="410"/>
      <c r="E660" s="467"/>
      <c r="F660" s="467"/>
      <c r="G660" s="410"/>
      <c r="H660" s="431"/>
      <c r="I660" s="437" t="s">
        <v>634</v>
      </c>
      <c r="J660" s="437"/>
      <c r="K660" s="415"/>
      <c r="L660" s="415"/>
      <c r="M660" s="415"/>
      <c r="N660" s="415"/>
      <c r="O660" s="415"/>
      <c r="P660" s="415"/>
      <c r="Q660" s="415"/>
      <c r="R660" s="786">
        <f>IF(R656=0,0,R656+24)</f>
        <v>72</v>
      </c>
      <c r="S660" s="784">
        <f>IF(R660=0,0,R660+72)</f>
        <v>144</v>
      </c>
      <c r="T660" s="785">
        <f t="shared" si="205"/>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2"/>
        <v>4</v>
      </c>
      <c r="D661" s="410"/>
      <c r="E661" s="467"/>
      <c r="F661" s="467"/>
      <c r="G661" s="410"/>
      <c r="H661" s="431"/>
      <c r="I661" s="437" t="s">
        <v>635</v>
      </c>
      <c r="J661" s="437"/>
      <c r="K661" s="415"/>
      <c r="L661" s="415"/>
      <c r="M661" s="415"/>
      <c r="N661" s="415"/>
      <c r="O661" s="415"/>
      <c r="P661" s="415"/>
      <c r="Q661" s="415"/>
      <c r="R661" s="786">
        <f>IF(R657=0,0,R657+24)</f>
        <v>0</v>
      </c>
      <c r="S661" s="784">
        <f>IF(R661=0,0,R661+72)</f>
        <v>0</v>
      </c>
      <c r="T661" s="785">
        <f t="shared" si="205"/>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438</v>
      </c>
      <c r="AP662" s="395"/>
      <c r="AQ662" s="383"/>
      <c r="AR662" s="383"/>
      <c r="AS662" s="383"/>
    </row>
    <row r="663" spans="1:45" outlineLevel="2" x14ac:dyDescent="0.25">
      <c r="A663" s="383"/>
      <c r="B663" s="392"/>
      <c r="C663" s="385">
        <f>INT($C$242)+2</f>
        <v>3</v>
      </c>
      <c r="D663" s="410"/>
      <c r="E663" s="467"/>
      <c r="F663" s="467"/>
      <c r="G663" s="410"/>
      <c r="H663" s="480" t="s">
        <v>613</v>
      </c>
      <c r="I663" s="438" t="s">
        <v>952</v>
      </c>
      <c r="J663" s="438"/>
      <c r="K663" s="530"/>
      <c r="L663" s="528">
        <f>COUNTA($I664:$I$679)/COUNTA($H664:$H$679)</f>
        <v>5</v>
      </c>
      <c r="M663" s="415"/>
      <c r="N663" s="438"/>
      <c r="O663" s="438"/>
      <c r="P663" s="438"/>
      <c r="Q663" s="438"/>
      <c r="R663" s="438" t="s">
        <v>631</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6">INT($C$242)+3</f>
        <v>4</v>
      </c>
      <c r="D664" s="410"/>
      <c r="E664" s="467"/>
      <c r="F664" s="467"/>
      <c r="G664" s="410"/>
      <c r="H664" s="431" t="str">
        <f>H$261</f>
        <v>Aut</v>
      </c>
      <c r="I664" s="437" t="s">
        <v>620</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6"/>
        <v>4</v>
      </c>
      <c r="D665" s="410"/>
      <c r="E665" s="467"/>
      <c r="F665" s="467"/>
      <c r="G665" s="410"/>
      <c r="H665" s="431"/>
      <c r="I665" s="437" t="s">
        <v>632</v>
      </c>
      <c r="J665" s="437"/>
      <c r="K665" s="415"/>
      <c r="L665" s="415"/>
      <c r="M665" s="415"/>
      <c r="N665" s="415"/>
      <c r="O665" s="415"/>
      <c r="P665" s="415"/>
      <c r="Q665" s="415"/>
      <c r="R665" s="432">
        <v>0</v>
      </c>
      <c r="S665" s="784">
        <f>IF(R665=0,0,R665+72)</f>
        <v>0</v>
      </c>
      <c r="T665" s="785">
        <f t="shared" ref="T665:T668" si="207">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6"/>
        <v>4</v>
      </c>
      <c r="D666" s="410"/>
      <c r="E666" s="467"/>
      <c r="F666" s="467"/>
      <c r="G666" s="410"/>
      <c r="H666" s="431"/>
      <c r="I666" s="437" t="s">
        <v>601</v>
      </c>
      <c r="J666" s="437"/>
      <c r="K666" s="415"/>
      <c r="L666" s="415"/>
      <c r="M666" s="415"/>
      <c r="N666" s="415"/>
      <c r="O666" s="415"/>
      <c r="P666" s="415"/>
      <c r="Q666" s="415"/>
      <c r="R666" s="432">
        <v>22</v>
      </c>
      <c r="S666" s="784">
        <f>IF(R666=0,0,R666+72)</f>
        <v>94</v>
      </c>
      <c r="T666" s="785">
        <f t="shared" si="207"/>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6"/>
        <v>4</v>
      </c>
      <c r="D667" s="410"/>
      <c r="E667" s="467"/>
      <c r="F667" s="467"/>
      <c r="G667" s="410"/>
      <c r="H667" s="431"/>
      <c r="I667" s="437" t="s">
        <v>629</v>
      </c>
      <c r="J667" s="437"/>
      <c r="K667" s="415"/>
      <c r="L667" s="415"/>
      <c r="M667" s="415"/>
      <c r="N667" s="415"/>
      <c r="O667" s="415"/>
      <c r="P667" s="415"/>
      <c r="Q667" s="415"/>
      <c r="R667" s="432">
        <v>22</v>
      </c>
      <c r="S667" s="784">
        <f>IF(R667=0,0,R667+72)</f>
        <v>94</v>
      </c>
      <c r="T667" s="785">
        <f t="shared" si="207"/>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6"/>
        <v>4</v>
      </c>
      <c r="D668" s="410"/>
      <c r="E668" s="467"/>
      <c r="F668" s="467"/>
      <c r="G668" s="410"/>
      <c r="H668" s="431"/>
      <c r="I668" s="437" t="s">
        <v>602</v>
      </c>
      <c r="J668" s="437"/>
      <c r="K668" s="415"/>
      <c r="L668" s="415"/>
      <c r="M668" s="415"/>
      <c r="N668" s="415"/>
      <c r="O668" s="415"/>
      <c r="P668" s="415"/>
      <c r="Q668" s="415"/>
      <c r="R668" s="432">
        <v>23</v>
      </c>
      <c r="S668" s="784">
        <f>IF(R668=0,0,R668+72)</f>
        <v>95</v>
      </c>
      <c r="T668" s="785">
        <f t="shared" si="207"/>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6"/>
        <v>4</v>
      </c>
      <c r="D669" s="410"/>
      <c r="E669" s="467"/>
      <c r="F669" s="467"/>
      <c r="G669" s="410"/>
      <c r="H669" s="431" t="str">
        <f>H$262</f>
        <v>Win</v>
      </c>
      <c r="I669" s="437" t="s">
        <v>620</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6"/>
        <v>4</v>
      </c>
      <c r="D670" s="410"/>
      <c r="E670" s="467"/>
      <c r="F670" s="467"/>
      <c r="G670" s="410"/>
      <c r="H670" s="431"/>
      <c r="I670" s="437" t="s">
        <v>632</v>
      </c>
      <c r="J670" s="437"/>
      <c r="K670" s="415"/>
      <c r="L670" s="415"/>
      <c r="M670" s="415"/>
      <c r="N670" s="415"/>
      <c r="O670" s="415"/>
      <c r="P670" s="415"/>
      <c r="Q670" s="415"/>
      <c r="R670" s="790">
        <f>IF(R665=0,0,R665+24)</f>
        <v>0</v>
      </c>
      <c r="S670" s="784">
        <f>IF(R670=0,0,R670+72)</f>
        <v>0</v>
      </c>
      <c r="T670" s="785">
        <f t="shared" ref="T670:T673" si="208">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6"/>
        <v>4</v>
      </c>
      <c r="D671" s="410"/>
      <c r="E671" s="467"/>
      <c r="F671" s="467"/>
      <c r="G671" s="410"/>
      <c r="H671" s="431"/>
      <c r="I671" s="437" t="s">
        <v>601</v>
      </c>
      <c r="J671" s="437"/>
      <c r="K671" s="415"/>
      <c r="L671" s="415"/>
      <c r="M671" s="415"/>
      <c r="N671" s="415"/>
      <c r="O671" s="415"/>
      <c r="P671" s="415"/>
      <c r="Q671" s="415"/>
      <c r="R671" s="790">
        <f>IF(R666=0,0,R666+24)</f>
        <v>46</v>
      </c>
      <c r="S671" s="784">
        <f>IF(R671=0,0,R671+72)</f>
        <v>118</v>
      </c>
      <c r="T671" s="785">
        <f t="shared" si="208"/>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6"/>
        <v>4</v>
      </c>
      <c r="D672" s="410"/>
      <c r="E672" s="467"/>
      <c r="F672" s="467"/>
      <c r="G672" s="410"/>
      <c r="H672" s="431"/>
      <c r="I672" s="437" t="s">
        <v>629</v>
      </c>
      <c r="J672" s="437"/>
      <c r="K672" s="415"/>
      <c r="L672" s="415"/>
      <c r="M672" s="415"/>
      <c r="N672" s="415"/>
      <c r="O672" s="415"/>
      <c r="P672" s="415"/>
      <c r="Q672" s="415"/>
      <c r="R672" s="790">
        <f>IF(R667=0,0,R667+24)</f>
        <v>46</v>
      </c>
      <c r="S672" s="784">
        <f>IF(R672=0,0,R672+72)</f>
        <v>118</v>
      </c>
      <c r="T672" s="785">
        <f t="shared" si="208"/>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6"/>
        <v>4</v>
      </c>
      <c r="D673" s="410"/>
      <c r="E673" s="467"/>
      <c r="F673" s="467"/>
      <c r="G673" s="410"/>
      <c r="H673" s="431"/>
      <c r="I673" s="437" t="s">
        <v>602</v>
      </c>
      <c r="J673" s="437"/>
      <c r="K673" s="415"/>
      <c r="L673" s="415"/>
      <c r="M673" s="415"/>
      <c r="N673" s="415"/>
      <c r="O673" s="415"/>
      <c r="P673" s="415"/>
      <c r="Q673" s="415"/>
      <c r="R673" s="790">
        <f>IF(R668=0,0,R668+24)</f>
        <v>47</v>
      </c>
      <c r="S673" s="784">
        <f>IF(R673=0,0,R673+72)</f>
        <v>119</v>
      </c>
      <c r="T673" s="785">
        <f t="shared" si="208"/>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6"/>
        <v>4</v>
      </c>
      <c r="D674" s="410"/>
      <c r="E674" s="467"/>
      <c r="F674" s="467"/>
      <c r="G674" s="410"/>
      <c r="H674" s="431" t="str">
        <f>H$263</f>
        <v>Spr</v>
      </c>
      <c r="I674" s="437" t="s">
        <v>620</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6"/>
        <v>4</v>
      </c>
      <c r="D675" s="410"/>
      <c r="E675" s="467"/>
      <c r="F675" s="467"/>
      <c r="G675" s="410"/>
      <c r="H675" s="431"/>
      <c r="I675" s="437" t="s">
        <v>632</v>
      </c>
      <c r="J675" s="437"/>
      <c r="K675" s="415"/>
      <c r="L675" s="415"/>
      <c r="M675" s="415"/>
      <c r="N675" s="415"/>
      <c r="O675" s="415"/>
      <c r="P675" s="415"/>
      <c r="Q675" s="415"/>
      <c r="R675" s="790">
        <f>IF(R670=0,0,R670+24)</f>
        <v>0</v>
      </c>
      <c r="S675" s="784">
        <f>IF(R675=0,0,R675+72)</f>
        <v>0</v>
      </c>
      <c r="T675" s="785">
        <f t="shared" ref="T675:T678" si="209">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6"/>
        <v>4</v>
      </c>
      <c r="D676" s="410"/>
      <c r="E676" s="467"/>
      <c r="F676" s="467"/>
      <c r="G676" s="410"/>
      <c r="H676" s="431"/>
      <c r="I676" s="437" t="s">
        <v>601</v>
      </c>
      <c r="J676" s="437"/>
      <c r="K676" s="415"/>
      <c r="L676" s="415"/>
      <c r="M676" s="415"/>
      <c r="N676" s="415"/>
      <c r="O676" s="415"/>
      <c r="P676" s="415"/>
      <c r="Q676" s="415"/>
      <c r="R676" s="790">
        <f>IF(R671=0,0,R671+24)</f>
        <v>70</v>
      </c>
      <c r="S676" s="784">
        <f>IF(R676=0,0,R676+72)</f>
        <v>142</v>
      </c>
      <c r="T676" s="785">
        <f t="shared" si="209"/>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6"/>
        <v>4</v>
      </c>
      <c r="D677" s="410"/>
      <c r="E677" s="467"/>
      <c r="F677" s="467"/>
      <c r="G677" s="410"/>
      <c r="H677" s="431"/>
      <c r="I677" s="437" t="s">
        <v>629</v>
      </c>
      <c r="J677" s="437"/>
      <c r="K677" s="415"/>
      <c r="L677" s="415"/>
      <c r="M677" s="415"/>
      <c r="N677" s="415"/>
      <c r="O677" s="415"/>
      <c r="P677" s="415"/>
      <c r="Q677" s="415"/>
      <c r="R677" s="790">
        <f>IF(R672=0,0,R672+24)</f>
        <v>70</v>
      </c>
      <c r="S677" s="784">
        <f>IF(R677=0,0,R677+72)</f>
        <v>142</v>
      </c>
      <c r="T677" s="785">
        <f t="shared" si="209"/>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6"/>
        <v>4</v>
      </c>
      <c r="D678" s="410"/>
      <c r="E678" s="467"/>
      <c r="F678" s="467"/>
      <c r="G678" s="410"/>
      <c r="H678" s="431"/>
      <c r="I678" s="437" t="s">
        <v>602</v>
      </c>
      <c r="J678" s="437"/>
      <c r="K678" s="415"/>
      <c r="L678" s="415"/>
      <c r="M678" s="415"/>
      <c r="N678" s="415"/>
      <c r="O678" s="415"/>
      <c r="P678" s="415"/>
      <c r="Q678" s="415"/>
      <c r="R678" s="790">
        <f>IF(R673=0,0,R673+24)</f>
        <v>71</v>
      </c>
      <c r="S678" s="784">
        <f>IF(R678=0,0,R678+72)</f>
        <v>143</v>
      </c>
      <c r="T678" s="785">
        <f t="shared" si="209"/>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438</v>
      </c>
      <c r="AP679" s="395"/>
      <c r="AQ679" s="383"/>
      <c r="AR679" s="383"/>
      <c r="AS679" s="383"/>
    </row>
    <row r="680" spans="1:45" outlineLevel="1" x14ac:dyDescent="0.25">
      <c r="A680" s="383"/>
      <c r="B680" s="392"/>
      <c r="C680" s="385">
        <f>INT($C$242)+1</f>
        <v>2</v>
      </c>
      <c r="D680" s="410"/>
      <c r="E680" s="467"/>
      <c r="F680" s="467"/>
      <c r="G680" s="410"/>
      <c r="H680" s="470" t="s">
        <v>636</v>
      </c>
      <c r="I680" s="428" t="s">
        <v>637</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434</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0">INT($C$242)+2</f>
        <v>3</v>
      </c>
      <c r="D682" s="410"/>
      <c r="E682" s="467"/>
      <c r="F682" s="467"/>
      <c r="G682" s="410"/>
      <c r="H682" s="431" t="str">
        <f>"Birth: "&amp;H$261</f>
        <v>Birth: Aut</v>
      </c>
      <c r="I682" s="437" t="s">
        <v>549</v>
      </c>
      <c r="J682" s="437"/>
      <c r="K682" s="476">
        <f t="shared" ref="K682:Q682" si="211">K261</f>
        <v>43600</v>
      </c>
      <c r="L682" s="476">
        <f t="shared" si="211"/>
        <v>43600</v>
      </c>
      <c r="M682" s="476">
        <f t="shared" si="211"/>
        <v>43600</v>
      </c>
      <c r="N682" s="476">
        <f t="shared" si="211"/>
        <v>43600</v>
      </c>
      <c r="O682" s="476">
        <f t="shared" si="211"/>
        <v>43600</v>
      </c>
      <c r="P682" s="476">
        <f t="shared" si="211"/>
        <v>43600</v>
      </c>
      <c r="Q682" s="476">
        <f t="shared" si="211"/>
        <v>43600</v>
      </c>
      <c r="R682" s="532">
        <f>R270</f>
        <v>43600</v>
      </c>
      <c r="S682" s="532">
        <f>S270</f>
        <v>43600</v>
      </c>
      <c r="T682" s="532">
        <f>T270</f>
        <v>43600</v>
      </c>
      <c r="U682" s="532">
        <f>U270</f>
        <v>43600</v>
      </c>
      <c r="V682" s="415" t="s">
        <v>875</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0"/>
        <v>3</v>
      </c>
      <c r="D683" s="410"/>
      <c r="E683" s="467"/>
      <c r="F683" s="467"/>
      <c r="G683" s="410"/>
      <c r="H683" s="480"/>
      <c r="I683" s="437" t="s">
        <v>638</v>
      </c>
      <c r="J683" s="437"/>
      <c r="K683" s="533">
        <f t="shared" ref="K683:U683" si="212">K682+INDEX($R$364:$U$364,1,K$250+1)</f>
        <v>43691</v>
      </c>
      <c r="L683" s="533">
        <f t="shared" si="212"/>
        <v>43691</v>
      </c>
      <c r="M683" s="533">
        <f t="shared" si="212"/>
        <v>43691</v>
      </c>
      <c r="N683" s="533">
        <f t="shared" si="212"/>
        <v>43691</v>
      </c>
      <c r="O683" s="533">
        <f t="shared" si="212"/>
        <v>43691</v>
      </c>
      <c r="P683" s="533">
        <f t="shared" si="212"/>
        <v>43691</v>
      </c>
      <c r="Q683" s="533">
        <f t="shared" si="212"/>
        <v>43691</v>
      </c>
      <c r="R683" s="533">
        <f t="shared" si="212"/>
        <v>43691</v>
      </c>
      <c r="S683" s="533">
        <f t="shared" si="212"/>
        <v>43691</v>
      </c>
      <c r="T683" s="533">
        <f t="shared" si="212"/>
        <v>43691</v>
      </c>
      <c r="U683" s="533">
        <f t="shared" si="212"/>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0"/>
        <v>3</v>
      </c>
      <c r="D684" s="410"/>
      <c r="E684" s="467"/>
      <c r="F684" s="467"/>
      <c r="G684" s="410"/>
      <c r="H684" s="431" t="str">
        <f>"Birth: "&amp;H$262</f>
        <v>Birth: Win</v>
      </c>
      <c r="I684" s="437" t="s">
        <v>549</v>
      </c>
      <c r="J684" s="437"/>
      <c r="K684" s="479">
        <f t="shared" ref="K684:Q684" si="213">K262</f>
        <v>43634</v>
      </c>
      <c r="L684" s="479">
        <f t="shared" si="213"/>
        <v>43634</v>
      </c>
      <c r="M684" s="479">
        <f t="shared" si="213"/>
        <v>43634</v>
      </c>
      <c r="N684" s="479">
        <f t="shared" si="213"/>
        <v>43634</v>
      </c>
      <c r="O684" s="479">
        <f t="shared" si="213"/>
        <v>43634</v>
      </c>
      <c r="P684" s="479">
        <f t="shared" si="213"/>
        <v>43634</v>
      </c>
      <c r="Q684" s="479">
        <f t="shared" si="213"/>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0"/>
        <v>3</v>
      </c>
      <c r="D685" s="410"/>
      <c r="E685" s="467"/>
      <c r="F685" s="467"/>
      <c r="G685" s="410"/>
      <c r="H685" s="480"/>
      <c r="I685" s="437" t="s">
        <v>638</v>
      </c>
      <c r="J685" s="437"/>
      <c r="K685" s="534">
        <f t="shared" ref="K685:U685" si="214">K684+INDEX($R$364:$U$364,1,K$250+1)</f>
        <v>43725</v>
      </c>
      <c r="L685" s="534">
        <f t="shared" si="214"/>
        <v>43725</v>
      </c>
      <c r="M685" s="533">
        <f t="shared" si="214"/>
        <v>43725</v>
      </c>
      <c r="N685" s="533">
        <f t="shared" si="214"/>
        <v>43725</v>
      </c>
      <c r="O685" s="533">
        <f t="shared" si="214"/>
        <v>43725</v>
      </c>
      <c r="P685" s="533">
        <f t="shared" si="214"/>
        <v>43725</v>
      </c>
      <c r="Q685" s="533">
        <f t="shared" si="214"/>
        <v>43725</v>
      </c>
      <c r="R685" s="533">
        <f t="shared" si="214"/>
        <v>43725</v>
      </c>
      <c r="S685" s="533">
        <f t="shared" si="214"/>
        <v>43725</v>
      </c>
      <c r="T685" s="533">
        <f t="shared" si="214"/>
        <v>43725</v>
      </c>
      <c r="U685" s="533">
        <f t="shared" si="214"/>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0"/>
        <v>3</v>
      </c>
      <c r="D686" s="410"/>
      <c r="E686" s="467"/>
      <c r="F686" s="467"/>
      <c r="G686" s="410"/>
      <c r="H686" s="431" t="str">
        <f>"Birth: "&amp;H$263</f>
        <v>Birth: Spr</v>
      </c>
      <c r="I686" s="437" t="s">
        <v>549</v>
      </c>
      <c r="J686" s="437"/>
      <c r="K686" s="479">
        <f t="shared" ref="K686:Q686" si="215">K263</f>
        <v>43669</v>
      </c>
      <c r="L686" s="479">
        <f t="shared" si="215"/>
        <v>43669</v>
      </c>
      <c r="M686" s="479">
        <f t="shared" si="215"/>
        <v>43669</v>
      </c>
      <c r="N686" s="479">
        <f t="shared" si="215"/>
        <v>43669</v>
      </c>
      <c r="O686" s="479">
        <f t="shared" si="215"/>
        <v>43669</v>
      </c>
      <c r="P686" s="479">
        <f t="shared" si="215"/>
        <v>43669</v>
      </c>
      <c r="Q686" s="479">
        <f t="shared" si="215"/>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0"/>
        <v>3</v>
      </c>
      <c r="D687" s="410"/>
      <c r="E687" s="467"/>
      <c r="F687" s="467"/>
      <c r="G687" s="410"/>
      <c r="H687" s="480"/>
      <c r="I687" s="437" t="s">
        <v>638</v>
      </c>
      <c r="J687" s="437"/>
      <c r="K687" s="534">
        <f t="shared" ref="K687:U687" si="216">K686+INDEX($R$364:$U$364,1,K$250+1)</f>
        <v>43760</v>
      </c>
      <c r="L687" s="534">
        <f t="shared" si="216"/>
        <v>43760</v>
      </c>
      <c r="M687" s="533">
        <f t="shared" si="216"/>
        <v>43760</v>
      </c>
      <c r="N687" s="533">
        <f t="shared" si="216"/>
        <v>43760</v>
      </c>
      <c r="O687" s="533">
        <f t="shared" si="216"/>
        <v>43760</v>
      </c>
      <c r="P687" s="533">
        <f t="shared" si="216"/>
        <v>43760</v>
      </c>
      <c r="Q687" s="533">
        <f t="shared" si="216"/>
        <v>43760</v>
      </c>
      <c r="R687" s="533">
        <f t="shared" si="216"/>
        <v>43760</v>
      </c>
      <c r="S687" s="533">
        <f t="shared" si="216"/>
        <v>43760</v>
      </c>
      <c r="T687" s="533">
        <f t="shared" si="216"/>
        <v>43760</v>
      </c>
      <c r="U687" s="533">
        <f t="shared" si="216"/>
        <v>43760</v>
      </c>
      <c r="V687" s="415"/>
      <c r="W687" s="415"/>
      <c r="X687" s="415"/>
      <c r="Y687" s="415"/>
      <c r="Z687" s="415"/>
      <c r="AA687" s="415"/>
      <c r="AB687" s="415"/>
      <c r="AC687" s="415"/>
      <c r="AD687" s="529" t="s">
        <v>1173</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0"/>
        <v>3</v>
      </c>
      <c r="D688" s="410"/>
      <c r="E688" s="467"/>
      <c r="F688" s="467"/>
      <c r="G688" s="410"/>
      <c r="H688" s="480" t="s">
        <v>555</v>
      </c>
      <c r="I688" s="438" t="s">
        <v>639</v>
      </c>
      <c r="J688" s="527" t="s">
        <v>640</v>
      </c>
      <c r="K688" s="528">
        <f>COUNTA($H$689:$H$760)</f>
        <v>3</v>
      </c>
      <c r="L688" s="528">
        <f>COUNTA($I$689:$I$760)/K688</f>
        <v>8</v>
      </c>
      <c r="M688" s="482">
        <f>COUNTA($J$689:$J$760)/(L688*K688)</f>
        <v>3</v>
      </c>
      <c r="N688" s="535" t="s">
        <v>641</v>
      </c>
      <c r="O688" s="536"/>
      <c r="P688" s="536"/>
      <c r="Q688" s="536"/>
      <c r="R688" s="536"/>
      <c r="S688" s="536"/>
      <c r="T688" s="536"/>
      <c r="U688" s="510"/>
      <c r="V688" s="431" t="s">
        <v>642</v>
      </c>
      <c r="W688" s="415"/>
      <c r="X688" s="437" t="s">
        <v>643</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0"/>
        <v>3</v>
      </c>
      <c r="D689" s="410"/>
      <c r="E689" s="467"/>
      <c r="F689" s="467"/>
      <c r="G689" s="410"/>
      <c r="H689" s="431" t="str">
        <f>H$261</f>
        <v>Aut</v>
      </c>
      <c r="I689" s="431">
        <v>0</v>
      </c>
      <c r="J689" s="457" t="s">
        <v>537</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7">R689&lt;(MAX(R$267:R$274)+MAX($I$364*R$364,$I$365*R$365,$I$366*R$366))</f>
        <v>0</v>
      </c>
      <c r="Y689" s="415" t="b">
        <f t="shared" si="217"/>
        <v>0</v>
      </c>
      <c r="Z689" s="415" t="b">
        <f t="shared" si="217"/>
        <v>0</v>
      </c>
      <c r="AA689" s="415" t="b">
        <f t="shared" si="217"/>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18">MIN(363,INT((R689 - DATE(YEAR(R689),1,1))))+364*(YEAR(R689)-i_startyear)</f>
        <v>318</v>
      </c>
      <c r="AK689" s="1044">
        <f t="shared" ref="AK689:AK720" si="219">MIN(363,INT((S689 - DATE(YEAR(S689),1,1))))+364*(YEAR(S689)-i_startyear)</f>
        <v>318</v>
      </c>
      <c r="AL689" s="1044">
        <f t="shared" ref="AL689:AL720" si="220">MIN(363,INT((T689 - DATE(YEAR(T689),1,1))))+364*(YEAR(T689)-i_startyear)</f>
        <v>318</v>
      </c>
      <c r="AM689" s="1044">
        <f t="shared" ref="AM689:AM720" si="221">MIN(363,INT((U689 - DATE(YEAR(U689),1,1))))+364*(YEAR(U689)-i_startyear)</f>
        <v>318</v>
      </c>
      <c r="AN689" s="415"/>
      <c r="AO689" s="410"/>
      <c r="AP689" s="395"/>
      <c r="AQ689" s="383"/>
      <c r="AR689" s="383"/>
      <c r="AS689" s="383"/>
    </row>
    <row r="690" spans="1:45" outlineLevel="3" x14ac:dyDescent="0.25">
      <c r="A690" s="383"/>
      <c r="B690" s="392"/>
      <c r="C690" s="385">
        <f t="shared" si="210"/>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7"/>
        <v>0</v>
      </c>
      <c r="Y690" s="415" t="b">
        <f t="shared" si="217"/>
        <v>0</v>
      </c>
      <c r="Z690" s="415" t="b">
        <f t="shared" si="217"/>
        <v>0</v>
      </c>
      <c r="AA690" s="415" t="b">
        <f t="shared" si="217"/>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18"/>
        <v>318</v>
      </c>
      <c r="AK690" s="1044">
        <f t="shared" si="219"/>
        <v>318</v>
      </c>
      <c r="AL690" s="1044">
        <f t="shared" si="220"/>
        <v>318</v>
      </c>
      <c r="AM690" s="1044">
        <f t="shared" si="221"/>
        <v>318</v>
      </c>
      <c r="AN690" s="415"/>
      <c r="AO690" s="410"/>
      <c r="AP690" s="395"/>
      <c r="AQ690" s="383"/>
      <c r="AR690" s="383"/>
      <c r="AS690" s="383"/>
    </row>
    <row r="691" spans="1:45" outlineLevel="3" x14ac:dyDescent="0.25">
      <c r="A691" s="383"/>
      <c r="B691" s="392"/>
      <c r="C691" s="385">
        <f t="shared" si="210"/>
        <v>3</v>
      </c>
      <c r="D691" s="410"/>
      <c r="E691" s="467"/>
      <c r="F691" s="467"/>
      <c r="G691" s="410"/>
      <c r="H691" s="431"/>
      <c r="I691" s="431"/>
      <c r="J691" s="457" t="s">
        <v>842</v>
      </c>
      <c r="K691" s="415"/>
      <c r="L691" s="415"/>
      <c r="M691" s="415"/>
      <c r="N691" s="415"/>
      <c r="O691" s="415"/>
      <c r="P691" s="415"/>
      <c r="Q691" s="415"/>
      <c r="R691" s="538">
        <v>43784</v>
      </c>
      <c r="S691" s="538">
        <v>43784</v>
      </c>
      <c r="T691" s="538">
        <v>43784</v>
      </c>
      <c r="U691" s="538">
        <v>43784</v>
      </c>
      <c r="V691" s="458">
        <v>0.5</v>
      </c>
      <c r="W691" s="415"/>
      <c r="X691" s="415" t="b">
        <f t="shared" si="217"/>
        <v>0</v>
      </c>
      <c r="Y691" s="415" t="b">
        <f t="shared" si="217"/>
        <v>0</v>
      </c>
      <c r="Z691" s="415" t="b">
        <f t="shared" si="217"/>
        <v>0</v>
      </c>
      <c r="AA691" s="415" t="b">
        <f t="shared" si="217"/>
        <v>0</v>
      </c>
      <c r="AB691" s="415"/>
      <c r="AC691" s="415"/>
      <c r="AD691" s="415"/>
      <c r="AE691" s="415"/>
      <c r="AF691" s="415"/>
      <c r="AG691" s="415"/>
      <c r="AH691" s="415"/>
      <c r="AI691" s="415"/>
      <c r="AJ691" s="1044">
        <f t="shared" si="218"/>
        <v>318</v>
      </c>
      <c r="AK691" s="1044">
        <f t="shared" si="219"/>
        <v>318</v>
      </c>
      <c r="AL691" s="1044">
        <f t="shared" si="220"/>
        <v>318</v>
      </c>
      <c r="AM691" s="1044">
        <f t="shared" si="221"/>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644</v>
      </c>
      <c r="K692" s="503">
        <f>DATE(YEAR(K689)+1,MONTH(K689),DAY(K689))</f>
        <v>44150</v>
      </c>
      <c r="L692" s="503">
        <f>DATE(YEAR(L689)+1,MONTH(L689),DAY(L689))</f>
        <v>44150</v>
      </c>
      <c r="M692" s="503">
        <f>DATE(YEAR(M689)+1,MONTH(M689),DAY(M689))</f>
        <v>44150</v>
      </c>
      <c r="N692" s="415"/>
      <c r="O692" s="415"/>
      <c r="P692" s="415"/>
      <c r="Q692" s="415"/>
      <c r="R692" s="503">
        <f t="shared" ref="R692:U712" si="222">DATE(YEAR(R689)+1,MONTH(R689),DAY(R689))</f>
        <v>44150</v>
      </c>
      <c r="S692" s="503">
        <f t="shared" si="222"/>
        <v>44150</v>
      </c>
      <c r="T692" s="503">
        <f t="shared" si="222"/>
        <v>44150</v>
      </c>
      <c r="U692" s="503">
        <f t="shared" si="222"/>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18"/>
        <v>683</v>
      </c>
      <c r="AK692" s="1044">
        <f t="shared" si="219"/>
        <v>683</v>
      </c>
      <c r="AL692" s="1044">
        <f t="shared" si="220"/>
        <v>683</v>
      </c>
      <c r="AM692" s="1044">
        <f t="shared" si="221"/>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634</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2"/>
        <v>44150</v>
      </c>
      <c r="S693" s="503">
        <f t="shared" si="222"/>
        <v>44150</v>
      </c>
      <c r="T693" s="503">
        <f t="shared" si="222"/>
        <v>44150</v>
      </c>
      <c r="U693" s="503">
        <f t="shared" si="222"/>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18"/>
        <v>683</v>
      </c>
      <c r="AK693" s="1044">
        <f t="shared" si="219"/>
        <v>683</v>
      </c>
      <c r="AL693" s="1044">
        <f t="shared" si="220"/>
        <v>683</v>
      </c>
      <c r="AM693" s="1044">
        <f t="shared" si="221"/>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635</v>
      </c>
      <c r="K694" s="415"/>
      <c r="L694" s="415"/>
      <c r="M694" s="415"/>
      <c r="N694" s="415"/>
      <c r="O694" s="415"/>
      <c r="P694" s="415"/>
      <c r="Q694" s="415"/>
      <c r="R694" s="503">
        <f t="shared" si="222"/>
        <v>44150</v>
      </c>
      <c r="S694" s="503">
        <f t="shared" si="222"/>
        <v>44150</v>
      </c>
      <c r="T694" s="503">
        <f t="shared" si="222"/>
        <v>44150</v>
      </c>
      <c r="U694" s="503">
        <f t="shared" si="222"/>
        <v>44150</v>
      </c>
      <c r="V694" s="415"/>
      <c r="W694" s="415"/>
      <c r="X694" s="415"/>
      <c r="Y694" s="415"/>
      <c r="Z694" s="415"/>
      <c r="AA694" s="415"/>
      <c r="AB694" s="415"/>
      <c r="AC694" s="415"/>
      <c r="AD694" s="415"/>
      <c r="AE694" s="415"/>
      <c r="AF694" s="415"/>
      <c r="AG694" s="415"/>
      <c r="AH694" s="415"/>
      <c r="AI694" s="415"/>
      <c r="AJ694" s="1044">
        <f t="shared" si="218"/>
        <v>683</v>
      </c>
      <c r="AK694" s="1044">
        <f t="shared" si="219"/>
        <v>683</v>
      </c>
      <c r="AL694" s="1044">
        <f t="shared" si="220"/>
        <v>683</v>
      </c>
      <c r="AM694" s="1044">
        <f t="shared" si="221"/>
        <v>683</v>
      </c>
      <c r="AN694" s="415"/>
      <c r="AO694" s="410"/>
      <c r="AP694" s="395"/>
      <c r="AQ694" s="383"/>
      <c r="AR694" s="383"/>
      <c r="AS694" s="383"/>
    </row>
    <row r="695" spans="1:45" outlineLevel="3" x14ac:dyDescent="0.25">
      <c r="A695" s="383"/>
      <c r="B695" s="392"/>
      <c r="C695" s="385">
        <f t="shared" ref="C695:C751" si="223">INT($C$242+3)</f>
        <v>4</v>
      </c>
      <c r="D695" s="410"/>
      <c r="E695" s="467"/>
      <c r="F695" s="467"/>
      <c r="G695" s="410"/>
      <c r="H695" s="415"/>
      <c r="I695" s="431">
        <v>2</v>
      </c>
      <c r="J695" s="431" t="s">
        <v>644</v>
      </c>
      <c r="K695" s="503">
        <f>DATE(YEAR(K692)+1,MONTH(K692),DAY(K692))</f>
        <v>44515</v>
      </c>
      <c r="L695" s="503">
        <f>DATE(YEAR(L692)+1,MONTH(L692),DAY(L692))</f>
        <v>44515</v>
      </c>
      <c r="M695" s="503">
        <f>DATE(YEAR(M692)+1,MONTH(M692),DAY(M692))</f>
        <v>44515</v>
      </c>
      <c r="N695" s="415"/>
      <c r="O695" s="415"/>
      <c r="P695" s="415"/>
      <c r="Q695" s="415"/>
      <c r="R695" s="503">
        <f t="shared" si="222"/>
        <v>44515</v>
      </c>
      <c r="S695" s="503">
        <f t="shared" si="222"/>
        <v>44515</v>
      </c>
      <c r="T695" s="503">
        <f t="shared" si="222"/>
        <v>44515</v>
      </c>
      <c r="U695" s="503">
        <f t="shared" si="222"/>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18"/>
        <v>1046</v>
      </c>
      <c r="AK695" s="1044">
        <f t="shared" si="219"/>
        <v>1046</v>
      </c>
      <c r="AL695" s="1044">
        <f t="shared" si="220"/>
        <v>1046</v>
      </c>
      <c r="AM695" s="1044">
        <f t="shared" si="221"/>
        <v>1046</v>
      </c>
      <c r="AN695" s="415"/>
      <c r="AO695" s="410"/>
      <c r="AP695" s="395"/>
      <c r="AQ695" s="383"/>
      <c r="AR695" s="383"/>
      <c r="AS695" s="383"/>
    </row>
    <row r="696" spans="1:45" outlineLevel="3" x14ac:dyDescent="0.25">
      <c r="A696" s="383"/>
      <c r="B696" s="392"/>
      <c r="C696" s="385">
        <f t="shared" si="223"/>
        <v>4</v>
      </c>
      <c r="D696" s="410"/>
      <c r="E696" s="467"/>
      <c r="F696" s="467"/>
      <c r="G696" s="410"/>
      <c r="H696" s="415"/>
      <c r="I696" s="431"/>
      <c r="J696" s="431" t="s">
        <v>634</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2"/>
        <v>44515</v>
      </c>
      <c r="S696" s="503">
        <f t="shared" si="222"/>
        <v>44515</v>
      </c>
      <c r="T696" s="503">
        <f t="shared" si="222"/>
        <v>44515</v>
      </c>
      <c r="U696" s="503">
        <f t="shared" si="222"/>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18"/>
        <v>1046</v>
      </c>
      <c r="AK696" s="1044">
        <f t="shared" si="219"/>
        <v>1046</v>
      </c>
      <c r="AL696" s="1044">
        <f t="shared" si="220"/>
        <v>1046</v>
      </c>
      <c r="AM696" s="1044">
        <f t="shared" si="221"/>
        <v>1046</v>
      </c>
      <c r="AN696" s="415"/>
      <c r="AO696" s="410"/>
      <c r="AP696" s="395"/>
      <c r="AQ696" s="383"/>
      <c r="AR696" s="383"/>
      <c r="AS696" s="383"/>
    </row>
    <row r="697" spans="1:45" outlineLevel="3" x14ac:dyDescent="0.25">
      <c r="A697" s="383"/>
      <c r="B697" s="392"/>
      <c r="C697" s="385">
        <f t="shared" si="223"/>
        <v>4</v>
      </c>
      <c r="D697" s="410"/>
      <c r="E697" s="467"/>
      <c r="F697" s="467"/>
      <c r="G697" s="410"/>
      <c r="H697" s="415"/>
      <c r="I697" s="431"/>
      <c r="J697" s="431" t="s">
        <v>635</v>
      </c>
      <c r="K697" s="415"/>
      <c r="L697" s="415"/>
      <c r="M697" s="415"/>
      <c r="N697" s="415"/>
      <c r="O697" s="415"/>
      <c r="P697" s="415"/>
      <c r="Q697" s="415"/>
      <c r="R697" s="503">
        <f t="shared" si="222"/>
        <v>44515</v>
      </c>
      <c r="S697" s="503">
        <f t="shared" si="222"/>
        <v>44515</v>
      </c>
      <c r="T697" s="503">
        <f t="shared" si="222"/>
        <v>44515</v>
      </c>
      <c r="U697" s="503">
        <f t="shared" si="222"/>
        <v>44515</v>
      </c>
      <c r="V697" s="415"/>
      <c r="W697" s="415"/>
      <c r="X697" s="415"/>
      <c r="Y697" s="415"/>
      <c r="Z697" s="415"/>
      <c r="AA697" s="415"/>
      <c r="AB697" s="415"/>
      <c r="AC697" s="415"/>
      <c r="AD697" s="415"/>
      <c r="AE697" s="415"/>
      <c r="AF697" s="415"/>
      <c r="AG697" s="415"/>
      <c r="AH697" s="415"/>
      <c r="AI697" s="415"/>
      <c r="AJ697" s="1044">
        <f t="shared" si="218"/>
        <v>1046</v>
      </c>
      <c r="AK697" s="1044">
        <f t="shared" si="219"/>
        <v>1046</v>
      </c>
      <c r="AL697" s="1044">
        <f t="shared" si="220"/>
        <v>1046</v>
      </c>
      <c r="AM697" s="1044">
        <f t="shared" si="221"/>
        <v>1046</v>
      </c>
      <c r="AN697" s="415"/>
      <c r="AO697" s="410"/>
      <c r="AP697" s="395"/>
      <c r="AQ697" s="383"/>
      <c r="AR697" s="383"/>
      <c r="AS697" s="383"/>
    </row>
    <row r="698" spans="1:45" outlineLevel="3" x14ac:dyDescent="0.25">
      <c r="A698" s="383"/>
      <c r="B698" s="392"/>
      <c r="C698" s="385">
        <f t="shared" si="223"/>
        <v>4</v>
      </c>
      <c r="D698" s="410"/>
      <c r="E698" s="467"/>
      <c r="F698" s="467"/>
      <c r="G698" s="410"/>
      <c r="H698" s="415"/>
      <c r="I698" s="431">
        <v>3</v>
      </c>
      <c r="J698" s="431" t="s">
        <v>644</v>
      </c>
      <c r="K698" s="503">
        <f>DATE(YEAR(K695)+1,MONTH(K695),DAY(K695))</f>
        <v>44880</v>
      </c>
      <c r="L698" s="503">
        <f>DATE(YEAR(L695)+1,MONTH(L695),DAY(L695))</f>
        <v>44880</v>
      </c>
      <c r="M698" s="503">
        <f>DATE(YEAR(M695)+1,MONTH(M695),DAY(M695))</f>
        <v>44880</v>
      </c>
      <c r="N698" s="415"/>
      <c r="O698" s="415"/>
      <c r="P698" s="415"/>
      <c r="Q698" s="415"/>
      <c r="R698" s="503">
        <f t="shared" si="222"/>
        <v>44880</v>
      </c>
      <c r="S698" s="503">
        <f t="shared" si="222"/>
        <v>44880</v>
      </c>
      <c r="T698" s="503">
        <f t="shared" si="222"/>
        <v>44880</v>
      </c>
      <c r="U698" s="503">
        <f t="shared" si="222"/>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18"/>
        <v>1410</v>
      </c>
      <c r="AK698" s="1044">
        <f t="shared" si="219"/>
        <v>1410</v>
      </c>
      <c r="AL698" s="1044">
        <f t="shared" si="220"/>
        <v>1410</v>
      </c>
      <c r="AM698" s="1044">
        <f t="shared" si="221"/>
        <v>1410</v>
      </c>
      <c r="AN698" s="415"/>
      <c r="AO698" s="410"/>
      <c r="AP698" s="395"/>
      <c r="AQ698" s="383"/>
      <c r="AR698" s="383"/>
      <c r="AS698" s="383"/>
    </row>
    <row r="699" spans="1:45" outlineLevel="3" x14ac:dyDescent="0.25">
      <c r="A699" s="383"/>
      <c r="B699" s="392"/>
      <c r="C699" s="385">
        <f t="shared" si="223"/>
        <v>4</v>
      </c>
      <c r="D699" s="410"/>
      <c r="E699" s="467"/>
      <c r="F699" s="467"/>
      <c r="G699" s="410"/>
      <c r="H699" s="415"/>
      <c r="I699" s="431"/>
      <c r="J699" s="431" t="s">
        <v>634</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2"/>
        <v>44880</v>
      </c>
      <c r="S699" s="503">
        <f t="shared" si="222"/>
        <v>44880</v>
      </c>
      <c r="T699" s="503">
        <f t="shared" si="222"/>
        <v>44880</v>
      </c>
      <c r="U699" s="503">
        <f t="shared" si="222"/>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18"/>
        <v>1410</v>
      </c>
      <c r="AK699" s="1044">
        <f t="shared" si="219"/>
        <v>1410</v>
      </c>
      <c r="AL699" s="1044">
        <f t="shared" si="220"/>
        <v>1410</v>
      </c>
      <c r="AM699" s="1044">
        <f t="shared" si="221"/>
        <v>1410</v>
      </c>
      <c r="AN699" s="415"/>
      <c r="AO699" s="410"/>
      <c r="AP699" s="395"/>
      <c r="AQ699" s="383"/>
      <c r="AR699" s="383"/>
      <c r="AS699" s="383"/>
    </row>
    <row r="700" spans="1:45" outlineLevel="3" x14ac:dyDescent="0.25">
      <c r="A700" s="383"/>
      <c r="B700" s="392"/>
      <c r="C700" s="385">
        <f t="shared" si="223"/>
        <v>4</v>
      </c>
      <c r="D700" s="410"/>
      <c r="E700" s="467"/>
      <c r="F700" s="467"/>
      <c r="G700" s="410"/>
      <c r="H700" s="415"/>
      <c r="I700" s="431"/>
      <c r="J700" s="431" t="s">
        <v>635</v>
      </c>
      <c r="K700" s="415"/>
      <c r="L700" s="415"/>
      <c r="M700" s="415"/>
      <c r="N700" s="415"/>
      <c r="O700" s="415"/>
      <c r="P700" s="415"/>
      <c r="Q700" s="415"/>
      <c r="R700" s="503">
        <f t="shared" si="222"/>
        <v>44880</v>
      </c>
      <c r="S700" s="503">
        <f t="shared" si="222"/>
        <v>44880</v>
      </c>
      <c r="T700" s="503">
        <f t="shared" si="222"/>
        <v>44880</v>
      </c>
      <c r="U700" s="503">
        <f t="shared" si="222"/>
        <v>44880</v>
      </c>
      <c r="V700" s="415"/>
      <c r="W700" s="415"/>
      <c r="X700" s="415"/>
      <c r="Y700" s="415"/>
      <c r="Z700" s="415"/>
      <c r="AA700" s="415"/>
      <c r="AB700" s="415"/>
      <c r="AC700" s="415"/>
      <c r="AD700" s="415"/>
      <c r="AE700" s="415"/>
      <c r="AF700" s="415"/>
      <c r="AG700" s="415"/>
      <c r="AH700" s="415"/>
      <c r="AI700" s="415"/>
      <c r="AJ700" s="1044">
        <f t="shared" si="218"/>
        <v>1410</v>
      </c>
      <c r="AK700" s="1044">
        <f t="shared" si="219"/>
        <v>1410</v>
      </c>
      <c r="AL700" s="1044">
        <f t="shared" si="220"/>
        <v>1410</v>
      </c>
      <c r="AM700" s="1044">
        <f t="shared" si="221"/>
        <v>1410</v>
      </c>
      <c r="AN700" s="415"/>
      <c r="AO700" s="410"/>
      <c r="AP700" s="395"/>
      <c r="AQ700" s="383"/>
      <c r="AR700" s="383"/>
      <c r="AS700" s="383"/>
    </row>
    <row r="701" spans="1:45" outlineLevel="3" x14ac:dyDescent="0.25">
      <c r="A701" s="383"/>
      <c r="B701" s="392"/>
      <c r="C701" s="385">
        <f t="shared" si="223"/>
        <v>4</v>
      </c>
      <c r="D701" s="410"/>
      <c r="E701" s="467"/>
      <c r="F701" s="467"/>
      <c r="G701" s="410"/>
      <c r="H701" s="415"/>
      <c r="I701" s="431">
        <v>4</v>
      </c>
      <c r="J701" s="431" t="s">
        <v>644</v>
      </c>
      <c r="K701" s="503">
        <f>DATE(YEAR(K698)+1,MONTH(K698),DAY(K698))</f>
        <v>45245</v>
      </c>
      <c r="L701" s="503">
        <f>DATE(YEAR(L698)+1,MONTH(L698),DAY(L698))</f>
        <v>45245</v>
      </c>
      <c r="M701" s="503">
        <f>DATE(YEAR(M698)+1,MONTH(M698),DAY(M698))</f>
        <v>45245</v>
      </c>
      <c r="N701" s="415"/>
      <c r="O701" s="415"/>
      <c r="P701" s="415"/>
      <c r="Q701" s="415"/>
      <c r="R701" s="503">
        <f t="shared" si="222"/>
        <v>45245</v>
      </c>
      <c r="S701" s="503">
        <f t="shared" si="222"/>
        <v>45245</v>
      </c>
      <c r="T701" s="503">
        <f t="shared" si="222"/>
        <v>45245</v>
      </c>
      <c r="U701" s="503">
        <f t="shared" si="222"/>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18"/>
        <v>1774</v>
      </c>
      <c r="AK701" s="1044">
        <f t="shared" si="219"/>
        <v>1774</v>
      </c>
      <c r="AL701" s="1044">
        <f t="shared" si="220"/>
        <v>1774</v>
      </c>
      <c r="AM701" s="1044">
        <f t="shared" si="221"/>
        <v>1774</v>
      </c>
      <c r="AN701" s="415"/>
      <c r="AO701" s="410"/>
      <c r="AP701" s="395"/>
      <c r="AQ701" s="383"/>
      <c r="AR701" s="383"/>
      <c r="AS701" s="383"/>
    </row>
    <row r="702" spans="1:45" outlineLevel="3" x14ac:dyDescent="0.25">
      <c r="A702" s="383"/>
      <c r="B702" s="392"/>
      <c r="C702" s="385">
        <f t="shared" si="223"/>
        <v>4</v>
      </c>
      <c r="D702" s="410"/>
      <c r="E702" s="467"/>
      <c r="F702" s="467"/>
      <c r="G702" s="410"/>
      <c r="H702" s="415"/>
      <c r="I702" s="431"/>
      <c r="J702" s="431" t="s">
        <v>634</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2"/>
        <v>45245</v>
      </c>
      <c r="S702" s="503">
        <f t="shared" si="222"/>
        <v>45245</v>
      </c>
      <c r="T702" s="503">
        <f t="shared" si="222"/>
        <v>45245</v>
      </c>
      <c r="U702" s="503">
        <f t="shared" si="222"/>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18"/>
        <v>1774</v>
      </c>
      <c r="AK702" s="1044">
        <f t="shared" si="219"/>
        <v>1774</v>
      </c>
      <c r="AL702" s="1044">
        <f t="shared" si="220"/>
        <v>1774</v>
      </c>
      <c r="AM702" s="1044">
        <f t="shared" si="221"/>
        <v>1774</v>
      </c>
      <c r="AN702" s="415"/>
      <c r="AO702" s="410"/>
      <c r="AP702" s="395"/>
      <c r="AQ702" s="383"/>
      <c r="AR702" s="383"/>
      <c r="AS702" s="383"/>
    </row>
    <row r="703" spans="1:45" outlineLevel="3" x14ac:dyDescent="0.25">
      <c r="A703" s="383"/>
      <c r="B703" s="392"/>
      <c r="C703" s="385">
        <f t="shared" si="223"/>
        <v>4</v>
      </c>
      <c r="D703" s="410"/>
      <c r="E703" s="467"/>
      <c r="F703" s="467"/>
      <c r="G703" s="410"/>
      <c r="H703" s="415"/>
      <c r="I703" s="431"/>
      <c r="J703" s="431" t="s">
        <v>635</v>
      </c>
      <c r="K703" s="415"/>
      <c r="L703" s="415"/>
      <c r="M703" s="415"/>
      <c r="N703" s="415"/>
      <c r="O703" s="415"/>
      <c r="P703" s="415"/>
      <c r="Q703" s="415"/>
      <c r="R703" s="503">
        <f t="shared" si="222"/>
        <v>45245</v>
      </c>
      <c r="S703" s="503">
        <f t="shared" si="222"/>
        <v>45245</v>
      </c>
      <c r="T703" s="503">
        <f t="shared" si="222"/>
        <v>45245</v>
      </c>
      <c r="U703" s="503">
        <f t="shared" si="222"/>
        <v>45245</v>
      </c>
      <c r="V703" s="415"/>
      <c r="W703" s="415"/>
      <c r="X703" s="415"/>
      <c r="Y703" s="415"/>
      <c r="Z703" s="415"/>
      <c r="AA703" s="415"/>
      <c r="AB703" s="415"/>
      <c r="AC703" s="415"/>
      <c r="AD703" s="415"/>
      <c r="AE703" s="415"/>
      <c r="AF703" s="415"/>
      <c r="AG703" s="415"/>
      <c r="AH703" s="415"/>
      <c r="AI703" s="415"/>
      <c r="AJ703" s="1044">
        <f t="shared" si="218"/>
        <v>1774</v>
      </c>
      <c r="AK703" s="1044">
        <f t="shared" si="219"/>
        <v>1774</v>
      </c>
      <c r="AL703" s="1044">
        <f t="shared" si="220"/>
        <v>1774</v>
      </c>
      <c r="AM703" s="1044">
        <f t="shared" si="221"/>
        <v>1774</v>
      </c>
      <c r="AN703" s="415"/>
      <c r="AO703" s="410"/>
      <c r="AP703" s="395"/>
      <c r="AQ703" s="383"/>
      <c r="AR703" s="383"/>
      <c r="AS703" s="383"/>
    </row>
    <row r="704" spans="1:45" outlineLevel="3" x14ac:dyDescent="0.25">
      <c r="A704" s="383"/>
      <c r="B704" s="392"/>
      <c r="C704" s="385">
        <f t="shared" si="223"/>
        <v>4</v>
      </c>
      <c r="D704" s="410"/>
      <c r="E704" s="467"/>
      <c r="F704" s="467"/>
      <c r="G704" s="410"/>
      <c r="H704" s="415"/>
      <c r="I704" s="431">
        <v>5</v>
      </c>
      <c r="J704" s="431" t="s">
        <v>644</v>
      </c>
      <c r="K704" s="503">
        <f>DATE(YEAR(K701)+1,MONTH(K701),DAY(K701))</f>
        <v>45611</v>
      </c>
      <c r="L704" s="503">
        <f>DATE(YEAR(L701)+1,MONTH(L701),DAY(L701))</f>
        <v>45611</v>
      </c>
      <c r="M704" s="503">
        <f>DATE(YEAR(M701)+1,MONTH(M701),DAY(M701))</f>
        <v>45611</v>
      </c>
      <c r="N704" s="415"/>
      <c r="O704" s="415"/>
      <c r="P704" s="415"/>
      <c r="Q704" s="415"/>
      <c r="R704" s="503">
        <f t="shared" si="222"/>
        <v>45611</v>
      </c>
      <c r="S704" s="503">
        <f t="shared" si="222"/>
        <v>45611</v>
      </c>
      <c r="T704" s="503">
        <f t="shared" si="222"/>
        <v>45611</v>
      </c>
      <c r="U704" s="503">
        <f t="shared" si="222"/>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18"/>
        <v>2139</v>
      </c>
      <c r="AK704" s="1044">
        <f t="shared" si="219"/>
        <v>2139</v>
      </c>
      <c r="AL704" s="1044">
        <f t="shared" si="220"/>
        <v>2139</v>
      </c>
      <c r="AM704" s="1044">
        <f t="shared" si="221"/>
        <v>2139</v>
      </c>
      <c r="AN704" s="415"/>
      <c r="AO704" s="410"/>
      <c r="AP704" s="395"/>
      <c r="AQ704" s="383"/>
      <c r="AR704" s="383"/>
      <c r="AS704" s="383"/>
    </row>
    <row r="705" spans="1:45" outlineLevel="3" x14ac:dyDescent="0.25">
      <c r="A705" s="383"/>
      <c r="B705" s="392"/>
      <c r="C705" s="385">
        <f t="shared" si="223"/>
        <v>4</v>
      </c>
      <c r="D705" s="410"/>
      <c r="E705" s="467"/>
      <c r="F705" s="467"/>
      <c r="G705" s="410"/>
      <c r="H705" s="415"/>
      <c r="I705" s="431"/>
      <c r="J705" s="431" t="s">
        <v>634</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2"/>
        <v>45611</v>
      </c>
      <c r="S705" s="503">
        <f t="shared" si="222"/>
        <v>45611</v>
      </c>
      <c r="T705" s="503">
        <f t="shared" si="222"/>
        <v>45611</v>
      </c>
      <c r="U705" s="503">
        <f t="shared" si="222"/>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18"/>
        <v>2139</v>
      </c>
      <c r="AK705" s="1044">
        <f t="shared" si="219"/>
        <v>2139</v>
      </c>
      <c r="AL705" s="1044">
        <f t="shared" si="220"/>
        <v>2139</v>
      </c>
      <c r="AM705" s="1044">
        <f t="shared" si="221"/>
        <v>2139</v>
      </c>
      <c r="AN705" s="415"/>
      <c r="AO705" s="410"/>
      <c r="AP705" s="395"/>
      <c r="AQ705" s="383"/>
      <c r="AR705" s="383"/>
      <c r="AS705" s="383"/>
    </row>
    <row r="706" spans="1:45" outlineLevel="3" x14ac:dyDescent="0.25">
      <c r="A706" s="383"/>
      <c r="B706" s="392"/>
      <c r="C706" s="385">
        <f t="shared" si="223"/>
        <v>4</v>
      </c>
      <c r="D706" s="410"/>
      <c r="E706" s="467"/>
      <c r="F706" s="467"/>
      <c r="G706" s="410"/>
      <c r="H706" s="415"/>
      <c r="I706" s="431"/>
      <c r="J706" s="431" t="s">
        <v>635</v>
      </c>
      <c r="K706" s="415"/>
      <c r="L706" s="415"/>
      <c r="M706" s="415"/>
      <c r="N706" s="415"/>
      <c r="O706" s="415"/>
      <c r="P706" s="415"/>
      <c r="Q706" s="415"/>
      <c r="R706" s="503">
        <f t="shared" si="222"/>
        <v>45611</v>
      </c>
      <c r="S706" s="503">
        <f t="shared" si="222"/>
        <v>45611</v>
      </c>
      <c r="T706" s="503">
        <f t="shared" si="222"/>
        <v>45611</v>
      </c>
      <c r="U706" s="503">
        <f t="shared" si="222"/>
        <v>45611</v>
      </c>
      <c r="V706" s="415"/>
      <c r="W706" s="415"/>
      <c r="X706" s="415"/>
      <c r="Y706" s="415"/>
      <c r="Z706" s="415"/>
      <c r="AA706" s="415"/>
      <c r="AB706" s="415"/>
      <c r="AC706" s="415"/>
      <c r="AD706" s="415"/>
      <c r="AE706" s="415"/>
      <c r="AF706" s="415"/>
      <c r="AG706" s="415"/>
      <c r="AH706" s="415"/>
      <c r="AI706" s="415"/>
      <c r="AJ706" s="1044">
        <f t="shared" si="218"/>
        <v>2139</v>
      </c>
      <c r="AK706" s="1044">
        <f t="shared" si="219"/>
        <v>2139</v>
      </c>
      <c r="AL706" s="1044">
        <f t="shared" si="220"/>
        <v>2139</v>
      </c>
      <c r="AM706" s="1044">
        <f t="shared" si="221"/>
        <v>2139</v>
      </c>
      <c r="AN706" s="415"/>
      <c r="AO706" s="410"/>
      <c r="AP706" s="395"/>
      <c r="AQ706" s="383"/>
      <c r="AR706" s="383"/>
      <c r="AS706" s="383"/>
    </row>
    <row r="707" spans="1:45" outlineLevel="3" x14ac:dyDescent="0.25">
      <c r="A707" s="383"/>
      <c r="B707" s="392"/>
      <c r="C707" s="385">
        <f t="shared" si="223"/>
        <v>4</v>
      </c>
      <c r="D707" s="410"/>
      <c r="E707" s="467"/>
      <c r="F707" s="467"/>
      <c r="G707" s="410"/>
      <c r="H707" s="415"/>
      <c r="I707" s="431">
        <v>6</v>
      </c>
      <c r="J707" s="431" t="s">
        <v>644</v>
      </c>
      <c r="K707" s="503">
        <f>DATE(YEAR(K704)+1,MONTH(K704),DAY(K704))</f>
        <v>45976</v>
      </c>
      <c r="L707" s="503">
        <f>DATE(YEAR(L704)+1,MONTH(L704),DAY(L704))</f>
        <v>45976</v>
      </c>
      <c r="M707" s="503">
        <f>DATE(YEAR(M704)+1,MONTH(M704),DAY(M704))</f>
        <v>45976</v>
      </c>
      <c r="N707" s="415"/>
      <c r="O707" s="415"/>
      <c r="P707" s="415"/>
      <c r="Q707" s="415"/>
      <c r="R707" s="503">
        <f t="shared" si="222"/>
        <v>45976</v>
      </c>
      <c r="S707" s="503">
        <f t="shared" si="222"/>
        <v>45976</v>
      </c>
      <c r="T707" s="503">
        <f t="shared" si="222"/>
        <v>45976</v>
      </c>
      <c r="U707" s="503">
        <f t="shared" si="222"/>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18"/>
        <v>2502</v>
      </c>
      <c r="AK707" s="1044">
        <f t="shared" si="219"/>
        <v>2502</v>
      </c>
      <c r="AL707" s="1044">
        <f t="shared" si="220"/>
        <v>2502</v>
      </c>
      <c r="AM707" s="1044">
        <f t="shared" si="221"/>
        <v>2502</v>
      </c>
      <c r="AN707" s="415"/>
      <c r="AO707" s="410"/>
      <c r="AP707" s="395"/>
      <c r="AQ707" s="383"/>
      <c r="AR707" s="383"/>
      <c r="AS707" s="383"/>
    </row>
    <row r="708" spans="1:45" outlineLevel="3" x14ac:dyDescent="0.25">
      <c r="A708" s="383"/>
      <c r="B708" s="392"/>
      <c r="C708" s="385">
        <f t="shared" si="223"/>
        <v>4</v>
      </c>
      <c r="D708" s="410"/>
      <c r="E708" s="467"/>
      <c r="F708" s="467"/>
      <c r="G708" s="410"/>
      <c r="H708" s="415"/>
      <c r="I708" s="431"/>
      <c r="J708" s="431" t="s">
        <v>634</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2"/>
        <v>45976</v>
      </c>
      <c r="S708" s="503">
        <f t="shared" si="222"/>
        <v>45976</v>
      </c>
      <c r="T708" s="503">
        <f t="shared" si="222"/>
        <v>45976</v>
      </c>
      <c r="U708" s="503">
        <f t="shared" si="222"/>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18"/>
        <v>2502</v>
      </c>
      <c r="AK708" s="1044">
        <f t="shared" si="219"/>
        <v>2502</v>
      </c>
      <c r="AL708" s="1044">
        <f t="shared" si="220"/>
        <v>2502</v>
      </c>
      <c r="AM708" s="1044">
        <f t="shared" si="221"/>
        <v>2502</v>
      </c>
      <c r="AN708" s="415"/>
      <c r="AO708" s="410"/>
      <c r="AP708" s="395"/>
      <c r="AQ708" s="383"/>
      <c r="AR708" s="383"/>
      <c r="AS708" s="383"/>
    </row>
    <row r="709" spans="1:45" outlineLevel="3" x14ac:dyDescent="0.25">
      <c r="A709" s="383"/>
      <c r="B709" s="392"/>
      <c r="C709" s="385">
        <f t="shared" si="223"/>
        <v>4</v>
      </c>
      <c r="D709" s="410"/>
      <c r="E709" s="467"/>
      <c r="F709" s="467"/>
      <c r="G709" s="410"/>
      <c r="H709" s="415"/>
      <c r="I709" s="431"/>
      <c r="J709" s="431" t="s">
        <v>635</v>
      </c>
      <c r="K709" s="415"/>
      <c r="L709" s="415"/>
      <c r="M709" s="415"/>
      <c r="N709" s="415"/>
      <c r="O709" s="415"/>
      <c r="P709" s="415"/>
      <c r="Q709" s="415"/>
      <c r="R709" s="503">
        <f t="shared" si="222"/>
        <v>45976</v>
      </c>
      <c r="S709" s="503">
        <f t="shared" si="222"/>
        <v>45976</v>
      </c>
      <c r="T709" s="503">
        <f t="shared" si="222"/>
        <v>45976</v>
      </c>
      <c r="U709" s="503">
        <f t="shared" si="222"/>
        <v>45976</v>
      </c>
      <c r="V709" s="415"/>
      <c r="W709" s="415"/>
      <c r="X709" s="415"/>
      <c r="Y709" s="415"/>
      <c r="Z709" s="415"/>
      <c r="AA709" s="415"/>
      <c r="AB709" s="415"/>
      <c r="AC709" s="415"/>
      <c r="AD709" s="415"/>
      <c r="AE709" s="415"/>
      <c r="AF709" s="415"/>
      <c r="AG709" s="415"/>
      <c r="AH709" s="415"/>
      <c r="AI709" s="415"/>
      <c r="AJ709" s="1044">
        <f t="shared" si="218"/>
        <v>2502</v>
      </c>
      <c r="AK709" s="1044">
        <f t="shared" si="219"/>
        <v>2502</v>
      </c>
      <c r="AL709" s="1044">
        <f t="shared" si="220"/>
        <v>2502</v>
      </c>
      <c r="AM709" s="1044">
        <f t="shared" si="221"/>
        <v>2502</v>
      </c>
      <c r="AN709" s="415"/>
      <c r="AO709" s="410"/>
      <c r="AP709" s="395"/>
      <c r="AQ709" s="383"/>
      <c r="AR709" s="383"/>
      <c r="AS709" s="383"/>
    </row>
    <row r="710" spans="1:45" outlineLevel="3" x14ac:dyDescent="0.25">
      <c r="A710" s="383"/>
      <c r="B710" s="392"/>
      <c r="C710" s="385">
        <f t="shared" si="223"/>
        <v>4</v>
      </c>
      <c r="D710" s="410"/>
      <c r="E710" s="467"/>
      <c r="F710" s="467"/>
      <c r="G710" s="410"/>
      <c r="H710" s="415"/>
      <c r="I710" s="431">
        <v>7</v>
      </c>
      <c r="J710" s="431" t="s">
        <v>644</v>
      </c>
      <c r="K710" s="503">
        <f>DATE(YEAR(K707)+1,MONTH(K707),DAY(K707))</f>
        <v>46341</v>
      </c>
      <c r="L710" s="503">
        <f>DATE(YEAR(L707)+1,MONTH(L707),DAY(L707))</f>
        <v>46341</v>
      </c>
      <c r="M710" s="503">
        <f>DATE(YEAR(M707)+1,MONTH(M707),DAY(M707))</f>
        <v>46341</v>
      </c>
      <c r="N710" s="415"/>
      <c r="O710" s="415"/>
      <c r="P710" s="415"/>
      <c r="Q710" s="415"/>
      <c r="R710" s="503">
        <f t="shared" si="222"/>
        <v>46341</v>
      </c>
      <c r="S710" s="503">
        <f t="shared" si="222"/>
        <v>46341</v>
      </c>
      <c r="T710" s="503">
        <f t="shared" si="222"/>
        <v>46341</v>
      </c>
      <c r="U710" s="503">
        <f t="shared" si="222"/>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18"/>
        <v>2866</v>
      </c>
      <c r="AK710" s="1044">
        <f t="shared" si="219"/>
        <v>2866</v>
      </c>
      <c r="AL710" s="1044">
        <f t="shared" si="220"/>
        <v>2866</v>
      </c>
      <c r="AM710" s="1044">
        <f t="shared" si="221"/>
        <v>2866</v>
      </c>
      <c r="AN710" s="415"/>
      <c r="AO710" s="410"/>
      <c r="AP710" s="395"/>
      <c r="AQ710" s="383"/>
      <c r="AR710" s="383"/>
      <c r="AS710" s="383"/>
    </row>
    <row r="711" spans="1:45" outlineLevel="3" x14ac:dyDescent="0.25">
      <c r="A711" s="383"/>
      <c r="B711" s="392"/>
      <c r="C711" s="385">
        <f t="shared" si="223"/>
        <v>4</v>
      </c>
      <c r="D711" s="410"/>
      <c r="E711" s="467"/>
      <c r="F711" s="467"/>
      <c r="G711" s="410"/>
      <c r="H711" s="415"/>
      <c r="I711" s="431"/>
      <c r="J711" s="431" t="s">
        <v>634</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2"/>
        <v>46341</v>
      </c>
      <c r="S711" s="503">
        <f t="shared" si="222"/>
        <v>46341</v>
      </c>
      <c r="T711" s="503">
        <f t="shared" si="222"/>
        <v>46341</v>
      </c>
      <c r="U711" s="503">
        <f t="shared" si="222"/>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18"/>
        <v>2866</v>
      </c>
      <c r="AK711" s="1044">
        <f t="shared" si="219"/>
        <v>2866</v>
      </c>
      <c r="AL711" s="1044">
        <f t="shared" si="220"/>
        <v>2866</v>
      </c>
      <c r="AM711" s="1044">
        <f t="shared" si="221"/>
        <v>2866</v>
      </c>
      <c r="AN711" s="415"/>
      <c r="AO711" s="410"/>
      <c r="AP711" s="395"/>
      <c r="AQ711" s="383"/>
      <c r="AR711" s="383"/>
      <c r="AS711" s="383"/>
    </row>
    <row r="712" spans="1:45" outlineLevel="3" x14ac:dyDescent="0.25">
      <c r="A712" s="383"/>
      <c r="B712" s="392"/>
      <c r="C712" s="385">
        <f t="shared" si="223"/>
        <v>4</v>
      </c>
      <c r="D712" s="410"/>
      <c r="E712" s="467"/>
      <c r="F712" s="467"/>
      <c r="G712" s="410"/>
      <c r="H712" s="415"/>
      <c r="I712" s="431"/>
      <c r="J712" s="431" t="s">
        <v>635</v>
      </c>
      <c r="K712" s="415"/>
      <c r="L712" s="415"/>
      <c r="M712" s="415"/>
      <c r="N712" s="415"/>
      <c r="O712" s="415"/>
      <c r="P712" s="415"/>
      <c r="Q712" s="415"/>
      <c r="R712" s="503">
        <f t="shared" si="222"/>
        <v>46341</v>
      </c>
      <c r="S712" s="503">
        <f t="shared" si="222"/>
        <v>46341</v>
      </c>
      <c r="T712" s="503">
        <f t="shared" si="222"/>
        <v>46341</v>
      </c>
      <c r="U712" s="503">
        <f t="shared" si="222"/>
        <v>46341</v>
      </c>
      <c r="V712" s="415"/>
      <c r="W712" s="415"/>
      <c r="X712" s="415"/>
      <c r="Y712" s="415"/>
      <c r="Z712" s="415"/>
      <c r="AA712" s="415"/>
      <c r="AB712" s="415"/>
      <c r="AC712" s="415"/>
      <c r="AD712" s="415"/>
      <c r="AE712" s="415"/>
      <c r="AF712" s="415"/>
      <c r="AG712" s="415"/>
      <c r="AH712" s="415"/>
      <c r="AI712" s="415"/>
      <c r="AJ712" s="1044">
        <f t="shared" si="218"/>
        <v>2866</v>
      </c>
      <c r="AK712" s="1044">
        <f t="shared" si="219"/>
        <v>2866</v>
      </c>
      <c r="AL712" s="1044">
        <f t="shared" si="220"/>
        <v>2866</v>
      </c>
      <c r="AM712" s="1044">
        <f t="shared" si="221"/>
        <v>2866</v>
      </c>
      <c r="AN712" s="415"/>
      <c r="AO712" s="410"/>
      <c r="AP712" s="395"/>
      <c r="AQ712" s="383"/>
      <c r="AR712" s="383"/>
      <c r="AS712" s="383"/>
    </row>
    <row r="713" spans="1:45" outlineLevel="3" x14ac:dyDescent="0.25">
      <c r="A713" s="383"/>
      <c r="B713" s="392"/>
      <c r="C713" s="385">
        <f t="shared" si="223"/>
        <v>4</v>
      </c>
      <c r="D713" s="410"/>
      <c r="E713" s="467"/>
      <c r="F713" s="467"/>
      <c r="G713" s="410"/>
      <c r="H713" s="431" t="str">
        <f>H$262</f>
        <v>Win</v>
      </c>
      <c r="I713" s="431">
        <v>0</v>
      </c>
      <c r="J713" s="431" t="s">
        <v>644</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4">R713&lt;(MAX(R$283:R$290)+MAX($I$364*R$364,$I$365*R$365,$I$366*R$366))</f>
        <v>0</v>
      </c>
      <c r="Y713" s="415" t="b">
        <f t="shared" si="224"/>
        <v>0</v>
      </c>
      <c r="Z713" s="415" t="b">
        <f t="shared" si="224"/>
        <v>0</v>
      </c>
      <c r="AA713" s="415" t="b">
        <f t="shared" si="224"/>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18"/>
        <v>348</v>
      </c>
      <c r="AK713" s="1044">
        <f t="shared" si="219"/>
        <v>348</v>
      </c>
      <c r="AL713" s="1044">
        <f t="shared" si="220"/>
        <v>348</v>
      </c>
      <c r="AM713" s="1044">
        <f t="shared" si="221"/>
        <v>348</v>
      </c>
      <c r="AN713" s="415"/>
      <c r="AO713" s="410"/>
      <c r="AP713" s="395"/>
      <c r="AQ713" s="383"/>
      <c r="AR713" s="383"/>
      <c r="AS713" s="383"/>
    </row>
    <row r="714" spans="1:45" outlineLevel="3" x14ac:dyDescent="0.25">
      <c r="A714" s="383"/>
      <c r="B714" s="392"/>
      <c r="C714" s="385">
        <f t="shared" si="223"/>
        <v>4</v>
      </c>
      <c r="D714" s="410"/>
      <c r="E714" s="467"/>
      <c r="F714" s="467"/>
      <c r="G714" s="410"/>
      <c r="H714" s="431"/>
      <c r="I714" s="431"/>
      <c r="J714" s="431" t="s">
        <v>634</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4"/>
        <v>0</v>
      </c>
      <c r="Y714" s="415" t="b">
        <f t="shared" si="224"/>
        <v>0</v>
      </c>
      <c r="Z714" s="415" t="b">
        <f t="shared" si="224"/>
        <v>0</v>
      </c>
      <c r="AA714" s="415" t="b">
        <f t="shared" si="224"/>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18"/>
        <v>348</v>
      </c>
      <c r="AK714" s="1044">
        <f t="shared" si="219"/>
        <v>348</v>
      </c>
      <c r="AL714" s="1044">
        <f t="shared" si="220"/>
        <v>348</v>
      </c>
      <c r="AM714" s="1044">
        <f t="shared" si="221"/>
        <v>348</v>
      </c>
      <c r="AN714" s="415"/>
      <c r="AO714" s="410"/>
      <c r="AP714" s="395"/>
      <c r="AQ714" s="383"/>
      <c r="AR714" s="383"/>
      <c r="AS714" s="383"/>
    </row>
    <row r="715" spans="1:45" outlineLevel="3" x14ac:dyDescent="0.25">
      <c r="A715" s="383"/>
      <c r="B715" s="392"/>
      <c r="C715" s="385">
        <f t="shared" si="223"/>
        <v>4</v>
      </c>
      <c r="D715" s="410"/>
      <c r="E715" s="467"/>
      <c r="F715" s="467"/>
      <c r="G715" s="410"/>
      <c r="H715" s="431"/>
      <c r="I715" s="431"/>
      <c r="J715" s="431" t="s">
        <v>635</v>
      </c>
      <c r="K715" s="415"/>
      <c r="L715" s="415"/>
      <c r="M715" s="415"/>
      <c r="N715" s="415"/>
      <c r="O715" s="415"/>
      <c r="P715" s="415"/>
      <c r="Q715" s="415"/>
      <c r="R715" s="538">
        <v>43814</v>
      </c>
      <c r="S715" s="538">
        <v>43814</v>
      </c>
      <c r="T715" s="538">
        <v>43814</v>
      </c>
      <c r="U715" s="538">
        <v>43814</v>
      </c>
      <c r="V715" s="415"/>
      <c r="W715" s="415"/>
      <c r="X715" s="415" t="b">
        <f t="shared" si="224"/>
        <v>0</v>
      </c>
      <c r="Y715" s="415" t="b">
        <f t="shared" si="224"/>
        <v>0</v>
      </c>
      <c r="Z715" s="415" t="b">
        <f t="shared" si="224"/>
        <v>0</v>
      </c>
      <c r="AA715" s="415" t="b">
        <f t="shared" si="224"/>
        <v>0</v>
      </c>
      <c r="AB715" s="415"/>
      <c r="AC715" s="415"/>
      <c r="AD715" s="415"/>
      <c r="AE715" s="415"/>
      <c r="AF715" s="415"/>
      <c r="AG715" s="415"/>
      <c r="AH715" s="415"/>
      <c r="AI715" s="415"/>
      <c r="AJ715" s="1044">
        <f t="shared" si="218"/>
        <v>348</v>
      </c>
      <c r="AK715" s="1044">
        <f t="shared" si="219"/>
        <v>348</v>
      </c>
      <c r="AL715" s="1044">
        <f t="shared" si="220"/>
        <v>348</v>
      </c>
      <c r="AM715" s="1044">
        <f t="shared" si="221"/>
        <v>348</v>
      </c>
      <c r="AN715" s="415"/>
      <c r="AO715" s="410"/>
      <c r="AP715" s="395"/>
      <c r="AQ715" s="383"/>
      <c r="AR715" s="383"/>
      <c r="AS715" s="383"/>
    </row>
    <row r="716" spans="1:45" outlineLevel="3" x14ac:dyDescent="0.25">
      <c r="A716" s="383"/>
      <c r="B716" s="392"/>
      <c r="C716" s="385">
        <f t="shared" si="223"/>
        <v>4</v>
      </c>
      <c r="D716" s="410"/>
      <c r="E716" s="467"/>
      <c r="F716" s="467"/>
      <c r="G716" s="410"/>
      <c r="H716" s="415"/>
      <c r="I716" s="431">
        <v>1</v>
      </c>
      <c r="J716" s="431" t="s">
        <v>644</v>
      </c>
      <c r="K716" s="503">
        <f>DATE(YEAR(K713)+1,MONTH(K713),DAY(K713))</f>
        <v>44180</v>
      </c>
      <c r="L716" s="503">
        <f>DATE(YEAR(L713)+1,MONTH(L713),DAY(L713))</f>
        <v>44180</v>
      </c>
      <c r="M716" s="503">
        <f>DATE(YEAR(M713)+1,MONTH(M713),DAY(M713))</f>
        <v>44180</v>
      </c>
      <c r="N716" s="415"/>
      <c r="O716" s="415"/>
      <c r="P716" s="415"/>
      <c r="Q716" s="415"/>
      <c r="R716" s="503">
        <f t="shared" ref="R716:U716" si="225">DATE(YEAR(R713)+1,MONTH(R713),DAY(R713))</f>
        <v>44180</v>
      </c>
      <c r="S716" s="503">
        <f t="shared" si="225"/>
        <v>44180</v>
      </c>
      <c r="T716" s="503">
        <f t="shared" si="225"/>
        <v>44180</v>
      </c>
      <c r="U716" s="503">
        <f t="shared" si="225"/>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18"/>
        <v>713</v>
      </c>
      <c r="AK716" s="1044">
        <f t="shared" si="219"/>
        <v>713</v>
      </c>
      <c r="AL716" s="1044">
        <f t="shared" si="220"/>
        <v>713</v>
      </c>
      <c r="AM716" s="1044">
        <f t="shared" si="221"/>
        <v>713</v>
      </c>
      <c r="AN716" s="415"/>
      <c r="AO716" s="410"/>
      <c r="AP716" s="395"/>
      <c r="AQ716" s="383"/>
      <c r="AR716" s="383"/>
      <c r="AS716" s="383"/>
    </row>
    <row r="717" spans="1:45" outlineLevel="3" x14ac:dyDescent="0.25">
      <c r="A717" s="383"/>
      <c r="B717" s="392"/>
      <c r="C717" s="385">
        <f t="shared" si="223"/>
        <v>4</v>
      </c>
      <c r="D717" s="410"/>
      <c r="E717" s="467"/>
      <c r="F717" s="467"/>
      <c r="G717" s="410"/>
      <c r="H717" s="415"/>
      <c r="I717" s="431"/>
      <c r="J717" s="431" t="s">
        <v>634</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6">DATE(YEAR(R714)+1,MONTH(R714),DAY(R714))</f>
        <v>44180</v>
      </c>
      <c r="S717" s="503">
        <f t="shared" si="226"/>
        <v>44180</v>
      </c>
      <c r="T717" s="503">
        <f t="shared" si="226"/>
        <v>44180</v>
      </c>
      <c r="U717" s="503">
        <f t="shared" si="226"/>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18"/>
        <v>713</v>
      </c>
      <c r="AK717" s="1044">
        <f t="shared" si="219"/>
        <v>713</v>
      </c>
      <c r="AL717" s="1044">
        <f t="shared" si="220"/>
        <v>713</v>
      </c>
      <c r="AM717" s="1044">
        <f t="shared" si="221"/>
        <v>713</v>
      </c>
      <c r="AN717" s="415"/>
      <c r="AO717" s="410"/>
      <c r="AP717" s="395"/>
      <c r="AQ717" s="383"/>
      <c r="AR717" s="383"/>
      <c r="AS717" s="383"/>
    </row>
    <row r="718" spans="1:45" outlineLevel="3" x14ac:dyDescent="0.25">
      <c r="A718" s="383"/>
      <c r="B718" s="392"/>
      <c r="C718" s="385">
        <f t="shared" si="223"/>
        <v>4</v>
      </c>
      <c r="D718" s="410"/>
      <c r="E718" s="467"/>
      <c r="F718" s="467"/>
      <c r="G718" s="410"/>
      <c r="H718" s="415"/>
      <c r="I718" s="431"/>
      <c r="J718" s="431" t="s">
        <v>635</v>
      </c>
      <c r="K718" s="415"/>
      <c r="L718" s="415"/>
      <c r="M718" s="415"/>
      <c r="N718" s="415"/>
      <c r="O718" s="415"/>
      <c r="P718" s="415"/>
      <c r="Q718" s="415"/>
      <c r="R718" s="503">
        <f t="shared" ref="R718:U718" si="227">DATE(YEAR(R715)+1,MONTH(R715),DAY(R715))</f>
        <v>44180</v>
      </c>
      <c r="S718" s="503">
        <f t="shared" si="227"/>
        <v>44180</v>
      </c>
      <c r="T718" s="503">
        <f t="shared" si="227"/>
        <v>44180</v>
      </c>
      <c r="U718" s="503">
        <f t="shared" si="227"/>
        <v>44180</v>
      </c>
      <c r="V718" s="415"/>
      <c r="W718" s="415"/>
      <c r="X718" s="415"/>
      <c r="Y718" s="415"/>
      <c r="Z718" s="415"/>
      <c r="AA718" s="415"/>
      <c r="AB718" s="415"/>
      <c r="AC718" s="415"/>
      <c r="AD718" s="415"/>
      <c r="AE718" s="415"/>
      <c r="AF718" s="415"/>
      <c r="AG718" s="415"/>
      <c r="AH718" s="415"/>
      <c r="AI718" s="415"/>
      <c r="AJ718" s="1044">
        <f t="shared" si="218"/>
        <v>713</v>
      </c>
      <c r="AK718" s="1044">
        <f t="shared" si="219"/>
        <v>713</v>
      </c>
      <c r="AL718" s="1044">
        <f t="shared" si="220"/>
        <v>713</v>
      </c>
      <c r="AM718" s="1044">
        <f t="shared" si="221"/>
        <v>713</v>
      </c>
      <c r="AN718" s="415"/>
      <c r="AO718" s="410"/>
      <c r="AP718" s="395"/>
      <c r="AQ718" s="383"/>
      <c r="AR718" s="383"/>
      <c r="AS718" s="383"/>
    </row>
    <row r="719" spans="1:45" outlineLevel="3" x14ac:dyDescent="0.25">
      <c r="A719" s="383"/>
      <c r="B719" s="392"/>
      <c r="C719" s="385">
        <f t="shared" si="223"/>
        <v>4</v>
      </c>
      <c r="D719" s="410"/>
      <c r="E719" s="467"/>
      <c r="F719" s="467"/>
      <c r="G719" s="410"/>
      <c r="H719" s="415"/>
      <c r="I719" s="431">
        <v>2</v>
      </c>
      <c r="J719" s="431" t="s">
        <v>644</v>
      </c>
      <c r="K719" s="503">
        <f>DATE(YEAR(K716)+1,MONTH(K716),DAY(K716))</f>
        <v>44545</v>
      </c>
      <c r="L719" s="503">
        <f>DATE(YEAR(L716)+1,MONTH(L716),DAY(L716))</f>
        <v>44545</v>
      </c>
      <c r="M719" s="503">
        <f>DATE(YEAR(M716)+1,MONTH(M716),DAY(M716))</f>
        <v>44545</v>
      </c>
      <c r="N719" s="415"/>
      <c r="O719" s="415"/>
      <c r="P719" s="415"/>
      <c r="Q719" s="415"/>
      <c r="R719" s="503">
        <f t="shared" ref="R719:U719" si="228">DATE(YEAR(R716)+1,MONTH(R716),DAY(R716))</f>
        <v>44545</v>
      </c>
      <c r="S719" s="503">
        <f t="shared" si="228"/>
        <v>44545</v>
      </c>
      <c r="T719" s="503">
        <f t="shared" si="228"/>
        <v>44545</v>
      </c>
      <c r="U719" s="503">
        <f t="shared" si="228"/>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18"/>
        <v>1076</v>
      </c>
      <c r="AK719" s="1044">
        <f t="shared" si="219"/>
        <v>1076</v>
      </c>
      <c r="AL719" s="1044">
        <f t="shared" si="220"/>
        <v>1076</v>
      </c>
      <c r="AM719" s="1044">
        <f t="shared" si="221"/>
        <v>1076</v>
      </c>
      <c r="AN719" s="415"/>
      <c r="AO719" s="410"/>
      <c r="AP719" s="395"/>
      <c r="AQ719" s="383"/>
      <c r="AR719" s="383"/>
      <c r="AS719" s="383"/>
    </row>
    <row r="720" spans="1:45" outlineLevel="3" x14ac:dyDescent="0.25">
      <c r="A720" s="383"/>
      <c r="B720" s="392"/>
      <c r="C720" s="385">
        <f t="shared" si="223"/>
        <v>4</v>
      </c>
      <c r="D720" s="410"/>
      <c r="E720" s="467"/>
      <c r="F720" s="467"/>
      <c r="G720" s="410"/>
      <c r="H720" s="415"/>
      <c r="I720" s="431"/>
      <c r="J720" s="431" t="s">
        <v>634</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29">DATE(YEAR(R717)+1,MONTH(R717),DAY(R717))</f>
        <v>44545</v>
      </c>
      <c r="S720" s="503">
        <f t="shared" si="229"/>
        <v>44545</v>
      </c>
      <c r="T720" s="503">
        <f t="shared" si="229"/>
        <v>44545</v>
      </c>
      <c r="U720" s="503">
        <f t="shared" si="229"/>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18"/>
        <v>1076</v>
      </c>
      <c r="AK720" s="1044">
        <f t="shared" si="219"/>
        <v>1076</v>
      </c>
      <c r="AL720" s="1044">
        <f t="shared" si="220"/>
        <v>1076</v>
      </c>
      <c r="AM720" s="1044">
        <f t="shared" si="221"/>
        <v>1076</v>
      </c>
      <c r="AN720" s="415"/>
      <c r="AO720" s="410"/>
      <c r="AP720" s="395"/>
      <c r="AQ720" s="383"/>
      <c r="AR720" s="383"/>
      <c r="AS720" s="383"/>
    </row>
    <row r="721" spans="1:45" outlineLevel="3" x14ac:dyDescent="0.25">
      <c r="A721" s="383"/>
      <c r="B721" s="392"/>
      <c r="C721" s="385">
        <f t="shared" si="223"/>
        <v>4</v>
      </c>
      <c r="D721" s="410"/>
      <c r="E721" s="467"/>
      <c r="F721" s="467"/>
      <c r="G721" s="410"/>
      <c r="H721" s="415"/>
      <c r="I721" s="431"/>
      <c r="J721" s="431" t="s">
        <v>635</v>
      </c>
      <c r="K721" s="415"/>
      <c r="L721" s="415"/>
      <c r="M721" s="415"/>
      <c r="N721" s="415"/>
      <c r="O721" s="415"/>
      <c r="P721" s="415"/>
      <c r="Q721" s="415"/>
      <c r="R721" s="503">
        <f t="shared" ref="R721:U721" si="230">DATE(YEAR(R718)+1,MONTH(R718),DAY(R718))</f>
        <v>44545</v>
      </c>
      <c r="S721" s="503">
        <f t="shared" si="230"/>
        <v>44545</v>
      </c>
      <c r="T721" s="503">
        <f t="shared" si="230"/>
        <v>44545</v>
      </c>
      <c r="U721" s="503">
        <f t="shared" si="230"/>
        <v>44545</v>
      </c>
      <c r="V721" s="415"/>
      <c r="W721" s="415"/>
      <c r="X721" s="415"/>
      <c r="Y721" s="415"/>
      <c r="Z721" s="415"/>
      <c r="AA721" s="415"/>
      <c r="AB721" s="415"/>
      <c r="AC721" s="415"/>
      <c r="AD721" s="415"/>
      <c r="AE721" s="415"/>
      <c r="AF721" s="415"/>
      <c r="AG721" s="415"/>
      <c r="AH721" s="415"/>
      <c r="AI721" s="415"/>
      <c r="AJ721" s="1044">
        <f t="shared" ref="AJ721:AJ752" si="231">MIN(363,INT((R721 - DATE(YEAR(R721),1,1))))+364*(YEAR(R721)-i_startyear)</f>
        <v>1076</v>
      </c>
      <c r="AK721" s="1044">
        <f t="shared" ref="AK721:AK752" si="232">MIN(363,INT((S721 - DATE(YEAR(S721),1,1))))+364*(YEAR(S721)-i_startyear)</f>
        <v>1076</v>
      </c>
      <c r="AL721" s="1044">
        <f t="shared" ref="AL721:AL752" si="233">MIN(363,INT((T721 - DATE(YEAR(T721),1,1))))+364*(YEAR(T721)-i_startyear)</f>
        <v>1076</v>
      </c>
      <c r="AM721" s="1044">
        <f t="shared" ref="AM721:AM752" si="234">MIN(363,INT((U721 - DATE(YEAR(U721),1,1))))+364*(YEAR(U721)-i_startyear)</f>
        <v>1076</v>
      </c>
      <c r="AN721" s="415"/>
      <c r="AO721" s="410"/>
      <c r="AP721" s="395"/>
      <c r="AQ721" s="383"/>
      <c r="AR721" s="383"/>
      <c r="AS721" s="383"/>
    </row>
    <row r="722" spans="1:45" outlineLevel="3" x14ac:dyDescent="0.25">
      <c r="A722" s="383"/>
      <c r="B722" s="392"/>
      <c r="C722" s="385">
        <f t="shared" si="223"/>
        <v>4</v>
      </c>
      <c r="D722" s="410"/>
      <c r="E722" s="467"/>
      <c r="F722" s="467"/>
      <c r="G722" s="410"/>
      <c r="H722" s="415"/>
      <c r="I722" s="431">
        <v>3</v>
      </c>
      <c r="J722" s="431" t="s">
        <v>644</v>
      </c>
      <c r="K722" s="503">
        <f>DATE(YEAR(K719)+1,MONTH(K719),DAY(K719))</f>
        <v>44910</v>
      </c>
      <c r="L722" s="503">
        <f>DATE(YEAR(L719)+1,MONTH(L719),DAY(L719))</f>
        <v>44910</v>
      </c>
      <c r="M722" s="503">
        <f>DATE(YEAR(M719)+1,MONTH(M719),DAY(M719))</f>
        <v>44910</v>
      </c>
      <c r="N722" s="415"/>
      <c r="O722" s="415"/>
      <c r="P722" s="415"/>
      <c r="Q722" s="415"/>
      <c r="R722" s="503">
        <f t="shared" ref="R722:U722" si="235">DATE(YEAR(R719)+1,MONTH(R719),DAY(R719))</f>
        <v>44910</v>
      </c>
      <c r="S722" s="503">
        <f t="shared" si="235"/>
        <v>44910</v>
      </c>
      <c r="T722" s="503">
        <f t="shared" si="235"/>
        <v>44910</v>
      </c>
      <c r="U722" s="503">
        <f t="shared" si="235"/>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1"/>
        <v>1440</v>
      </c>
      <c r="AK722" s="1044">
        <f t="shared" si="232"/>
        <v>1440</v>
      </c>
      <c r="AL722" s="1044">
        <f t="shared" si="233"/>
        <v>1440</v>
      </c>
      <c r="AM722" s="1044">
        <f t="shared" si="234"/>
        <v>1440</v>
      </c>
      <c r="AN722" s="415"/>
      <c r="AO722" s="410"/>
      <c r="AP722" s="395"/>
      <c r="AQ722" s="383"/>
      <c r="AR722" s="383"/>
      <c r="AS722" s="383"/>
    </row>
    <row r="723" spans="1:45" outlineLevel="3" x14ac:dyDescent="0.25">
      <c r="A723" s="383"/>
      <c r="B723" s="392"/>
      <c r="C723" s="385">
        <f t="shared" si="223"/>
        <v>4</v>
      </c>
      <c r="D723" s="410"/>
      <c r="E723" s="467"/>
      <c r="F723" s="467"/>
      <c r="G723" s="410"/>
      <c r="H723" s="415"/>
      <c r="I723" s="431"/>
      <c r="J723" s="431" t="s">
        <v>634</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6">DATE(YEAR(R720)+1,MONTH(R720),DAY(R720))</f>
        <v>44910</v>
      </c>
      <c r="S723" s="503">
        <f t="shared" si="236"/>
        <v>44910</v>
      </c>
      <c r="T723" s="503">
        <f t="shared" si="236"/>
        <v>44910</v>
      </c>
      <c r="U723" s="503">
        <f t="shared" si="236"/>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1"/>
        <v>1440</v>
      </c>
      <c r="AK723" s="1044">
        <f t="shared" si="232"/>
        <v>1440</v>
      </c>
      <c r="AL723" s="1044">
        <f t="shared" si="233"/>
        <v>1440</v>
      </c>
      <c r="AM723" s="1044">
        <f t="shared" si="234"/>
        <v>1440</v>
      </c>
      <c r="AN723" s="415"/>
      <c r="AO723" s="410"/>
      <c r="AP723" s="395"/>
      <c r="AQ723" s="383"/>
      <c r="AR723" s="383"/>
      <c r="AS723" s="383"/>
    </row>
    <row r="724" spans="1:45" outlineLevel="3" x14ac:dyDescent="0.25">
      <c r="A724" s="383"/>
      <c r="B724" s="392"/>
      <c r="C724" s="385">
        <f t="shared" si="223"/>
        <v>4</v>
      </c>
      <c r="D724" s="410"/>
      <c r="E724" s="467"/>
      <c r="F724" s="467"/>
      <c r="G724" s="410"/>
      <c r="H724" s="415"/>
      <c r="I724" s="431"/>
      <c r="J724" s="431" t="s">
        <v>635</v>
      </c>
      <c r="K724" s="415"/>
      <c r="L724" s="415"/>
      <c r="M724" s="415"/>
      <c r="N724" s="415"/>
      <c r="O724" s="415"/>
      <c r="P724" s="415"/>
      <c r="Q724" s="415"/>
      <c r="R724" s="503">
        <f t="shared" ref="R724:U724" si="237">DATE(YEAR(R721)+1,MONTH(R721),DAY(R721))</f>
        <v>44910</v>
      </c>
      <c r="S724" s="503">
        <f t="shared" si="237"/>
        <v>44910</v>
      </c>
      <c r="T724" s="503">
        <f t="shared" si="237"/>
        <v>44910</v>
      </c>
      <c r="U724" s="503">
        <f t="shared" si="237"/>
        <v>44910</v>
      </c>
      <c r="V724" s="415"/>
      <c r="W724" s="415"/>
      <c r="X724" s="415"/>
      <c r="Y724" s="415"/>
      <c r="Z724" s="415"/>
      <c r="AA724" s="415"/>
      <c r="AB724" s="415"/>
      <c r="AC724" s="415"/>
      <c r="AD724" s="415"/>
      <c r="AE724" s="415"/>
      <c r="AF724" s="415"/>
      <c r="AG724" s="415"/>
      <c r="AH724" s="415"/>
      <c r="AI724" s="415"/>
      <c r="AJ724" s="1044">
        <f t="shared" si="231"/>
        <v>1440</v>
      </c>
      <c r="AK724" s="1044">
        <f t="shared" si="232"/>
        <v>1440</v>
      </c>
      <c r="AL724" s="1044">
        <f t="shared" si="233"/>
        <v>1440</v>
      </c>
      <c r="AM724" s="1044">
        <f t="shared" si="234"/>
        <v>1440</v>
      </c>
      <c r="AN724" s="415"/>
      <c r="AO724" s="410"/>
      <c r="AP724" s="395"/>
      <c r="AQ724" s="383"/>
      <c r="AR724" s="383"/>
      <c r="AS724" s="383"/>
    </row>
    <row r="725" spans="1:45" outlineLevel="3" x14ac:dyDescent="0.25">
      <c r="A725" s="383"/>
      <c r="B725" s="392"/>
      <c r="C725" s="385">
        <f t="shared" si="223"/>
        <v>4</v>
      </c>
      <c r="D725" s="410"/>
      <c r="E725" s="467"/>
      <c r="F725" s="467"/>
      <c r="G725" s="410"/>
      <c r="H725" s="415"/>
      <c r="I725" s="431">
        <v>4</v>
      </c>
      <c r="J725" s="431" t="s">
        <v>644</v>
      </c>
      <c r="K725" s="503">
        <f>DATE(YEAR(K722)+1,MONTH(K722),DAY(K722))</f>
        <v>45275</v>
      </c>
      <c r="L725" s="503">
        <f>DATE(YEAR(L722)+1,MONTH(L722),DAY(L722))</f>
        <v>45275</v>
      </c>
      <c r="M725" s="503">
        <f>DATE(YEAR(M722)+1,MONTH(M722),DAY(M722))</f>
        <v>45275</v>
      </c>
      <c r="N725" s="415"/>
      <c r="O725" s="415"/>
      <c r="P725" s="415"/>
      <c r="Q725" s="415"/>
      <c r="R725" s="503">
        <f t="shared" ref="R725:U725" si="238">DATE(YEAR(R722)+1,MONTH(R722),DAY(R722))</f>
        <v>45275</v>
      </c>
      <c r="S725" s="503">
        <f t="shared" si="238"/>
        <v>45275</v>
      </c>
      <c r="T725" s="503">
        <f t="shared" si="238"/>
        <v>45275</v>
      </c>
      <c r="U725" s="503">
        <f t="shared" si="238"/>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1"/>
        <v>1804</v>
      </c>
      <c r="AK725" s="1044">
        <f t="shared" si="232"/>
        <v>1804</v>
      </c>
      <c r="AL725" s="1044">
        <f t="shared" si="233"/>
        <v>1804</v>
      </c>
      <c r="AM725" s="1044">
        <f t="shared" si="234"/>
        <v>1804</v>
      </c>
      <c r="AN725" s="415"/>
      <c r="AO725" s="410"/>
      <c r="AP725" s="395"/>
      <c r="AQ725" s="383"/>
      <c r="AR725" s="383"/>
      <c r="AS725" s="383"/>
    </row>
    <row r="726" spans="1:45" outlineLevel="3" x14ac:dyDescent="0.25">
      <c r="A726" s="383"/>
      <c r="B726" s="392"/>
      <c r="C726" s="385">
        <f t="shared" si="223"/>
        <v>4</v>
      </c>
      <c r="D726" s="410"/>
      <c r="E726" s="467"/>
      <c r="F726" s="467"/>
      <c r="G726" s="410"/>
      <c r="H726" s="415"/>
      <c r="I726" s="431"/>
      <c r="J726" s="431" t="s">
        <v>634</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39">DATE(YEAR(R723)+1,MONTH(R723),DAY(R723))</f>
        <v>45275</v>
      </c>
      <c r="S726" s="503">
        <f t="shared" si="239"/>
        <v>45275</v>
      </c>
      <c r="T726" s="503">
        <f t="shared" si="239"/>
        <v>45275</v>
      </c>
      <c r="U726" s="503">
        <f t="shared" si="239"/>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1"/>
        <v>1804</v>
      </c>
      <c r="AK726" s="1044">
        <f t="shared" si="232"/>
        <v>1804</v>
      </c>
      <c r="AL726" s="1044">
        <f t="shared" si="233"/>
        <v>1804</v>
      </c>
      <c r="AM726" s="1044">
        <f t="shared" si="234"/>
        <v>1804</v>
      </c>
      <c r="AN726" s="415"/>
      <c r="AO726" s="410"/>
      <c r="AP726" s="395"/>
      <c r="AQ726" s="383"/>
      <c r="AR726" s="383"/>
      <c r="AS726" s="383"/>
    </row>
    <row r="727" spans="1:45" outlineLevel="3" x14ac:dyDescent="0.25">
      <c r="A727" s="383"/>
      <c r="B727" s="392"/>
      <c r="C727" s="385">
        <f t="shared" si="223"/>
        <v>4</v>
      </c>
      <c r="D727" s="410"/>
      <c r="E727" s="467"/>
      <c r="F727" s="467"/>
      <c r="G727" s="410"/>
      <c r="H727" s="415"/>
      <c r="I727" s="431"/>
      <c r="J727" s="431" t="s">
        <v>635</v>
      </c>
      <c r="K727" s="415"/>
      <c r="L727" s="415"/>
      <c r="M727" s="415"/>
      <c r="N727" s="415"/>
      <c r="O727" s="415"/>
      <c r="P727" s="415"/>
      <c r="Q727" s="415"/>
      <c r="R727" s="503">
        <f t="shared" ref="R727:U727" si="240">DATE(YEAR(R724)+1,MONTH(R724),DAY(R724))</f>
        <v>45275</v>
      </c>
      <c r="S727" s="503">
        <f t="shared" si="240"/>
        <v>45275</v>
      </c>
      <c r="T727" s="503">
        <f t="shared" si="240"/>
        <v>45275</v>
      </c>
      <c r="U727" s="503">
        <f t="shared" si="240"/>
        <v>45275</v>
      </c>
      <c r="V727" s="415"/>
      <c r="W727" s="415"/>
      <c r="X727" s="415"/>
      <c r="Y727" s="415"/>
      <c r="Z727" s="415"/>
      <c r="AA727" s="415"/>
      <c r="AB727" s="415"/>
      <c r="AC727" s="415"/>
      <c r="AD727" s="415"/>
      <c r="AE727" s="415"/>
      <c r="AF727" s="415"/>
      <c r="AG727" s="415"/>
      <c r="AH727" s="415"/>
      <c r="AI727" s="415"/>
      <c r="AJ727" s="1044">
        <f t="shared" si="231"/>
        <v>1804</v>
      </c>
      <c r="AK727" s="1044">
        <f t="shared" si="232"/>
        <v>1804</v>
      </c>
      <c r="AL727" s="1044">
        <f t="shared" si="233"/>
        <v>1804</v>
      </c>
      <c r="AM727" s="1044">
        <f t="shared" si="234"/>
        <v>1804</v>
      </c>
      <c r="AN727" s="415"/>
      <c r="AO727" s="410"/>
      <c r="AP727" s="395"/>
      <c r="AQ727" s="383"/>
      <c r="AR727" s="383"/>
      <c r="AS727" s="383"/>
    </row>
    <row r="728" spans="1:45" outlineLevel="3" x14ac:dyDescent="0.25">
      <c r="A728" s="383"/>
      <c r="B728" s="392"/>
      <c r="C728" s="385">
        <f t="shared" ref="C728:C736" si="241">INT($C$242)+3</f>
        <v>4</v>
      </c>
      <c r="D728" s="410"/>
      <c r="E728" s="467"/>
      <c r="F728" s="467"/>
      <c r="G728" s="410"/>
      <c r="H728" s="415"/>
      <c r="I728" s="431">
        <v>5</v>
      </c>
      <c r="J728" s="431" t="s">
        <v>644</v>
      </c>
      <c r="K728" s="503">
        <f>DATE(YEAR(K725)+1,MONTH(K725),DAY(K725))</f>
        <v>45641</v>
      </c>
      <c r="L728" s="503">
        <f>DATE(YEAR(L725)+1,MONTH(L725),DAY(L725))</f>
        <v>45641</v>
      </c>
      <c r="M728" s="503">
        <f>DATE(YEAR(M725)+1,MONTH(M725),DAY(M725))</f>
        <v>45641</v>
      </c>
      <c r="N728" s="415"/>
      <c r="O728" s="415"/>
      <c r="P728" s="415"/>
      <c r="Q728" s="415"/>
      <c r="R728" s="503">
        <f t="shared" ref="R728:U728" si="242">DATE(YEAR(R725)+1,MONTH(R725),DAY(R725))</f>
        <v>45641</v>
      </c>
      <c r="S728" s="503">
        <f t="shared" si="242"/>
        <v>45641</v>
      </c>
      <c r="T728" s="503">
        <f t="shared" si="242"/>
        <v>45641</v>
      </c>
      <c r="U728" s="503">
        <f t="shared" si="242"/>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1"/>
        <v>2169</v>
      </c>
      <c r="AK728" s="1044">
        <f t="shared" si="232"/>
        <v>2169</v>
      </c>
      <c r="AL728" s="1044">
        <f t="shared" si="233"/>
        <v>2169</v>
      </c>
      <c r="AM728" s="1044">
        <f t="shared" si="234"/>
        <v>2169</v>
      </c>
      <c r="AN728" s="415"/>
      <c r="AO728" s="410"/>
      <c r="AP728" s="395"/>
      <c r="AQ728" s="383"/>
      <c r="AR728" s="383"/>
      <c r="AS728" s="383"/>
    </row>
    <row r="729" spans="1:45" outlineLevel="3" x14ac:dyDescent="0.25">
      <c r="A729" s="383"/>
      <c r="B729" s="392"/>
      <c r="C729" s="385">
        <f t="shared" si="241"/>
        <v>4</v>
      </c>
      <c r="D729" s="410"/>
      <c r="E729" s="467"/>
      <c r="F729" s="467"/>
      <c r="G729" s="410"/>
      <c r="H729" s="415"/>
      <c r="I729" s="431"/>
      <c r="J729" s="431" t="s">
        <v>634</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3">DATE(YEAR(R726)+1,MONTH(R726),DAY(R726))</f>
        <v>45641</v>
      </c>
      <c r="S729" s="503">
        <f t="shared" si="243"/>
        <v>45641</v>
      </c>
      <c r="T729" s="503">
        <f t="shared" si="243"/>
        <v>45641</v>
      </c>
      <c r="U729" s="503">
        <f t="shared" si="243"/>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1"/>
        <v>2169</v>
      </c>
      <c r="AK729" s="1044">
        <f t="shared" si="232"/>
        <v>2169</v>
      </c>
      <c r="AL729" s="1044">
        <f t="shared" si="233"/>
        <v>2169</v>
      </c>
      <c r="AM729" s="1044">
        <f t="shared" si="234"/>
        <v>2169</v>
      </c>
      <c r="AN729" s="415"/>
      <c r="AO729" s="410"/>
      <c r="AP729" s="395"/>
      <c r="AQ729" s="383"/>
      <c r="AR729" s="383"/>
      <c r="AS729" s="383"/>
    </row>
    <row r="730" spans="1:45" outlineLevel="3" x14ac:dyDescent="0.25">
      <c r="A730" s="383"/>
      <c r="B730" s="392"/>
      <c r="C730" s="385">
        <f t="shared" si="241"/>
        <v>4</v>
      </c>
      <c r="D730" s="410"/>
      <c r="E730" s="467"/>
      <c r="F730" s="467"/>
      <c r="G730" s="410"/>
      <c r="H730" s="415"/>
      <c r="I730" s="431"/>
      <c r="J730" s="431" t="s">
        <v>635</v>
      </c>
      <c r="K730" s="415"/>
      <c r="L730" s="415"/>
      <c r="M730" s="415"/>
      <c r="N730" s="415"/>
      <c r="O730" s="415"/>
      <c r="P730" s="415"/>
      <c r="Q730" s="415"/>
      <c r="R730" s="503">
        <f t="shared" ref="R730:U730" si="244">DATE(YEAR(R727)+1,MONTH(R727),DAY(R727))</f>
        <v>45641</v>
      </c>
      <c r="S730" s="503">
        <f t="shared" si="244"/>
        <v>45641</v>
      </c>
      <c r="T730" s="503">
        <f t="shared" si="244"/>
        <v>45641</v>
      </c>
      <c r="U730" s="503">
        <f t="shared" si="244"/>
        <v>45641</v>
      </c>
      <c r="V730" s="415"/>
      <c r="W730" s="415"/>
      <c r="X730" s="415"/>
      <c r="Y730" s="415"/>
      <c r="Z730" s="415"/>
      <c r="AA730" s="415"/>
      <c r="AB730" s="415"/>
      <c r="AC730" s="415"/>
      <c r="AD730" s="415"/>
      <c r="AE730" s="415"/>
      <c r="AF730" s="415"/>
      <c r="AG730" s="415"/>
      <c r="AH730" s="415"/>
      <c r="AI730" s="415"/>
      <c r="AJ730" s="1044">
        <f t="shared" si="231"/>
        <v>2169</v>
      </c>
      <c r="AK730" s="1044">
        <f t="shared" si="232"/>
        <v>2169</v>
      </c>
      <c r="AL730" s="1044">
        <f t="shared" si="233"/>
        <v>2169</v>
      </c>
      <c r="AM730" s="1044">
        <f t="shared" si="234"/>
        <v>2169</v>
      </c>
      <c r="AN730" s="415"/>
      <c r="AO730" s="410"/>
      <c r="AP730" s="395"/>
      <c r="AQ730" s="383"/>
      <c r="AR730" s="383"/>
      <c r="AS730" s="383"/>
    </row>
    <row r="731" spans="1:45" outlineLevel="3" x14ac:dyDescent="0.25">
      <c r="A731" s="383"/>
      <c r="B731" s="392"/>
      <c r="C731" s="385">
        <f t="shared" si="241"/>
        <v>4</v>
      </c>
      <c r="D731" s="410"/>
      <c r="E731" s="467"/>
      <c r="F731" s="467"/>
      <c r="G731" s="410"/>
      <c r="H731" s="415"/>
      <c r="I731" s="431">
        <v>6</v>
      </c>
      <c r="J731" s="431" t="s">
        <v>644</v>
      </c>
      <c r="K731" s="503">
        <f>DATE(YEAR(K728)+1,MONTH(K728),DAY(K728))</f>
        <v>46006</v>
      </c>
      <c r="L731" s="503">
        <f>DATE(YEAR(L728)+1,MONTH(L728),DAY(L728))</f>
        <v>46006</v>
      </c>
      <c r="M731" s="503">
        <f>DATE(YEAR(M728)+1,MONTH(M728),DAY(M728))</f>
        <v>46006</v>
      </c>
      <c r="N731" s="415"/>
      <c r="O731" s="415"/>
      <c r="P731" s="415"/>
      <c r="Q731" s="415"/>
      <c r="R731" s="503">
        <f t="shared" ref="R731:U731" si="245">DATE(YEAR(R728)+1,MONTH(R728),DAY(R728))</f>
        <v>46006</v>
      </c>
      <c r="S731" s="503">
        <f t="shared" si="245"/>
        <v>46006</v>
      </c>
      <c r="T731" s="503">
        <f t="shared" si="245"/>
        <v>46006</v>
      </c>
      <c r="U731" s="503">
        <f t="shared" si="245"/>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1"/>
        <v>2532</v>
      </c>
      <c r="AK731" s="1044">
        <f t="shared" si="232"/>
        <v>2532</v>
      </c>
      <c r="AL731" s="1044">
        <f t="shared" si="233"/>
        <v>2532</v>
      </c>
      <c r="AM731" s="1044">
        <f t="shared" si="234"/>
        <v>2532</v>
      </c>
      <c r="AN731" s="415"/>
      <c r="AO731" s="410"/>
      <c r="AP731" s="395"/>
      <c r="AQ731" s="383"/>
      <c r="AR731" s="383"/>
      <c r="AS731" s="383"/>
    </row>
    <row r="732" spans="1:45" outlineLevel="3" x14ac:dyDescent="0.25">
      <c r="A732" s="383"/>
      <c r="B732" s="392"/>
      <c r="C732" s="385">
        <f t="shared" si="241"/>
        <v>4</v>
      </c>
      <c r="D732" s="410"/>
      <c r="E732" s="467"/>
      <c r="F732" s="467"/>
      <c r="G732" s="410"/>
      <c r="H732" s="415"/>
      <c r="I732" s="431"/>
      <c r="J732" s="431" t="s">
        <v>634</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6">DATE(YEAR(R729)+1,MONTH(R729),DAY(R729))</f>
        <v>46006</v>
      </c>
      <c r="S732" s="503">
        <f t="shared" si="246"/>
        <v>46006</v>
      </c>
      <c r="T732" s="503">
        <f t="shared" si="246"/>
        <v>46006</v>
      </c>
      <c r="U732" s="503">
        <f t="shared" si="246"/>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1"/>
        <v>2532</v>
      </c>
      <c r="AK732" s="1044">
        <f t="shared" si="232"/>
        <v>2532</v>
      </c>
      <c r="AL732" s="1044">
        <f t="shared" si="233"/>
        <v>2532</v>
      </c>
      <c r="AM732" s="1044">
        <f t="shared" si="234"/>
        <v>2532</v>
      </c>
      <c r="AN732" s="415"/>
      <c r="AO732" s="410"/>
      <c r="AP732" s="395"/>
      <c r="AQ732" s="383"/>
      <c r="AR732" s="383"/>
      <c r="AS732" s="383"/>
    </row>
    <row r="733" spans="1:45" outlineLevel="3" x14ac:dyDescent="0.25">
      <c r="A733" s="383"/>
      <c r="B733" s="392"/>
      <c r="C733" s="385">
        <f t="shared" si="241"/>
        <v>4</v>
      </c>
      <c r="D733" s="410"/>
      <c r="E733" s="467"/>
      <c r="F733" s="467"/>
      <c r="G733" s="410"/>
      <c r="H733" s="415"/>
      <c r="I733" s="431"/>
      <c r="J733" s="431" t="s">
        <v>635</v>
      </c>
      <c r="K733" s="415"/>
      <c r="L733" s="415"/>
      <c r="M733" s="415"/>
      <c r="N733" s="415"/>
      <c r="O733" s="415"/>
      <c r="P733" s="415"/>
      <c r="Q733" s="415"/>
      <c r="R733" s="503">
        <f t="shared" ref="R733:U733" si="247">DATE(YEAR(R730)+1,MONTH(R730),DAY(R730))</f>
        <v>46006</v>
      </c>
      <c r="S733" s="503">
        <f t="shared" si="247"/>
        <v>46006</v>
      </c>
      <c r="T733" s="503">
        <f t="shared" si="247"/>
        <v>46006</v>
      </c>
      <c r="U733" s="503">
        <f t="shared" si="247"/>
        <v>46006</v>
      </c>
      <c r="V733" s="415"/>
      <c r="W733" s="415"/>
      <c r="X733" s="415"/>
      <c r="Y733" s="415"/>
      <c r="Z733" s="415"/>
      <c r="AA733" s="415"/>
      <c r="AB733" s="415"/>
      <c r="AC733" s="415"/>
      <c r="AD733" s="415"/>
      <c r="AE733" s="415"/>
      <c r="AF733" s="415"/>
      <c r="AG733" s="415"/>
      <c r="AH733" s="415"/>
      <c r="AI733" s="415"/>
      <c r="AJ733" s="1044">
        <f t="shared" si="231"/>
        <v>2532</v>
      </c>
      <c r="AK733" s="1044">
        <f t="shared" si="232"/>
        <v>2532</v>
      </c>
      <c r="AL733" s="1044">
        <f t="shared" si="233"/>
        <v>2532</v>
      </c>
      <c r="AM733" s="1044">
        <f t="shared" si="234"/>
        <v>2532</v>
      </c>
      <c r="AN733" s="415"/>
      <c r="AO733" s="410"/>
      <c r="AP733" s="395"/>
      <c r="AQ733" s="383"/>
      <c r="AR733" s="383"/>
      <c r="AS733" s="383"/>
    </row>
    <row r="734" spans="1:45" outlineLevel="3" x14ac:dyDescent="0.25">
      <c r="A734" s="383"/>
      <c r="B734" s="392"/>
      <c r="C734" s="385">
        <f t="shared" si="241"/>
        <v>4</v>
      </c>
      <c r="D734" s="410"/>
      <c r="E734" s="467"/>
      <c r="F734" s="467"/>
      <c r="G734" s="410"/>
      <c r="H734" s="415"/>
      <c r="I734" s="431">
        <v>7</v>
      </c>
      <c r="J734" s="431" t="s">
        <v>644</v>
      </c>
      <c r="K734" s="503">
        <f>DATE(YEAR(K731)+1,MONTH(K731),DAY(K731))</f>
        <v>46371</v>
      </c>
      <c r="L734" s="503">
        <f>DATE(YEAR(L731)+1,MONTH(L731),DAY(L731))</f>
        <v>46371</v>
      </c>
      <c r="M734" s="503">
        <f>DATE(YEAR(M731)+1,MONTH(M731),DAY(M731))</f>
        <v>46371</v>
      </c>
      <c r="N734" s="415"/>
      <c r="O734" s="415"/>
      <c r="P734" s="415"/>
      <c r="Q734" s="415"/>
      <c r="R734" s="503">
        <f t="shared" ref="R734:U734" si="248">DATE(YEAR(R731)+1,MONTH(R731),DAY(R731))</f>
        <v>46371</v>
      </c>
      <c r="S734" s="503">
        <f t="shared" si="248"/>
        <v>46371</v>
      </c>
      <c r="T734" s="503">
        <f t="shared" si="248"/>
        <v>46371</v>
      </c>
      <c r="U734" s="503">
        <f t="shared" si="248"/>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1"/>
        <v>2896</v>
      </c>
      <c r="AK734" s="1044">
        <f t="shared" si="232"/>
        <v>2896</v>
      </c>
      <c r="AL734" s="1044">
        <f t="shared" si="233"/>
        <v>2896</v>
      </c>
      <c r="AM734" s="1044">
        <f t="shared" si="234"/>
        <v>2896</v>
      </c>
      <c r="AN734" s="415"/>
      <c r="AO734" s="410"/>
      <c r="AP734" s="395"/>
      <c r="AQ734" s="383"/>
      <c r="AR734" s="383"/>
      <c r="AS734" s="383"/>
    </row>
    <row r="735" spans="1:45" outlineLevel="3" x14ac:dyDescent="0.25">
      <c r="A735" s="383"/>
      <c r="B735" s="392"/>
      <c r="C735" s="385">
        <f t="shared" si="241"/>
        <v>4</v>
      </c>
      <c r="D735" s="410"/>
      <c r="E735" s="467"/>
      <c r="F735" s="467"/>
      <c r="G735" s="410"/>
      <c r="H735" s="415"/>
      <c r="I735" s="431"/>
      <c r="J735" s="431" t="s">
        <v>634</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49">DATE(YEAR(R732)+1,MONTH(R732),DAY(R732))</f>
        <v>46371</v>
      </c>
      <c r="S735" s="503">
        <f t="shared" si="249"/>
        <v>46371</v>
      </c>
      <c r="T735" s="503">
        <f t="shared" si="249"/>
        <v>46371</v>
      </c>
      <c r="U735" s="503">
        <f t="shared" si="249"/>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1"/>
        <v>2896</v>
      </c>
      <c r="AK735" s="1044">
        <f t="shared" si="232"/>
        <v>2896</v>
      </c>
      <c r="AL735" s="1044">
        <f t="shared" si="233"/>
        <v>2896</v>
      </c>
      <c r="AM735" s="1044">
        <f t="shared" si="234"/>
        <v>2896</v>
      </c>
      <c r="AN735" s="415"/>
      <c r="AO735" s="410"/>
      <c r="AP735" s="395"/>
      <c r="AQ735" s="383"/>
      <c r="AR735" s="383"/>
      <c r="AS735" s="383"/>
    </row>
    <row r="736" spans="1:45" outlineLevel="3" x14ac:dyDescent="0.25">
      <c r="A736" s="383"/>
      <c r="B736" s="392"/>
      <c r="C736" s="385">
        <f t="shared" si="241"/>
        <v>4</v>
      </c>
      <c r="D736" s="410"/>
      <c r="E736" s="467"/>
      <c r="F736" s="467"/>
      <c r="G736" s="410"/>
      <c r="H736" s="415"/>
      <c r="I736" s="431"/>
      <c r="J736" s="431" t="s">
        <v>635</v>
      </c>
      <c r="K736" s="415"/>
      <c r="L736" s="415"/>
      <c r="M736" s="415"/>
      <c r="N736" s="415"/>
      <c r="O736" s="415"/>
      <c r="P736" s="415"/>
      <c r="Q736" s="415"/>
      <c r="R736" s="503">
        <f t="shared" ref="R736:U736" si="250">DATE(YEAR(R733)+1,MONTH(R733),DAY(R733))</f>
        <v>46371</v>
      </c>
      <c r="S736" s="503">
        <f t="shared" si="250"/>
        <v>46371</v>
      </c>
      <c r="T736" s="503">
        <f t="shared" si="250"/>
        <v>46371</v>
      </c>
      <c r="U736" s="503">
        <f t="shared" si="250"/>
        <v>46371</v>
      </c>
      <c r="V736" s="415"/>
      <c r="W736" s="415"/>
      <c r="X736" s="415"/>
      <c r="Y736" s="415"/>
      <c r="Z736" s="415"/>
      <c r="AA736" s="415"/>
      <c r="AB736" s="415"/>
      <c r="AC736" s="415"/>
      <c r="AD736" s="415"/>
      <c r="AE736" s="415"/>
      <c r="AF736" s="415"/>
      <c r="AG736" s="415"/>
      <c r="AH736" s="415"/>
      <c r="AI736" s="415"/>
      <c r="AJ736" s="1044">
        <f t="shared" si="231"/>
        <v>2896</v>
      </c>
      <c r="AK736" s="1044">
        <f t="shared" si="232"/>
        <v>2896</v>
      </c>
      <c r="AL736" s="1044">
        <f t="shared" si="233"/>
        <v>2896</v>
      </c>
      <c r="AM736" s="1044">
        <f t="shared" si="234"/>
        <v>2896</v>
      </c>
      <c r="AN736" s="415"/>
      <c r="AO736" s="410"/>
      <c r="AP736" s="395"/>
      <c r="AQ736" s="383"/>
      <c r="AR736" s="383"/>
      <c r="AS736" s="383"/>
    </row>
    <row r="737" spans="1:45" outlineLevel="3" x14ac:dyDescent="0.25">
      <c r="A737" s="383"/>
      <c r="B737" s="392"/>
      <c r="C737" s="385">
        <f t="shared" si="223"/>
        <v>4</v>
      </c>
      <c r="D737" s="410"/>
      <c r="E737" s="467"/>
      <c r="F737" s="467"/>
      <c r="G737" s="410"/>
      <c r="H737" s="431" t="str">
        <f>H$263</f>
        <v>Spr</v>
      </c>
      <c r="I737" s="431">
        <v>0</v>
      </c>
      <c r="J737" s="431" t="s">
        <v>644</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1">R737&lt;(MAX(R$283:R$290)+MAX($I$364*R$364,$I$365*R$365,$I$366*R$366))</f>
        <v>0</v>
      </c>
      <c r="Y737" s="415" t="b">
        <f t="shared" si="251"/>
        <v>0</v>
      </c>
      <c r="Z737" s="415" t="b">
        <f t="shared" si="251"/>
        <v>0</v>
      </c>
      <c r="AA737" s="415" t="b">
        <f t="shared" si="251"/>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1"/>
        <v>378</v>
      </c>
      <c r="AK737" s="1044">
        <f t="shared" si="232"/>
        <v>378</v>
      </c>
      <c r="AL737" s="1044">
        <f t="shared" si="233"/>
        <v>378</v>
      </c>
      <c r="AM737" s="1044">
        <f t="shared" si="234"/>
        <v>378</v>
      </c>
      <c r="AN737" s="415"/>
      <c r="AO737" s="410"/>
      <c r="AP737" s="395"/>
      <c r="AQ737" s="383"/>
      <c r="AR737" s="383"/>
      <c r="AS737" s="383"/>
    </row>
    <row r="738" spans="1:45" outlineLevel="3" x14ac:dyDescent="0.25">
      <c r="A738" s="383"/>
      <c r="B738" s="392"/>
      <c r="C738" s="385">
        <f t="shared" si="223"/>
        <v>4</v>
      </c>
      <c r="D738" s="410"/>
      <c r="E738" s="467"/>
      <c r="F738" s="467"/>
      <c r="G738" s="410"/>
      <c r="H738" s="431"/>
      <c r="I738" s="431"/>
      <c r="J738" s="431" t="s">
        <v>634</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1"/>
        <v>0</v>
      </c>
      <c r="Y738" s="415" t="b">
        <f t="shared" si="251"/>
        <v>0</v>
      </c>
      <c r="Z738" s="415" t="b">
        <f t="shared" si="251"/>
        <v>0</v>
      </c>
      <c r="AA738" s="415" t="b">
        <f t="shared" si="251"/>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1"/>
        <v>378</v>
      </c>
      <c r="AK738" s="1044">
        <f t="shared" si="232"/>
        <v>378</v>
      </c>
      <c r="AL738" s="1044">
        <f t="shared" si="233"/>
        <v>378</v>
      </c>
      <c r="AM738" s="1044">
        <f t="shared" si="234"/>
        <v>378</v>
      </c>
      <c r="AN738" s="415"/>
      <c r="AO738" s="410"/>
      <c r="AP738" s="395"/>
      <c r="AQ738" s="383"/>
      <c r="AR738" s="383"/>
      <c r="AS738" s="383"/>
    </row>
    <row r="739" spans="1:45" outlineLevel="3" x14ac:dyDescent="0.25">
      <c r="A739" s="383"/>
      <c r="B739" s="392"/>
      <c r="C739" s="385">
        <f t="shared" si="223"/>
        <v>4</v>
      </c>
      <c r="D739" s="410"/>
      <c r="E739" s="467"/>
      <c r="F739" s="467"/>
      <c r="G739" s="410"/>
      <c r="H739" s="431"/>
      <c r="I739" s="431"/>
      <c r="J739" s="431" t="s">
        <v>635</v>
      </c>
      <c r="K739" s="415"/>
      <c r="L739" s="415"/>
      <c r="M739" s="415"/>
      <c r="N739" s="415"/>
      <c r="O739" s="415"/>
      <c r="P739" s="415"/>
      <c r="Q739" s="415"/>
      <c r="R739" s="538">
        <v>43845</v>
      </c>
      <c r="S739" s="538">
        <v>43845</v>
      </c>
      <c r="T739" s="538">
        <v>43845</v>
      </c>
      <c r="U739" s="538">
        <v>43845</v>
      </c>
      <c r="V739" s="415"/>
      <c r="W739" s="415"/>
      <c r="X739" s="415" t="b">
        <f t="shared" si="251"/>
        <v>0</v>
      </c>
      <c r="Y739" s="415" t="b">
        <f t="shared" si="251"/>
        <v>0</v>
      </c>
      <c r="Z739" s="415" t="b">
        <f t="shared" si="251"/>
        <v>0</v>
      </c>
      <c r="AA739" s="415" t="b">
        <f t="shared" si="251"/>
        <v>0</v>
      </c>
      <c r="AB739" s="415"/>
      <c r="AC739" s="415"/>
      <c r="AD739" s="415"/>
      <c r="AE739" s="415"/>
      <c r="AF739" s="415"/>
      <c r="AG739" s="415"/>
      <c r="AH739" s="415"/>
      <c r="AI739" s="415"/>
      <c r="AJ739" s="1044">
        <f t="shared" si="231"/>
        <v>378</v>
      </c>
      <c r="AK739" s="1044">
        <f t="shared" si="232"/>
        <v>378</v>
      </c>
      <c r="AL739" s="1044">
        <f t="shared" si="233"/>
        <v>378</v>
      </c>
      <c r="AM739" s="1044">
        <f t="shared" si="234"/>
        <v>378</v>
      </c>
      <c r="AN739" s="415"/>
      <c r="AO739" s="410"/>
      <c r="AP739" s="395"/>
      <c r="AQ739" s="383"/>
      <c r="AR739" s="383"/>
      <c r="AS739" s="383"/>
    </row>
    <row r="740" spans="1:45" outlineLevel="3" x14ac:dyDescent="0.25">
      <c r="A740" s="383"/>
      <c r="B740" s="392"/>
      <c r="C740" s="385">
        <f t="shared" si="223"/>
        <v>4</v>
      </c>
      <c r="D740" s="410"/>
      <c r="E740" s="467"/>
      <c r="F740" s="467"/>
      <c r="G740" s="410"/>
      <c r="H740" s="415"/>
      <c r="I740" s="431">
        <v>1</v>
      </c>
      <c r="J740" s="431" t="s">
        <v>644</v>
      </c>
      <c r="K740" s="503">
        <f>DATE(YEAR(K737)+1,MONTH(K737),DAY(K737))</f>
        <v>44211</v>
      </c>
      <c r="L740" s="503">
        <f>DATE(YEAR(L737)+1,MONTH(L737),DAY(L737))</f>
        <v>44211</v>
      </c>
      <c r="M740" s="503">
        <f>DATE(YEAR(M737)+1,MONTH(M737),DAY(M737))</f>
        <v>44211</v>
      </c>
      <c r="N740" s="415"/>
      <c r="O740" s="415"/>
      <c r="P740" s="415"/>
      <c r="Q740" s="415"/>
      <c r="R740" s="503">
        <f t="shared" ref="R740:U760" si="252">DATE(YEAR(R737)+1,MONTH(R737),DAY(R737))</f>
        <v>44211</v>
      </c>
      <c r="S740" s="503">
        <f t="shared" si="252"/>
        <v>44211</v>
      </c>
      <c r="T740" s="503">
        <f t="shared" si="252"/>
        <v>44211</v>
      </c>
      <c r="U740" s="503">
        <f t="shared" si="252"/>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1"/>
        <v>742</v>
      </c>
      <c r="AK740" s="1044">
        <f t="shared" si="232"/>
        <v>742</v>
      </c>
      <c r="AL740" s="1044">
        <f t="shared" si="233"/>
        <v>742</v>
      </c>
      <c r="AM740" s="1044">
        <f t="shared" si="234"/>
        <v>742</v>
      </c>
      <c r="AN740" s="415"/>
      <c r="AO740" s="410"/>
      <c r="AP740" s="395"/>
      <c r="AQ740" s="383"/>
      <c r="AR740" s="383"/>
      <c r="AS740" s="383"/>
    </row>
    <row r="741" spans="1:45" outlineLevel="3" x14ac:dyDescent="0.25">
      <c r="A741" s="383"/>
      <c r="B741" s="392"/>
      <c r="C741" s="385">
        <f t="shared" si="223"/>
        <v>4</v>
      </c>
      <c r="D741" s="410"/>
      <c r="E741" s="467"/>
      <c r="F741" s="467"/>
      <c r="G741" s="410"/>
      <c r="H741" s="415"/>
      <c r="I741" s="431"/>
      <c r="J741" s="431" t="s">
        <v>634</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2"/>
        <v>44211</v>
      </c>
      <c r="S741" s="503">
        <f t="shared" si="252"/>
        <v>44211</v>
      </c>
      <c r="T741" s="503">
        <f t="shared" si="252"/>
        <v>44211</v>
      </c>
      <c r="U741" s="503">
        <f t="shared" si="252"/>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1"/>
        <v>742</v>
      </c>
      <c r="AK741" s="1044">
        <f t="shared" si="232"/>
        <v>742</v>
      </c>
      <c r="AL741" s="1044">
        <f t="shared" si="233"/>
        <v>742</v>
      </c>
      <c r="AM741" s="1044">
        <f t="shared" si="234"/>
        <v>742</v>
      </c>
      <c r="AN741" s="415"/>
      <c r="AO741" s="410"/>
      <c r="AP741" s="395"/>
      <c r="AQ741" s="383"/>
      <c r="AR741" s="383"/>
      <c r="AS741" s="383"/>
    </row>
    <row r="742" spans="1:45" outlineLevel="3" x14ac:dyDescent="0.25">
      <c r="A742" s="383"/>
      <c r="B742" s="392"/>
      <c r="C742" s="385">
        <f t="shared" si="223"/>
        <v>4</v>
      </c>
      <c r="D742" s="410"/>
      <c r="E742" s="467"/>
      <c r="F742" s="467"/>
      <c r="G742" s="410"/>
      <c r="H742" s="415"/>
      <c r="I742" s="431"/>
      <c r="J742" s="431" t="s">
        <v>635</v>
      </c>
      <c r="K742" s="415"/>
      <c r="L742" s="415"/>
      <c r="M742" s="415"/>
      <c r="N742" s="415"/>
      <c r="O742" s="415"/>
      <c r="P742" s="415"/>
      <c r="Q742" s="415"/>
      <c r="R742" s="503">
        <f t="shared" si="252"/>
        <v>44211</v>
      </c>
      <c r="S742" s="503">
        <f t="shared" si="252"/>
        <v>44211</v>
      </c>
      <c r="T742" s="503">
        <f t="shared" si="252"/>
        <v>44211</v>
      </c>
      <c r="U742" s="503">
        <f t="shared" si="252"/>
        <v>44211</v>
      </c>
      <c r="V742" s="415"/>
      <c r="W742" s="415"/>
      <c r="X742" s="415"/>
      <c r="Y742" s="415"/>
      <c r="Z742" s="415"/>
      <c r="AA742" s="415"/>
      <c r="AB742" s="415"/>
      <c r="AC742" s="415"/>
      <c r="AD742" s="415"/>
      <c r="AE742" s="415"/>
      <c r="AF742" s="415"/>
      <c r="AG742" s="415"/>
      <c r="AH742" s="415"/>
      <c r="AI742" s="415"/>
      <c r="AJ742" s="1044">
        <f t="shared" si="231"/>
        <v>742</v>
      </c>
      <c r="AK742" s="1044">
        <f t="shared" si="232"/>
        <v>742</v>
      </c>
      <c r="AL742" s="1044">
        <f t="shared" si="233"/>
        <v>742</v>
      </c>
      <c r="AM742" s="1044">
        <f t="shared" si="234"/>
        <v>742</v>
      </c>
      <c r="AN742" s="415"/>
      <c r="AO742" s="410"/>
      <c r="AP742" s="395"/>
      <c r="AQ742" s="383"/>
      <c r="AR742" s="383"/>
      <c r="AS742" s="383"/>
    </row>
    <row r="743" spans="1:45" outlineLevel="3" x14ac:dyDescent="0.25">
      <c r="A743" s="383"/>
      <c r="B743" s="392"/>
      <c r="C743" s="385">
        <f t="shared" si="223"/>
        <v>4</v>
      </c>
      <c r="D743" s="410"/>
      <c r="E743" s="467"/>
      <c r="F743" s="467"/>
      <c r="G743" s="410"/>
      <c r="H743" s="415"/>
      <c r="I743" s="431">
        <v>2</v>
      </c>
      <c r="J743" s="431" t="s">
        <v>644</v>
      </c>
      <c r="K743" s="503">
        <f>DATE(YEAR(K740)+1,MONTH(K740),DAY(K740))</f>
        <v>44576</v>
      </c>
      <c r="L743" s="503">
        <f>DATE(YEAR(L740)+1,MONTH(L740),DAY(L740))</f>
        <v>44576</v>
      </c>
      <c r="M743" s="503">
        <f>DATE(YEAR(M740)+1,MONTH(M740),DAY(M740))</f>
        <v>44576</v>
      </c>
      <c r="N743" s="415"/>
      <c r="O743" s="415"/>
      <c r="P743" s="415"/>
      <c r="Q743" s="415"/>
      <c r="R743" s="503">
        <f t="shared" si="252"/>
        <v>44576</v>
      </c>
      <c r="S743" s="503">
        <f t="shared" si="252"/>
        <v>44576</v>
      </c>
      <c r="T743" s="503">
        <f t="shared" si="252"/>
        <v>44576</v>
      </c>
      <c r="U743" s="503">
        <f t="shared" si="252"/>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1"/>
        <v>1106</v>
      </c>
      <c r="AK743" s="1044">
        <f t="shared" si="232"/>
        <v>1106</v>
      </c>
      <c r="AL743" s="1044">
        <f t="shared" si="233"/>
        <v>1106</v>
      </c>
      <c r="AM743" s="1044">
        <f t="shared" si="234"/>
        <v>1106</v>
      </c>
      <c r="AN743" s="415"/>
      <c r="AO743" s="410"/>
      <c r="AP743" s="395"/>
      <c r="AQ743" s="383"/>
      <c r="AR743" s="383"/>
      <c r="AS743" s="383"/>
    </row>
    <row r="744" spans="1:45" outlineLevel="3" x14ac:dyDescent="0.25">
      <c r="A744" s="383"/>
      <c r="B744" s="392"/>
      <c r="C744" s="385">
        <f t="shared" si="223"/>
        <v>4</v>
      </c>
      <c r="D744" s="410"/>
      <c r="E744" s="467"/>
      <c r="F744" s="467"/>
      <c r="G744" s="410"/>
      <c r="H744" s="415"/>
      <c r="I744" s="431"/>
      <c r="J744" s="431" t="s">
        <v>634</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2"/>
        <v>44576</v>
      </c>
      <c r="S744" s="503">
        <f t="shared" si="252"/>
        <v>44576</v>
      </c>
      <c r="T744" s="503">
        <f t="shared" si="252"/>
        <v>44576</v>
      </c>
      <c r="U744" s="503">
        <f t="shared" si="252"/>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1"/>
        <v>1106</v>
      </c>
      <c r="AK744" s="1044">
        <f t="shared" si="232"/>
        <v>1106</v>
      </c>
      <c r="AL744" s="1044">
        <f t="shared" si="233"/>
        <v>1106</v>
      </c>
      <c r="AM744" s="1044">
        <f t="shared" si="234"/>
        <v>1106</v>
      </c>
      <c r="AN744" s="415"/>
      <c r="AO744" s="410"/>
      <c r="AP744" s="395"/>
      <c r="AQ744" s="383"/>
      <c r="AR744" s="383"/>
      <c r="AS744" s="383"/>
    </row>
    <row r="745" spans="1:45" outlineLevel="3" x14ac:dyDescent="0.25">
      <c r="A745" s="383"/>
      <c r="B745" s="392"/>
      <c r="C745" s="385">
        <f t="shared" si="223"/>
        <v>4</v>
      </c>
      <c r="D745" s="410"/>
      <c r="E745" s="467"/>
      <c r="F745" s="467"/>
      <c r="G745" s="410"/>
      <c r="H745" s="415"/>
      <c r="I745" s="431"/>
      <c r="J745" s="431" t="s">
        <v>635</v>
      </c>
      <c r="K745" s="415"/>
      <c r="L745" s="415"/>
      <c r="M745" s="415"/>
      <c r="N745" s="415"/>
      <c r="O745" s="415"/>
      <c r="P745" s="415"/>
      <c r="Q745" s="415"/>
      <c r="R745" s="503">
        <f t="shared" si="252"/>
        <v>44576</v>
      </c>
      <c r="S745" s="503">
        <f t="shared" si="252"/>
        <v>44576</v>
      </c>
      <c r="T745" s="503">
        <f t="shared" si="252"/>
        <v>44576</v>
      </c>
      <c r="U745" s="503">
        <f t="shared" si="252"/>
        <v>44576</v>
      </c>
      <c r="V745" s="415"/>
      <c r="W745" s="415"/>
      <c r="X745" s="415"/>
      <c r="Y745" s="415"/>
      <c r="Z745" s="415"/>
      <c r="AA745" s="415"/>
      <c r="AB745" s="415"/>
      <c r="AC745" s="415"/>
      <c r="AD745" s="415"/>
      <c r="AE745" s="415"/>
      <c r="AF745" s="415"/>
      <c r="AG745" s="415"/>
      <c r="AH745" s="415"/>
      <c r="AI745" s="415"/>
      <c r="AJ745" s="1044">
        <f t="shared" si="231"/>
        <v>1106</v>
      </c>
      <c r="AK745" s="1044">
        <f t="shared" si="232"/>
        <v>1106</v>
      </c>
      <c r="AL745" s="1044">
        <f t="shared" si="233"/>
        <v>1106</v>
      </c>
      <c r="AM745" s="1044">
        <f t="shared" si="234"/>
        <v>1106</v>
      </c>
      <c r="AN745" s="415"/>
      <c r="AO745" s="410"/>
      <c r="AP745" s="395"/>
      <c r="AQ745" s="383"/>
      <c r="AR745" s="383"/>
      <c r="AS745" s="383"/>
    </row>
    <row r="746" spans="1:45" outlineLevel="3" x14ac:dyDescent="0.25">
      <c r="A746" s="383"/>
      <c r="B746" s="392"/>
      <c r="C746" s="385">
        <f t="shared" si="223"/>
        <v>4</v>
      </c>
      <c r="D746" s="410"/>
      <c r="E746" s="467"/>
      <c r="F746" s="467"/>
      <c r="G746" s="410"/>
      <c r="H746" s="415"/>
      <c r="I746" s="431">
        <v>3</v>
      </c>
      <c r="J746" s="431" t="s">
        <v>644</v>
      </c>
      <c r="K746" s="503">
        <f>DATE(YEAR(K743)+1,MONTH(K743),DAY(K743))</f>
        <v>44941</v>
      </c>
      <c r="L746" s="503">
        <f>DATE(YEAR(L743)+1,MONTH(L743),DAY(L743))</f>
        <v>44941</v>
      </c>
      <c r="M746" s="503">
        <f>DATE(YEAR(M743)+1,MONTH(M743),DAY(M743))</f>
        <v>44941</v>
      </c>
      <c r="N746" s="415"/>
      <c r="O746" s="415"/>
      <c r="P746" s="415"/>
      <c r="Q746" s="415"/>
      <c r="R746" s="503">
        <f t="shared" si="252"/>
        <v>44941</v>
      </c>
      <c r="S746" s="503">
        <f t="shared" si="252"/>
        <v>44941</v>
      </c>
      <c r="T746" s="503">
        <f t="shared" si="252"/>
        <v>44941</v>
      </c>
      <c r="U746" s="503">
        <f t="shared" si="252"/>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1"/>
        <v>1470</v>
      </c>
      <c r="AK746" s="1044">
        <f t="shared" si="232"/>
        <v>1470</v>
      </c>
      <c r="AL746" s="1044">
        <f t="shared" si="233"/>
        <v>1470</v>
      </c>
      <c r="AM746" s="1044">
        <f t="shared" si="234"/>
        <v>1470</v>
      </c>
      <c r="AN746" s="415"/>
      <c r="AO746" s="410"/>
      <c r="AP746" s="395"/>
      <c r="AQ746" s="383"/>
      <c r="AR746" s="383"/>
      <c r="AS746" s="383"/>
    </row>
    <row r="747" spans="1:45" outlineLevel="3" x14ac:dyDescent="0.25">
      <c r="A747" s="383"/>
      <c r="B747" s="392"/>
      <c r="C747" s="385">
        <f t="shared" si="223"/>
        <v>4</v>
      </c>
      <c r="D747" s="410"/>
      <c r="E747" s="467"/>
      <c r="F747" s="467"/>
      <c r="G747" s="410"/>
      <c r="H747" s="415"/>
      <c r="I747" s="431"/>
      <c r="J747" s="431" t="s">
        <v>634</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2"/>
        <v>44941</v>
      </c>
      <c r="S747" s="503">
        <f t="shared" si="252"/>
        <v>44941</v>
      </c>
      <c r="T747" s="503">
        <f t="shared" si="252"/>
        <v>44941</v>
      </c>
      <c r="U747" s="503">
        <f t="shared" si="252"/>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1"/>
        <v>1470</v>
      </c>
      <c r="AK747" s="1044">
        <f t="shared" si="232"/>
        <v>1470</v>
      </c>
      <c r="AL747" s="1044">
        <f t="shared" si="233"/>
        <v>1470</v>
      </c>
      <c r="AM747" s="1044">
        <f t="shared" si="234"/>
        <v>1470</v>
      </c>
      <c r="AN747" s="415"/>
      <c r="AO747" s="410"/>
      <c r="AP747" s="395"/>
      <c r="AQ747" s="383"/>
      <c r="AR747" s="383"/>
      <c r="AS747" s="383"/>
    </row>
    <row r="748" spans="1:45" outlineLevel="3" x14ac:dyDescent="0.25">
      <c r="A748" s="383"/>
      <c r="B748" s="392"/>
      <c r="C748" s="385">
        <f t="shared" si="223"/>
        <v>4</v>
      </c>
      <c r="D748" s="410"/>
      <c r="E748" s="467"/>
      <c r="F748" s="467"/>
      <c r="G748" s="410"/>
      <c r="H748" s="415"/>
      <c r="I748" s="431"/>
      <c r="J748" s="431" t="s">
        <v>635</v>
      </c>
      <c r="K748" s="415"/>
      <c r="L748" s="415"/>
      <c r="M748" s="415"/>
      <c r="N748" s="415"/>
      <c r="O748" s="415"/>
      <c r="P748" s="415"/>
      <c r="Q748" s="415"/>
      <c r="R748" s="503">
        <f t="shared" si="252"/>
        <v>44941</v>
      </c>
      <c r="S748" s="503">
        <f t="shared" si="252"/>
        <v>44941</v>
      </c>
      <c r="T748" s="503">
        <f t="shared" si="252"/>
        <v>44941</v>
      </c>
      <c r="U748" s="503">
        <f t="shared" si="252"/>
        <v>44941</v>
      </c>
      <c r="V748" s="415"/>
      <c r="W748" s="415"/>
      <c r="X748" s="415"/>
      <c r="Y748" s="415"/>
      <c r="Z748" s="415"/>
      <c r="AA748" s="415"/>
      <c r="AB748" s="415"/>
      <c r="AC748" s="415"/>
      <c r="AD748" s="415"/>
      <c r="AE748" s="415"/>
      <c r="AF748" s="415"/>
      <c r="AG748" s="415"/>
      <c r="AH748" s="415"/>
      <c r="AI748" s="415"/>
      <c r="AJ748" s="1044">
        <f t="shared" si="231"/>
        <v>1470</v>
      </c>
      <c r="AK748" s="1044">
        <f t="shared" si="232"/>
        <v>1470</v>
      </c>
      <c r="AL748" s="1044">
        <f t="shared" si="233"/>
        <v>1470</v>
      </c>
      <c r="AM748" s="1044">
        <f t="shared" si="234"/>
        <v>1470</v>
      </c>
      <c r="AN748" s="415"/>
      <c r="AO748" s="410"/>
      <c r="AP748" s="395"/>
      <c r="AQ748" s="383"/>
      <c r="AR748" s="383"/>
      <c r="AS748" s="383"/>
    </row>
    <row r="749" spans="1:45" outlineLevel="3" x14ac:dyDescent="0.25">
      <c r="A749" s="383"/>
      <c r="B749" s="392"/>
      <c r="C749" s="385">
        <f t="shared" si="223"/>
        <v>4</v>
      </c>
      <c r="D749" s="410"/>
      <c r="E749" s="467"/>
      <c r="F749" s="467"/>
      <c r="G749" s="410"/>
      <c r="H749" s="415"/>
      <c r="I749" s="431">
        <v>4</v>
      </c>
      <c r="J749" s="431" t="s">
        <v>644</v>
      </c>
      <c r="K749" s="503">
        <f>DATE(YEAR(K746)+1,MONTH(K746),DAY(K746))</f>
        <v>45306</v>
      </c>
      <c r="L749" s="503">
        <f>DATE(YEAR(L746)+1,MONTH(L746),DAY(L746))</f>
        <v>45306</v>
      </c>
      <c r="M749" s="503">
        <f>DATE(YEAR(M746)+1,MONTH(M746),DAY(M746))</f>
        <v>45306</v>
      </c>
      <c r="N749" s="415"/>
      <c r="O749" s="415"/>
      <c r="P749" s="415"/>
      <c r="Q749" s="415"/>
      <c r="R749" s="503">
        <f t="shared" si="252"/>
        <v>45306</v>
      </c>
      <c r="S749" s="503">
        <f t="shared" si="252"/>
        <v>45306</v>
      </c>
      <c r="T749" s="503">
        <f t="shared" si="252"/>
        <v>45306</v>
      </c>
      <c r="U749" s="503">
        <f t="shared" si="252"/>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1"/>
        <v>1834</v>
      </c>
      <c r="AK749" s="1044">
        <f t="shared" si="232"/>
        <v>1834</v>
      </c>
      <c r="AL749" s="1044">
        <f t="shared" si="233"/>
        <v>1834</v>
      </c>
      <c r="AM749" s="1044">
        <f t="shared" si="234"/>
        <v>1834</v>
      </c>
      <c r="AN749" s="415"/>
      <c r="AO749" s="410"/>
      <c r="AP749" s="395"/>
      <c r="AQ749" s="383"/>
      <c r="AR749" s="383"/>
      <c r="AS749" s="383"/>
    </row>
    <row r="750" spans="1:45" outlineLevel="3" x14ac:dyDescent="0.25">
      <c r="A750" s="383"/>
      <c r="B750" s="392"/>
      <c r="C750" s="385">
        <f t="shared" si="223"/>
        <v>4</v>
      </c>
      <c r="D750" s="410"/>
      <c r="E750" s="467"/>
      <c r="F750" s="467"/>
      <c r="G750" s="410"/>
      <c r="H750" s="415"/>
      <c r="I750" s="431"/>
      <c r="J750" s="431" t="s">
        <v>634</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2"/>
        <v>45306</v>
      </c>
      <c r="S750" s="503">
        <f t="shared" si="252"/>
        <v>45306</v>
      </c>
      <c r="T750" s="503">
        <f t="shared" si="252"/>
        <v>45306</v>
      </c>
      <c r="U750" s="503">
        <f t="shared" si="252"/>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1"/>
        <v>1834</v>
      </c>
      <c r="AK750" s="1044">
        <f t="shared" si="232"/>
        <v>1834</v>
      </c>
      <c r="AL750" s="1044">
        <f t="shared" si="233"/>
        <v>1834</v>
      </c>
      <c r="AM750" s="1044">
        <f t="shared" si="234"/>
        <v>1834</v>
      </c>
      <c r="AN750" s="415"/>
      <c r="AO750" s="410"/>
      <c r="AP750" s="395"/>
      <c r="AQ750" s="383"/>
      <c r="AR750" s="383"/>
      <c r="AS750" s="383"/>
    </row>
    <row r="751" spans="1:45" outlineLevel="3" x14ac:dyDescent="0.25">
      <c r="A751" s="383"/>
      <c r="B751" s="392"/>
      <c r="C751" s="385">
        <f t="shared" si="223"/>
        <v>4</v>
      </c>
      <c r="D751" s="410"/>
      <c r="E751" s="467"/>
      <c r="F751" s="467"/>
      <c r="G751" s="410"/>
      <c r="H751" s="415"/>
      <c r="I751" s="431"/>
      <c r="J751" s="431" t="s">
        <v>635</v>
      </c>
      <c r="K751" s="415"/>
      <c r="L751" s="415"/>
      <c r="M751" s="415"/>
      <c r="N751" s="415"/>
      <c r="O751" s="415"/>
      <c r="P751" s="415"/>
      <c r="Q751" s="415"/>
      <c r="R751" s="503">
        <f t="shared" si="252"/>
        <v>45306</v>
      </c>
      <c r="S751" s="503">
        <f t="shared" si="252"/>
        <v>45306</v>
      </c>
      <c r="T751" s="503">
        <f t="shared" si="252"/>
        <v>45306</v>
      </c>
      <c r="U751" s="503">
        <f t="shared" si="252"/>
        <v>45306</v>
      </c>
      <c r="V751" s="415"/>
      <c r="W751" s="415"/>
      <c r="X751" s="415"/>
      <c r="Y751" s="415"/>
      <c r="Z751" s="415"/>
      <c r="AA751" s="415"/>
      <c r="AB751" s="415"/>
      <c r="AC751" s="415"/>
      <c r="AD751" s="415"/>
      <c r="AE751" s="415"/>
      <c r="AF751" s="415"/>
      <c r="AG751" s="415"/>
      <c r="AH751" s="415"/>
      <c r="AI751" s="415"/>
      <c r="AJ751" s="1044">
        <f t="shared" si="231"/>
        <v>1834</v>
      </c>
      <c r="AK751" s="1044">
        <f t="shared" si="232"/>
        <v>1834</v>
      </c>
      <c r="AL751" s="1044">
        <f t="shared" si="233"/>
        <v>1834</v>
      </c>
      <c r="AM751" s="1044">
        <f t="shared" si="234"/>
        <v>1834</v>
      </c>
      <c r="AN751" s="415"/>
      <c r="AO751" s="410"/>
      <c r="AP751" s="395"/>
      <c r="AQ751" s="383"/>
      <c r="AR751" s="383"/>
      <c r="AS751" s="383"/>
    </row>
    <row r="752" spans="1:45" outlineLevel="3" x14ac:dyDescent="0.25">
      <c r="A752" s="383"/>
      <c r="B752" s="392"/>
      <c r="C752" s="385">
        <f t="shared" ref="C752:C760" si="253">INT($C$242)+3</f>
        <v>4</v>
      </c>
      <c r="D752" s="410"/>
      <c r="E752" s="467"/>
      <c r="F752" s="467"/>
      <c r="G752" s="410"/>
      <c r="H752" s="415"/>
      <c r="I752" s="431">
        <v>5</v>
      </c>
      <c r="J752" s="431" t="s">
        <v>644</v>
      </c>
      <c r="K752" s="503">
        <f>DATE(YEAR(K749)+1,MONTH(K749),DAY(K749))</f>
        <v>45672</v>
      </c>
      <c r="L752" s="503">
        <f>DATE(YEAR(L749)+1,MONTH(L749),DAY(L749))</f>
        <v>45672</v>
      </c>
      <c r="M752" s="503">
        <f>DATE(YEAR(M749)+1,MONTH(M749),DAY(M749))</f>
        <v>45672</v>
      </c>
      <c r="N752" s="415"/>
      <c r="O752" s="415"/>
      <c r="P752" s="415"/>
      <c r="Q752" s="415"/>
      <c r="R752" s="503">
        <f t="shared" si="252"/>
        <v>45672</v>
      </c>
      <c r="S752" s="503">
        <f t="shared" si="252"/>
        <v>45672</v>
      </c>
      <c r="T752" s="503">
        <f t="shared" si="252"/>
        <v>45672</v>
      </c>
      <c r="U752" s="503">
        <f t="shared" si="252"/>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1"/>
        <v>2198</v>
      </c>
      <c r="AK752" s="1044">
        <f t="shared" si="232"/>
        <v>2198</v>
      </c>
      <c r="AL752" s="1044">
        <f t="shared" si="233"/>
        <v>2198</v>
      </c>
      <c r="AM752" s="1044">
        <f t="shared" si="234"/>
        <v>2198</v>
      </c>
      <c r="AN752" s="415"/>
      <c r="AO752" s="410"/>
      <c r="AP752" s="395"/>
      <c r="AQ752" s="383"/>
      <c r="AR752" s="383"/>
      <c r="AS752" s="383"/>
    </row>
    <row r="753" spans="1:45" outlineLevel="3" x14ac:dyDescent="0.25">
      <c r="A753" s="383"/>
      <c r="B753" s="392"/>
      <c r="C753" s="385">
        <f t="shared" si="253"/>
        <v>4</v>
      </c>
      <c r="D753" s="410"/>
      <c r="E753" s="467"/>
      <c r="F753" s="467"/>
      <c r="G753" s="410"/>
      <c r="H753" s="415"/>
      <c r="I753" s="431"/>
      <c r="J753" s="431" t="s">
        <v>634</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2"/>
        <v>45672</v>
      </c>
      <c r="S753" s="503">
        <f t="shared" si="252"/>
        <v>45672</v>
      </c>
      <c r="T753" s="503">
        <f t="shared" si="252"/>
        <v>45672</v>
      </c>
      <c r="U753" s="503">
        <f t="shared" si="252"/>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4">MIN(363,INT((R753 - DATE(YEAR(R753),1,1))))+364*(YEAR(R753)-i_startyear)</f>
        <v>2198</v>
      </c>
      <c r="AK753" s="1044">
        <f t="shared" ref="AK753:AK760" si="255">MIN(363,INT((S753 - DATE(YEAR(S753),1,1))))+364*(YEAR(S753)-i_startyear)</f>
        <v>2198</v>
      </c>
      <c r="AL753" s="1044">
        <f t="shared" ref="AL753:AL760" si="256">MIN(363,INT((T753 - DATE(YEAR(T753),1,1))))+364*(YEAR(T753)-i_startyear)</f>
        <v>2198</v>
      </c>
      <c r="AM753" s="1044">
        <f t="shared" ref="AM753:AM760" si="257">MIN(363,INT((U753 - DATE(YEAR(U753),1,1))))+364*(YEAR(U753)-i_startyear)</f>
        <v>2198</v>
      </c>
      <c r="AN753" s="415"/>
      <c r="AO753" s="410"/>
      <c r="AP753" s="395"/>
      <c r="AQ753" s="383"/>
      <c r="AR753" s="383"/>
      <c r="AS753" s="383"/>
    </row>
    <row r="754" spans="1:45" outlineLevel="3" x14ac:dyDescent="0.25">
      <c r="A754" s="383"/>
      <c r="B754" s="392"/>
      <c r="C754" s="385">
        <f t="shared" si="253"/>
        <v>4</v>
      </c>
      <c r="D754" s="410"/>
      <c r="E754" s="467"/>
      <c r="F754" s="467"/>
      <c r="G754" s="410"/>
      <c r="H754" s="415"/>
      <c r="I754" s="431"/>
      <c r="J754" s="431" t="s">
        <v>635</v>
      </c>
      <c r="K754" s="415"/>
      <c r="L754" s="415"/>
      <c r="M754" s="415"/>
      <c r="N754" s="415"/>
      <c r="O754" s="415"/>
      <c r="P754" s="415"/>
      <c r="Q754" s="415"/>
      <c r="R754" s="503">
        <f t="shared" si="252"/>
        <v>45672</v>
      </c>
      <c r="S754" s="503">
        <f t="shared" si="252"/>
        <v>45672</v>
      </c>
      <c r="T754" s="503">
        <f t="shared" si="252"/>
        <v>45672</v>
      </c>
      <c r="U754" s="503">
        <f t="shared" si="252"/>
        <v>45672</v>
      </c>
      <c r="V754" s="415"/>
      <c r="W754" s="415"/>
      <c r="X754" s="415"/>
      <c r="Y754" s="415"/>
      <c r="Z754" s="415"/>
      <c r="AA754" s="415"/>
      <c r="AB754" s="415"/>
      <c r="AC754" s="415"/>
      <c r="AD754" s="415"/>
      <c r="AE754" s="415"/>
      <c r="AF754" s="415"/>
      <c r="AG754" s="415"/>
      <c r="AH754" s="415"/>
      <c r="AI754" s="415"/>
      <c r="AJ754" s="1044">
        <f t="shared" si="254"/>
        <v>2198</v>
      </c>
      <c r="AK754" s="1044">
        <f t="shared" si="255"/>
        <v>2198</v>
      </c>
      <c r="AL754" s="1044">
        <f t="shared" si="256"/>
        <v>2198</v>
      </c>
      <c r="AM754" s="1044">
        <f t="shared" si="257"/>
        <v>2198</v>
      </c>
      <c r="AN754" s="415"/>
      <c r="AO754" s="410"/>
      <c r="AP754" s="395"/>
      <c r="AQ754" s="383"/>
      <c r="AR754" s="383"/>
      <c r="AS754" s="383"/>
    </row>
    <row r="755" spans="1:45" outlineLevel="3" x14ac:dyDescent="0.25">
      <c r="A755" s="383"/>
      <c r="B755" s="392"/>
      <c r="C755" s="385">
        <f t="shared" si="253"/>
        <v>4</v>
      </c>
      <c r="D755" s="410"/>
      <c r="E755" s="467"/>
      <c r="F755" s="467"/>
      <c r="G755" s="410"/>
      <c r="H755" s="415"/>
      <c r="I755" s="431">
        <v>6</v>
      </c>
      <c r="J755" s="431" t="s">
        <v>644</v>
      </c>
      <c r="K755" s="503">
        <f>DATE(YEAR(K752)+1,MONTH(K752),DAY(K752))</f>
        <v>46037</v>
      </c>
      <c r="L755" s="503">
        <f>DATE(YEAR(L752)+1,MONTH(L752),DAY(L752))</f>
        <v>46037</v>
      </c>
      <c r="M755" s="503">
        <f>DATE(YEAR(M752)+1,MONTH(M752),DAY(M752))</f>
        <v>46037</v>
      </c>
      <c r="N755" s="415"/>
      <c r="O755" s="415"/>
      <c r="P755" s="415"/>
      <c r="Q755" s="415"/>
      <c r="R755" s="503">
        <f t="shared" si="252"/>
        <v>46037</v>
      </c>
      <c r="S755" s="503">
        <f t="shared" si="252"/>
        <v>46037</v>
      </c>
      <c r="T755" s="503">
        <f t="shared" si="252"/>
        <v>46037</v>
      </c>
      <c r="U755" s="503">
        <f t="shared" si="252"/>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4"/>
        <v>2562</v>
      </c>
      <c r="AK755" s="1044">
        <f t="shared" si="255"/>
        <v>2562</v>
      </c>
      <c r="AL755" s="1044">
        <f t="shared" si="256"/>
        <v>2562</v>
      </c>
      <c r="AM755" s="1044">
        <f t="shared" si="257"/>
        <v>2562</v>
      </c>
      <c r="AN755" s="415"/>
      <c r="AO755" s="410"/>
      <c r="AP755" s="395"/>
      <c r="AQ755" s="383"/>
      <c r="AR755" s="383"/>
      <c r="AS755" s="383"/>
    </row>
    <row r="756" spans="1:45" outlineLevel="3" x14ac:dyDescent="0.25">
      <c r="A756" s="383"/>
      <c r="B756" s="392"/>
      <c r="C756" s="385">
        <f t="shared" si="253"/>
        <v>4</v>
      </c>
      <c r="D756" s="410"/>
      <c r="E756" s="467"/>
      <c r="F756" s="467"/>
      <c r="G756" s="410"/>
      <c r="H756" s="415"/>
      <c r="I756" s="431"/>
      <c r="J756" s="431" t="s">
        <v>634</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2"/>
        <v>46037</v>
      </c>
      <c r="S756" s="503">
        <f t="shared" si="252"/>
        <v>46037</v>
      </c>
      <c r="T756" s="503">
        <f t="shared" si="252"/>
        <v>46037</v>
      </c>
      <c r="U756" s="503">
        <f t="shared" si="252"/>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4"/>
        <v>2562</v>
      </c>
      <c r="AK756" s="1044">
        <f t="shared" si="255"/>
        <v>2562</v>
      </c>
      <c r="AL756" s="1044">
        <f t="shared" si="256"/>
        <v>2562</v>
      </c>
      <c r="AM756" s="1044">
        <f t="shared" si="257"/>
        <v>2562</v>
      </c>
      <c r="AN756" s="415"/>
      <c r="AO756" s="410"/>
      <c r="AP756" s="395"/>
      <c r="AQ756" s="383"/>
      <c r="AR756" s="383"/>
      <c r="AS756" s="383"/>
    </row>
    <row r="757" spans="1:45" outlineLevel="3" x14ac:dyDescent="0.25">
      <c r="A757" s="383"/>
      <c r="B757" s="392"/>
      <c r="C757" s="385">
        <f t="shared" si="253"/>
        <v>4</v>
      </c>
      <c r="D757" s="410"/>
      <c r="E757" s="467"/>
      <c r="F757" s="467"/>
      <c r="G757" s="410"/>
      <c r="H757" s="415"/>
      <c r="I757" s="431"/>
      <c r="J757" s="431" t="s">
        <v>635</v>
      </c>
      <c r="K757" s="415"/>
      <c r="L757" s="415"/>
      <c r="M757" s="415"/>
      <c r="N757" s="415"/>
      <c r="O757" s="415"/>
      <c r="P757" s="415"/>
      <c r="Q757" s="415"/>
      <c r="R757" s="503">
        <f t="shared" si="252"/>
        <v>46037</v>
      </c>
      <c r="S757" s="503">
        <f t="shared" si="252"/>
        <v>46037</v>
      </c>
      <c r="T757" s="503">
        <f t="shared" si="252"/>
        <v>46037</v>
      </c>
      <c r="U757" s="503">
        <f t="shared" si="252"/>
        <v>46037</v>
      </c>
      <c r="V757" s="415"/>
      <c r="W757" s="415"/>
      <c r="X757" s="415"/>
      <c r="Y757" s="415"/>
      <c r="Z757" s="415"/>
      <c r="AA757" s="415"/>
      <c r="AB757" s="415"/>
      <c r="AC757" s="415"/>
      <c r="AD757" s="415"/>
      <c r="AE757" s="415"/>
      <c r="AF757" s="415"/>
      <c r="AG757" s="415"/>
      <c r="AH757" s="415"/>
      <c r="AI757" s="415"/>
      <c r="AJ757" s="1044">
        <f t="shared" si="254"/>
        <v>2562</v>
      </c>
      <c r="AK757" s="1044">
        <f t="shared" si="255"/>
        <v>2562</v>
      </c>
      <c r="AL757" s="1044">
        <f t="shared" si="256"/>
        <v>2562</v>
      </c>
      <c r="AM757" s="1044">
        <f t="shared" si="257"/>
        <v>2562</v>
      </c>
      <c r="AN757" s="415"/>
      <c r="AO757" s="410"/>
      <c r="AP757" s="395"/>
      <c r="AQ757" s="383"/>
      <c r="AR757" s="383"/>
      <c r="AS757" s="383"/>
    </row>
    <row r="758" spans="1:45" outlineLevel="3" x14ac:dyDescent="0.25">
      <c r="A758" s="383"/>
      <c r="B758" s="392"/>
      <c r="C758" s="385">
        <f t="shared" si="253"/>
        <v>4</v>
      </c>
      <c r="D758" s="410"/>
      <c r="E758" s="467"/>
      <c r="F758" s="467"/>
      <c r="G758" s="410"/>
      <c r="H758" s="415"/>
      <c r="I758" s="431">
        <v>7</v>
      </c>
      <c r="J758" s="431" t="s">
        <v>644</v>
      </c>
      <c r="K758" s="503">
        <f>DATE(YEAR(K755)+1,MONTH(K755),DAY(K755))</f>
        <v>46402</v>
      </c>
      <c r="L758" s="503">
        <f>DATE(YEAR(L755)+1,MONTH(L755),DAY(L755))</f>
        <v>46402</v>
      </c>
      <c r="M758" s="503">
        <f>DATE(YEAR(M755)+1,MONTH(M755),DAY(M755))</f>
        <v>46402</v>
      </c>
      <c r="N758" s="415"/>
      <c r="O758" s="415"/>
      <c r="P758" s="415"/>
      <c r="Q758" s="415"/>
      <c r="R758" s="503">
        <f t="shared" si="252"/>
        <v>46402</v>
      </c>
      <c r="S758" s="503">
        <f t="shared" si="252"/>
        <v>46402</v>
      </c>
      <c r="T758" s="503">
        <f t="shared" si="252"/>
        <v>46402</v>
      </c>
      <c r="U758" s="503">
        <f t="shared" si="252"/>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4"/>
        <v>2926</v>
      </c>
      <c r="AK758" s="1044">
        <f t="shared" si="255"/>
        <v>2926</v>
      </c>
      <c r="AL758" s="1044">
        <f t="shared" si="256"/>
        <v>2926</v>
      </c>
      <c r="AM758" s="1044">
        <f t="shared" si="257"/>
        <v>2926</v>
      </c>
      <c r="AN758" s="415"/>
      <c r="AO758" s="410"/>
      <c r="AP758" s="395"/>
      <c r="AQ758" s="383"/>
      <c r="AR758" s="383"/>
      <c r="AS758" s="383"/>
    </row>
    <row r="759" spans="1:45" outlineLevel="3" x14ac:dyDescent="0.25">
      <c r="A759" s="383"/>
      <c r="B759" s="392"/>
      <c r="C759" s="385">
        <f t="shared" si="253"/>
        <v>4</v>
      </c>
      <c r="D759" s="410"/>
      <c r="E759" s="467"/>
      <c r="F759" s="467"/>
      <c r="G759" s="410"/>
      <c r="H759" s="415"/>
      <c r="I759" s="431"/>
      <c r="J759" s="431" t="s">
        <v>634</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2"/>
        <v>46402</v>
      </c>
      <c r="S759" s="503">
        <f t="shared" si="252"/>
        <v>46402</v>
      </c>
      <c r="T759" s="503">
        <f t="shared" si="252"/>
        <v>46402</v>
      </c>
      <c r="U759" s="503">
        <f t="shared" si="252"/>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4"/>
        <v>2926</v>
      </c>
      <c r="AK759" s="1044">
        <f t="shared" si="255"/>
        <v>2926</v>
      </c>
      <c r="AL759" s="1044">
        <f t="shared" si="256"/>
        <v>2926</v>
      </c>
      <c r="AM759" s="1044">
        <f t="shared" si="257"/>
        <v>2926</v>
      </c>
      <c r="AN759" s="415"/>
      <c r="AO759" s="410"/>
      <c r="AP759" s="395"/>
      <c r="AQ759" s="383"/>
      <c r="AR759" s="383"/>
      <c r="AS759" s="383"/>
    </row>
    <row r="760" spans="1:45" outlineLevel="3" x14ac:dyDescent="0.25">
      <c r="A760" s="383"/>
      <c r="B760" s="392"/>
      <c r="C760" s="385">
        <f t="shared" si="253"/>
        <v>4</v>
      </c>
      <c r="D760" s="410"/>
      <c r="E760" s="467"/>
      <c r="F760" s="467"/>
      <c r="G760" s="410"/>
      <c r="H760" s="415"/>
      <c r="I760" s="431"/>
      <c r="J760" s="431" t="s">
        <v>635</v>
      </c>
      <c r="K760" s="415"/>
      <c r="L760" s="415"/>
      <c r="M760" s="415"/>
      <c r="N760" s="415"/>
      <c r="O760" s="415"/>
      <c r="P760" s="415"/>
      <c r="Q760" s="415"/>
      <c r="R760" s="503">
        <f t="shared" si="252"/>
        <v>46402</v>
      </c>
      <c r="S760" s="503">
        <f t="shared" si="252"/>
        <v>46402</v>
      </c>
      <c r="T760" s="503">
        <f t="shared" si="252"/>
        <v>46402</v>
      </c>
      <c r="U760" s="503">
        <f t="shared" si="252"/>
        <v>46402</v>
      </c>
      <c r="V760" s="415"/>
      <c r="W760" s="415"/>
      <c r="X760" s="415"/>
      <c r="Y760" s="415"/>
      <c r="Z760" s="415"/>
      <c r="AA760" s="415"/>
      <c r="AB760" s="415"/>
      <c r="AC760" s="415"/>
      <c r="AD760" s="415"/>
      <c r="AE760" s="415"/>
      <c r="AF760" s="415"/>
      <c r="AG760" s="415"/>
      <c r="AH760" s="415"/>
      <c r="AI760" s="415"/>
      <c r="AJ760" s="1044">
        <f t="shared" si="254"/>
        <v>2926</v>
      </c>
      <c r="AK760" s="1044">
        <f t="shared" si="255"/>
        <v>2926</v>
      </c>
      <c r="AL760" s="1044">
        <f t="shared" si="256"/>
        <v>2926</v>
      </c>
      <c r="AM760" s="1044">
        <f t="shared" si="257"/>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438</v>
      </c>
      <c r="AP761" s="395"/>
      <c r="AQ761" s="383"/>
      <c r="AR761" s="383"/>
      <c r="AS761" s="383"/>
    </row>
    <row r="762" spans="1:45" s="697" customFormat="1" outlineLevel="2" x14ac:dyDescent="0.25">
      <c r="A762" s="383"/>
      <c r="B762" s="392"/>
      <c r="C762" s="385">
        <f>INT($C$242)+2</f>
        <v>3</v>
      </c>
      <c r="D762" s="410"/>
      <c r="E762" s="467"/>
      <c r="F762" s="467"/>
      <c r="G762" s="410"/>
      <c r="H762" s="789" t="s">
        <v>1146</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58">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438</v>
      </c>
      <c r="AP764" s="395"/>
      <c r="AQ764" s="383"/>
      <c r="AR764" s="383"/>
      <c r="AS764" s="383"/>
    </row>
    <row r="765" spans="1:45" outlineLevel="2" x14ac:dyDescent="0.25">
      <c r="A765" s="383"/>
      <c r="B765" s="392"/>
      <c r="C765" s="385">
        <f>INT($C$242)+2</f>
        <v>3</v>
      </c>
      <c r="D765" s="410"/>
      <c r="E765" s="467"/>
      <c r="F765" s="467"/>
      <c r="G765" s="410"/>
      <c r="H765" s="789" t="s">
        <v>645</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59">INT($C$242)+3</f>
        <v>4</v>
      </c>
      <c r="D766" s="410"/>
      <c r="E766" s="467"/>
      <c r="F766" s="467"/>
      <c r="G766" s="410"/>
      <c r="H766" s="438" t="s">
        <v>639</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59"/>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59"/>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59"/>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59"/>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59"/>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59"/>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59"/>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438</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425</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427</v>
      </c>
      <c r="F784" s="464">
        <v>1</v>
      </c>
      <c r="G784" s="401"/>
      <c r="H784" s="402" t="s">
        <v>646</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468</v>
      </c>
      <c r="L788" s="468"/>
      <c r="M788" s="468"/>
      <c r="N788" s="468" t="s">
        <v>469</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537</v>
      </c>
      <c r="M789" s="457" t="s">
        <v>4</v>
      </c>
      <c r="N789" s="457" t="s">
        <v>558</v>
      </c>
      <c r="O789" s="457" t="s">
        <v>559</v>
      </c>
      <c r="P789" s="457" t="s">
        <v>560</v>
      </c>
      <c r="Q789" s="457" t="s">
        <v>561</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431</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432</v>
      </c>
      <c r="C792" s="385">
        <f>INT(MAX($C$794:$C$818))+1</f>
        <v>5</v>
      </c>
      <c r="D792" s="410" t="s">
        <v>433</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647</v>
      </c>
      <c r="I793" s="428" t="s">
        <v>648</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434</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649</v>
      </c>
      <c r="I795" s="417"/>
      <c r="J795" s="415"/>
      <c r="K795" s="1007" t="s">
        <v>468</v>
      </c>
      <c r="L795" s="437"/>
      <c r="M795" s="437"/>
      <c r="N795" s="417" t="s">
        <v>469</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438</v>
      </c>
      <c r="AP796" s="395"/>
      <c r="AQ796" s="383"/>
      <c r="AR796" s="383"/>
      <c r="AS796" s="383"/>
    </row>
    <row r="797" spans="1:45" outlineLevel="1" x14ac:dyDescent="0.25">
      <c r="A797" s="383"/>
      <c r="B797" s="392"/>
      <c r="C797" s="385">
        <f>INT($C$783)+1</f>
        <v>2</v>
      </c>
      <c r="D797" s="410"/>
      <c r="E797" s="467"/>
      <c r="F797" s="467"/>
      <c r="G797" s="410"/>
      <c r="H797" s="470" t="s">
        <v>650</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434</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613</v>
      </c>
      <c r="I799" s="438" t="s">
        <v>651</v>
      </c>
      <c r="J799" s="438"/>
      <c r="K799" s="438" t="s">
        <v>652</v>
      </c>
      <c r="L799" s="438"/>
      <c r="M799" s="438"/>
      <c r="N799" s="531"/>
      <c r="O799" s="531" t="s">
        <v>1173</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0">INT($C$783)+3</f>
        <v>4</v>
      </c>
      <c r="D800" s="410"/>
      <c r="E800" s="467">
        <v>0</v>
      </c>
      <c r="F800" s="467"/>
      <c r="G800" s="410"/>
      <c r="H800" s="431" t="str">
        <f>H$261</f>
        <v>Aut</v>
      </c>
      <c r="I800" s="544">
        <v>2</v>
      </c>
      <c r="J800" s="544"/>
      <c r="K800" s="503">
        <f t="shared" ref="K800:M802" si="261">INDEX($K$689:$M$760,($E800*i_s_len+$I800)*i_x_len+1,0)</f>
        <v>44515</v>
      </c>
      <c r="L800" s="503">
        <f t="shared" si="261"/>
        <v>44515</v>
      </c>
      <c r="M800" s="503">
        <f t="shared" si="261"/>
        <v>44515</v>
      </c>
      <c r="N800" s="531"/>
      <c r="O800" s="1044">
        <f t="shared" ref="O800:Q802" si="262">MIN(363,INT((K800 - DATE(YEAR(K800),1,1))))+364*(YEAR(K800)-i_startyear)</f>
        <v>1046</v>
      </c>
      <c r="P800" s="1044">
        <f t="shared" si="262"/>
        <v>1046</v>
      </c>
      <c r="Q800" s="1044">
        <f t="shared" si="262"/>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0"/>
        <v>4</v>
      </c>
      <c r="D801" s="410"/>
      <c r="E801" s="467">
        <v>1</v>
      </c>
      <c r="F801" s="467"/>
      <c r="G801" s="410"/>
      <c r="H801" s="431" t="str">
        <f>H$262</f>
        <v>Win</v>
      </c>
      <c r="I801" s="544">
        <v>2</v>
      </c>
      <c r="J801" s="544"/>
      <c r="K801" s="503">
        <f t="shared" si="261"/>
        <v>44545</v>
      </c>
      <c r="L801" s="503">
        <f t="shared" si="261"/>
        <v>44545</v>
      </c>
      <c r="M801" s="503">
        <f t="shared" si="261"/>
        <v>44545</v>
      </c>
      <c r="N801" s="415"/>
      <c r="O801" s="1044">
        <f t="shared" si="262"/>
        <v>1076</v>
      </c>
      <c r="P801" s="1044">
        <f t="shared" si="262"/>
        <v>1076</v>
      </c>
      <c r="Q801" s="1044">
        <f t="shared" si="262"/>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0"/>
        <v>4</v>
      </c>
      <c r="D802" s="410"/>
      <c r="E802" s="467">
        <v>2</v>
      </c>
      <c r="F802" s="467"/>
      <c r="G802" s="410"/>
      <c r="H802" s="431" t="str">
        <f>H$263</f>
        <v>Spr</v>
      </c>
      <c r="I802" s="544">
        <v>2</v>
      </c>
      <c r="J802" s="544"/>
      <c r="K802" s="503">
        <f t="shared" si="261"/>
        <v>44576</v>
      </c>
      <c r="L802" s="503">
        <f t="shared" si="261"/>
        <v>44576</v>
      </c>
      <c r="M802" s="503">
        <f t="shared" si="261"/>
        <v>44576</v>
      </c>
      <c r="N802" s="415"/>
      <c r="O802" s="1044">
        <f t="shared" si="262"/>
        <v>1106</v>
      </c>
      <c r="P802" s="1044">
        <f t="shared" si="262"/>
        <v>1106</v>
      </c>
      <c r="Q802" s="1044">
        <f t="shared" si="262"/>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0"/>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0"/>
        <v>4</v>
      </c>
      <c r="D804" s="410"/>
      <c r="E804" s="467"/>
      <c r="F804" s="467"/>
      <c r="G804" s="410"/>
      <c r="H804" s="415"/>
      <c r="I804" s="438" t="s">
        <v>653</v>
      </c>
      <c r="J804" s="437"/>
      <c r="K804" s="438" t="s">
        <v>654</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0"/>
        <v>4</v>
      </c>
      <c r="D805" s="410"/>
      <c r="E805" s="467">
        <v>0</v>
      </c>
      <c r="F805" s="467"/>
      <c r="G805" s="410"/>
      <c r="H805" s="431" t="str">
        <f>H$261</f>
        <v>Aut</v>
      </c>
      <c r="I805" s="544">
        <v>5</v>
      </c>
      <c r="J805" s="544"/>
      <c r="K805" s="503">
        <f t="shared" ref="K805:M807" si="263">INDEX($K$689:$M$760,($E805*i_s_len+$I805)*i_x_len+1,0)</f>
        <v>45611</v>
      </c>
      <c r="L805" s="503">
        <f t="shared" si="263"/>
        <v>45611</v>
      </c>
      <c r="M805" s="503">
        <f t="shared" si="263"/>
        <v>45611</v>
      </c>
      <c r="N805" s="415"/>
      <c r="O805" s="1044">
        <f t="shared" ref="O805:Q807" si="264">MIN(363,INT((K805 - DATE(YEAR(K805),1,1))))+364*(YEAR(K805)-i_startyear)</f>
        <v>2139</v>
      </c>
      <c r="P805" s="1044">
        <f t="shared" si="264"/>
        <v>2139</v>
      </c>
      <c r="Q805" s="1044">
        <f t="shared" si="264"/>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0"/>
        <v>4</v>
      </c>
      <c r="D806" s="410"/>
      <c r="E806" s="467">
        <v>1</v>
      </c>
      <c r="F806" s="467"/>
      <c r="G806" s="410"/>
      <c r="H806" s="431" t="str">
        <f>H$262</f>
        <v>Win</v>
      </c>
      <c r="I806" s="544">
        <v>5</v>
      </c>
      <c r="J806" s="544"/>
      <c r="K806" s="503">
        <f t="shared" si="263"/>
        <v>45641</v>
      </c>
      <c r="L806" s="503">
        <f t="shared" si="263"/>
        <v>45641</v>
      </c>
      <c r="M806" s="503">
        <f t="shared" si="263"/>
        <v>45641</v>
      </c>
      <c r="N806" s="415"/>
      <c r="O806" s="1044">
        <f t="shared" si="264"/>
        <v>2169</v>
      </c>
      <c r="P806" s="1044">
        <f t="shared" si="264"/>
        <v>2169</v>
      </c>
      <c r="Q806" s="1044">
        <f t="shared" si="264"/>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0"/>
        <v>4</v>
      </c>
      <c r="D807" s="410"/>
      <c r="E807" s="467">
        <v>2</v>
      </c>
      <c r="F807" s="467"/>
      <c r="G807" s="410"/>
      <c r="H807" s="431" t="str">
        <f>H$263</f>
        <v>Spr</v>
      </c>
      <c r="I807" s="544">
        <v>5</v>
      </c>
      <c r="J807" s="544"/>
      <c r="K807" s="503">
        <f t="shared" si="263"/>
        <v>45672</v>
      </c>
      <c r="L807" s="503">
        <f t="shared" si="263"/>
        <v>45672</v>
      </c>
      <c r="M807" s="503">
        <f t="shared" si="263"/>
        <v>45672</v>
      </c>
      <c r="N807" s="415"/>
      <c r="O807" s="1044">
        <f t="shared" si="264"/>
        <v>2198</v>
      </c>
      <c r="P807" s="1044">
        <f t="shared" si="264"/>
        <v>2198</v>
      </c>
      <c r="Q807" s="1044">
        <f t="shared" si="264"/>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0"/>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0"/>
        <v>4</v>
      </c>
      <c r="D809" s="410"/>
      <c r="E809" s="467"/>
      <c r="F809" s="467"/>
      <c r="G809" s="410"/>
      <c r="H809" s="415"/>
      <c r="I809" s="415"/>
      <c r="J809" s="415"/>
      <c r="K809" s="438" t="s">
        <v>767</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0"/>
        <v>4</v>
      </c>
      <c r="D810" s="410"/>
      <c r="E810" s="467"/>
      <c r="F810" s="467"/>
      <c r="G810" s="410"/>
      <c r="H810" s="431" t="str">
        <f>H$261</f>
        <v>Aut</v>
      </c>
      <c r="I810" s="415"/>
      <c r="J810" s="415"/>
      <c r="K810" s="607">
        <v>1550</v>
      </c>
      <c r="L810" s="607">
        <v>1550</v>
      </c>
      <c r="M810" s="607">
        <v>1550</v>
      </c>
      <c r="N810" s="415"/>
      <c r="O810" s="415" t="s">
        <v>777</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0"/>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0"/>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0"/>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0"/>
        <v>4</v>
      </c>
      <c r="D814" s="410"/>
      <c r="E814" s="467"/>
      <c r="F814" s="467"/>
      <c r="G814" s="410"/>
      <c r="H814" s="415"/>
      <c r="I814" s="415"/>
      <c r="J814" s="415"/>
      <c r="K814" s="438" t="s">
        <v>655</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0"/>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0"/>
        <v>4</v>
      </c>
      <c r="D816" s="410"/>
      <c r="E816" s="467"/>
      <c r="F816" s="467"/>
      <c r="G816" s="410"/>
      <c r="H816" s="431" t="str">
        <f>H$262</f>
        <v>Win</v>
      </c>
      <c r="I816" s="415"/>
      <c r="J816" s="415"/>
      <c r="K816" s="545">
        <f t="shared" ref="K816:M817" si="265">(K806-K801)/30.5</f>
        <v>35.934426229508198</v>
      </c>
      <c r="L816" s="545">
        <f t="shared" si="265"/>
        <v>35.934426229508198</v>
      </c>
      <c r="M816" s="545">
        <f t="shared" si="265"/>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0"/>
        <v>4</v>
      </c>
      <c r="D817" s="410"/>
      <c r="E817" s="467"/>
      <c r="F817" s="467"/>
      <c r="G817" s="410"/>
      <c r="H817" s="431" t="str">
        <f>H$263</f>
        <v>Spr</v>
      </c>
      <c r="I817" s="415"/>
      <c r="J817" s="415"/>
      <c r="K817" s="545">
        <f t="shared" si="265"/>
        <v>35.934426229508198</v>
      </c>
      <c r="L817" s="545">
        <f t="shared" si="265"/>
        <v>35.934426229508198</v>
      </c>
      <c r="M817" s="545">
        <f t="shared" si="265"/>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438</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425</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427</v>
      </c>
      <c r="F828" s="464">
        <v>1</v>
      </c>
      <c r="G828" s="401"/>
      <c r="H828" s="546" t="s">
        <v>656</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471</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538</v>
      </c>
      <c r="L833" s="457" t="s">
        <v>539</v>
      </c>
      <c r="M833" s="457" t="s">
        <v>540</v>
      </c>
      <c r="N833" s="457" t="s">
        <v>541</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6">L833</f>
        <v>BBM</v>
      </c>
      <c r="AA833" s="408" t="str">
        <f t="shared" si="266"/>
        <v>BBT</v>
      </c>
      <c r="AB833" s="408" t="str">
        <f t="shared" si="266"/>
        <v>BMT</v>
      </c>
      <c r="AC833" s="408" t="str">
        <f t="shared" si="266"/>
        <v>BBB</v>
      </c>
      <c r="AD833" s="408" t="str">
        <f t="shared" si="266"/>
        <v>BBM</v>
      </c>
      <c r="AE833" s="408" t="str">
        <f t="shared" si="266"/>
        <v>BBT</v>
      </c>
      <c r="AF833" s="408" t="str">
        <f t="shared" si="266"/>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431</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432</v>
      </c>
      <c r="C836" s="385">
        <f>INT(MAX($C$846:$C$876))+1</f>
        <v>6</v>
      </c>
      <c r="D836" s="410" t="s">
        <v>433</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657</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434</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1151</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659</v>
      </c>
      <c r="J840" s="513" t="s">
        <v>660</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662</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663</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664</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438</v>
      </c>
      <c r="AP844" s="395"/>
      <c r="AQ844" s="383"/>
      <c r="AR844" s="383"/>
      <c r="AS844" s="383"/>
    </row>
    <row r="845" spans="1:45" outlineLevel="1" x14ac:dyDescent="0.25">
      <c r="A845" s="383"/>
      <c r="B845" s="392"/>
      <c r="C845" s="385">
        <f>INT($C$827)+1</f>
        <v>2</v>
      </c>
      <c r="D845" s="410"/>
      <c r="E845" s="467"/>
      <c r="F845" s="467"/>
      <c r="G845" s="410"/>
      <c r="H845" s="470" t="s">
        <v>665</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434</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1150</v>
      </c>
      <c r="I847" s="415"/>
      <c r="J847" s="415"/>
      <c r="K847" s="431">
        <f>i_s_len</f>
        <v>8</v>
      </c>
      <c r="L847" s="418">
        <v>3</v>
      </c>
      <c r="M847" s="415"/>
      <c r="N847" s="416" t="s">
        <v>666</v>
      </c>
      <c r="O847" s="415"/>
      <c r="P847" s="415"/>
      <c r="Q847" s="415"/>
      <c r="R847" s="415"/>
      <c r="S847" s="415"/>
      <c r="T847" s="415"/>
      <c r="U847" s="415"/>
      <c r="V847" s="415"/>
      <c r="W847" s="415"/>
      <c r="X847" s="415"/>
      <c r="Y847" s="547" t="s">
        <v>658</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667</v>
      </c>
      <c r="I848" s="513" t="s">
        <v>659</v>
      </c>
      <c r="J848" s="513" t="s">
        <v>660</v>
      </c>
      <c r="K848" s="481" t="s">
        <v>1144</v>
      </c>
      <c r="L848" s="481"/>
      <c r="M848" s="481"/>
      <c r="N848" s="481"/>
      <c r="O848" s="481" t="s">
        <v>661</v>
      </c>
      <c r="P848" s="481"/>
      <c r="Q848" s="481"/>
      <c r="R848" s="481"/>
      <c r="S848" s="415"/>
      <c r="T848" s="415"/>
      <c r="U848" s="415"/>
      <c r="V848" s="415"/>
      <c r="W848" s="415"/>
      <c r="X848" s="415"/>
      <c r="Y848" s="552" t="s">
        <v>1144</v>
      </c>
      <c r="Z848" s="552"/>
      <c r="AA848" s="552"/>
      <c r="AB848" s="552"/>
      <c r="AC848" s="552" t="s">
        <v>661</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7">INT($C$827)+4</f>
        <v>5</v>
      </c>
      <c r="D849" s="410"/>
      <c r="E849" s="467"/>
      <c r="F849" s="467"/>
      <c r="G849" s="410"/>
      <c r="H849" s="549" t="s">
        <v>668</v>
      </c>
      <c r="I849" s="550">
        <v>0</v>
      </c>
      <c r="J849" s="550" t="s">
        <v>669</v>
      </c>
      <c r="K849" s="553"/>
      <c r="L849" s="553"/>
      <c r="M849" s="553"/>
      <c r="N849" s="553"/>
      <c r="O849" s="554"/>
      <c r="P849" s="554"/>
      <c r="Q849" s="554"/>
      <c r="R849" s="554"/>
      <c r="S849" s="1008" t="s">
        <v>1147</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7"/>
        <v>5</v>
      </c>
      <c r="D850" s="410"/>
      <c r="E850" s="467"/>
      <c r="F850" s="467"/>
      <c r="G850" s="410"/>
      <c r="H850" s="431" t="s">
        <v>670</v>
      </c>
      <c r="I850" s="437"/>
      <c r="J850" s="431" t="s">
        <v>671</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7"/>
        <v>5</v>
      </c>
      <c r="D851" s="410"/>
      <c r="E851" s="467"/>
      <c r="F851" s="467"/>
      <c r="G851" s="410"/>
      <c r="H851" s="431" t="s">
        <v>672</v>
      </c>
      <c r="I851" s="437"/>
      <c r="J851" s="431" t="s">
        <v>671</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7"/>
        <v>5</v>
      </c>
      <c r="D852" s="410"/>
      <c r="E852" s="467"/>
      <c r="F852" s="467"/>
      <c r="G852" s="410"/>
      <c r="H852" s="431">
        <v>3</v>
      </c>
      <c r="I852" s="437"/>
      <c r="J852" s="431" t="s">
        <v>671</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7"/>
        <v>5</v>
      </c>
      <c r="D853" s="410"/>
      <c r="E853" s="467"/>
      <c r="F853" s="467"/>
      <c r="G853" s="410"/>
      <c r="H853" s="431">
        <v>4</v>
      </c>
      <c r="I853" s="437"/>
      <c r="J853" s="431" t="s">
        <v>671</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7"/>
        <v>5</v>
      </c>
      <c r="D854" s="410"/>
      <c r="E854" s="467"/>
      <c r="F854" s="467"/>
      <c r="G854" s="410"/>
      <c r="H854" s="431">
        <v>5</v>
      </c>
      <c r="I854" s="437"/>
      <c r="J854" s="431" t="s">
        <v>671</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7"/>
        <v>5</v>
      </c>
      <c r="D855" s="410"/>
      <c r="E855" s="467"/>
      <c r="F855" s="467"/>
      <c r="G855" s="410"/>
      <c r="H855" s="431">
        <v>6</v>
      </c>
      <c r="I855" s="437"/>
      <c r="J855" s="431" t="s">
        <v>671</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7"/>
        <v>5</v>
      </c>
      <c r="D856" s="410"/>
      <c r="E856" s="467"/>
      <c r="F856" s="467"/>
      <c r="G856" s="410"/>
      <c r="H856" s="431">
        <v>7</v>
      </c>
      <c r="I856" s="437"/>
      <c r="J856" s="431" t="s">
        <v>671</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7"/>
        <v>5</v>
      </c>
      <c r="D857" s="410"/>
      <c r="E857" s="467"/>
      <c r="F857" s="467"/>
      <c r="G857" s="410"/>
      <c r="H857" s="557">
        <v>8</v>
      </c>
      <c r="I857" s="558"/>
      <c r="J857" s="557" t="s">
        <v>671</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68">INT($C$827)+3</f>
        <v>4</v>
      </c>
      <c r="D858" s="410"/>
      <c r="E858" s="467"/>
      <c r="F858" s="467"/>
      <c r="G858" s="410"/>
      <c r="H858" s="549" t="s">
        <v>668</v>
      </c>
      <c r="I858" s="550">
        <v>1</v>
      </c>
      <c r="J858" s="437" t="s">
        <v>673</v>
      </c>
      <c r="K858" s="556">
        <f>INT(4*30.4)</f>
        <v>121</v>
      </c>
      <c r="L858" s="556">
        <v>121</v>
      </c>
      <c r="M858" s="556">
        <v>121</v>
      </c>
      <c r="N858" s="556">
        <v>121</v>
      </c>
      <c r="O858" s="556"/>
      <c r="P858" s="556"/>
      <c r="Q858" s="556"/>
      <c r="R858" s="556"/>
      <c r="S858" s="1098" t="s">
        <v>1148</v>
      </c>
      <c r="T858" s="1099"/>
      <c r="U858" s="1099"/>
      <c r="V858" s="1099"/>
      <c r="W858" s="1100"/>
      <c r="X858" s="415"/>
      <c r="Y858" s="562">
        <f t="shared" ref="Y858:Y866" si="269">IF(K858="",0,K858)</f>
        <v>121</v>
      </c>
      <c r="Z858" s="562">
        <f t="shared" ref="Z858:Z866" si="270">IF(L858="",0,L858)</f>
        <v>121</v>
      </c>
      <c r="AA858" s="562">
        <f t="shared" ref="AA858:AA866" si="271">IF(M858="",0,M858)</f>
        <v>121</v>
      </c>
      <c r="AB858" s="562">
        <f t="shared" ref="AB858:AB866" si="272">IF(N858="",0,N858)</f>
        <v>121</v>
      </c>
      <c r="AC858" s="1009">
        <f t="shared" ref="AC858:AC875" si="273">IF(O858="",1000,O858)</f>
        <v>1000</v>
      </c>
      <c r="AD858" s="1009">
        <f t="shared" ref="AD858:AD875" si="274">IF(P858="",1000,P858)</f>
        <v>1000</v>
      </c>
      <c r="AE858" s="1009">
        <f t="shared" ref="AE858:AE875" si="275">IF(Q858="",1000,Q858)</f>
        <v>1000</v>
      </c>
      <c r="AF858" s="1009">
        <f t="shared" ref="AF858:AF875" si="276">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 r="K859" s="556">
        <v>365</v>
      </c>
      <c r="L859" s="556">
        <v>365</v>
      </c>
      <c r="M859" s="556">
        <v>365</v>
      </c>
      <c r="N859" s="556">
        <v>365</v>
      </c>
      <c r="O859" s="556"/>
      <c r="P859" s="556"/>
      <c r="Q859" s="556"/>
      <c r="R859" s="556"/>
      <c r="S859" s="1101"/>
      <c r="T859" s="1102"/>
      <c r="U859" s="1102"/>
      <c r="V859" s="1102"/>
      <c r="W859" s="1103"/>
      <c r="X859" s="415"/>
      <c r="Y859" s="562">
        <f t="shared" si="269"/>
        <v>365</v>
      </c>
      <c r="Z859" s="562">
        <f t="shared" si="270"/>
        <v>365</v>
      </c>
      <c r="AA859" s="562">
        <f t="shared" si="271"/>
        <v>365</v>
      </c>
      <c r="AB859" s="562">
        <f t="shared" si="272"/>
        <v>365</v>
      </c>
      <c r="AC859" s="1009">
        <f t="shared" si="273"/>
        <v>1000</v>
      </c>
      <c r="AD859" s="1009">
        <f t="shared" si="274"/>
        <v>1000</v>
      </c>
      <c r="AE859" s="1009">
        <f t="shared" si="275"/>
        <v>1000</v>
      </c>
      <c r="AF859" s="1009">
        <f t="shared" si="276"/>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68"/>
        <v>4</v>
      </c>
      <c r="D860" s="410"/>
      <c r="E860" s="467"/>
      <c r="F860" s="467"/>
      <c r="G860" s="410"/>
      <c r="H860" s="431" t="s">
        <v>672</v>
      </c>
      <c r="I860" s="437"/>
      <c r="J860" s="431" t="s">
        <v>671</v>
      </c>
      <c r="K860" s="556">
        <f>365*2</f>
        <v>730</v>
      </c>
      <c r="L860" s="556">
        <v>104</v>
      </c>
      <c r="M860" s="556">
        <v>104</v>
      </c>
      <c r="N860" s="556">
        <v>104</v>
      </c>
      <c r="O860" s="556"/>
      <c r="P860" s="556"/>
      <c r="Q860" s="556"/>
      <c r="R860" s="556"/>
      <c r="S860" s="1101"/>
      <c r="T860" s="1102"/>
      <c r="U860" s="1102"/>
      <c r="V860" s="1102"/>
      <c r="W860" s="1103"/>
      <c r="X860" s="415"/>
      <c r="Y860" s="562">
        <f t="shared" si="269"/>
        <v>730</v>
      </c>
      <c r="Z860" s="562">
        <f t="shared" si="270"/>
        <v>104</v>
      </c>
      <c r="AA860" s="562">
        <f t="shared" si="271"/>
        <v>104</v>
      </c>
      <c r="AB860" s="562">
        <f t="shared" si="272"/>
        <v>104</v>
      </c>
      <c r="AC860" s="1009">
        <f t="shared" si="273"/>
        <v>1000</v>
      </c>
      <c r="AD860" s="1009">
        <f t="shared" si="274"/>
        <v>1000</v>
      </c>
      <c r="AE860" s="1009">
        <f t="shared" si="275"/>
        <v>1000</v>
      </c>
      <c r="AF860" s="1009">
        <f t="shared" si="276"/>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68"/>
        <v>4</v>
      </c>
      <c r="D861" s="410"/>
      <c r="E861" s="467"/>
      <c r="F861" s="467"/>
      <c r="G861" s="410"/>
      <c r="H861" s="431">
        <v>3</v>
      </c>
      <c r="I861" s="437"/>
      <c r="J861" s="431" t="s">
        <v>671</v>
      </c>
      <c r="K861" s="556">
        <f>52*3</f>
        <v>156</v>
      </c>
      <c r="L861" s="556">
        <v>156</v>
      </c>
      <c r="M861" s="556">
        <v>156</v>
      </c>
      <c r="N861" s="556">
        <v>156</v>
      </c>
      <c r="O861" s="556"/>
      <c r="P861" s="556"/>
      <c r="Q861" s="556"/>
      <c r="R861" s="556"/>
      <c r="S861" s="1101"/>
      <c r="T861" s="1102"/>
      <c r="U861" s="1102"/>
      <c r="V861" s="1102"/>
      <c r="W861" s="1103"/>
      <c r="X861" s="415"/>
      <c r="Y861" s="562">
        <f t="shared" si="269"/>
        <v>156</v>
      </c>
      <c r="Z861" s="562">
        <f t="shared" si="270"/>
        <v>156</v>
      </c>
      <c r="AA861" s="562">
        <f t="shared" si="271"/>
        <v>156</v>
      </c>
      <c r="AB861" s="562">
        <f t="shared" si="272"/>
        <v>156</v>
      </c>
      <c r="AC861" s="1009">
        <f t="shared" si="273"/>
        <v>1000</v>
      </c>
      <c r="AD861" s="1009">
        <f t="shared" si="274"/>
        <v>1000</v>
      </c>
      <c r="AE861" s="1009">
        <f t="shared" si="275"/>
        <v>1000</v>
      </c>
      <c r="AF861" s="1009">
        <f t="shared" si="276"/>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68"/>
        <v>4</v>
      </c>
      <c r="D862" s="410"/>
      <c r="E862" s="467"/>
      <c r="F862" s="467"/>
      <c r="G862" s="410"/>
      <c r="H862" s="431">
        <v>4</v>
      </c>
      <c r="I862" s="437"/>
      <c r="J862" s="431" t="s">
        <v>671</v>
      </c>
      <c r="K862" s="556">
        <f>52*4</f>
        <v>208</v>
      </c>
      <c r="L862" s="556">
        <v>208</v>
      </c>
      <c r="M862" s="556">
        <v>208</v>
      </c>
      <c r="N862" s="556">
        <v>208</v>
      </c>
      <c r="O862" s="556"/>
      <c r="P862" s="556"/>
      <c r="Q862" s="556"/>
      <c r="R862" s="556"/>
      <c r="S862" s="1101"/>
      <c r="T862" s="1102"/>
      <c r="U862" s="1102"/>
      <c r="V862" s="1102"/>
      <c r="W862" s="1103"/>
      <c r="X862" s="415"/>
      <c r="Y862" s="562">
        <f t="shared" si="269"/>
        <v>208</v>
      </c>
      <c r="Z862" s="562">
        <f t="shared" si="270"/>
        <v>208</v>
      </c>
      <c r="AA862" s="562">
        <f t="shared" si="271"/>
        <v>208</v>
      </c>
      <c r="AB862" s="562">
        <f t="shared" si="272"/>
        <v>208</v>
      </c>
      <c r="AC862" s="1009">
        <f t="shared" si="273"/>
        <v>1000</v>
      </c>
      <c r="AD862" s="1009">
        <f t="shared" si="274"/>
        <v>1000</v>
      </c>
      <c r="AE862" s="1009">
        <f t="shared" si="275"/>
        <v>1000</v>
      </c>
      <c r="AF862" s="1009">
        <f t="shared" si="276"/>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68"/>
        <v>4</v>
      </c>
      <c r="D863" s="410"/>
      <c r="E863" s="467"/>
      <c r="F863" s="467"/>
      <c r="G863" s="410"/>
      <c r="H863" s="431">
        <v>5</v>
      </c>
      <c r="I863" s="437"/>
      <c r="J863" s="431" t="s">
        <v>671</v>
      </c>
      <c r="K863" s="556">
        <f>52*5</f>
        <v>260</v>
      </c>
      <c r="L863" s="556">
        <v>260</v>
      </c>
      <c r="M863" s="556">
        <v>260</v>
      </c>
      <c r="N863" s="556">
        <v>260</v>
      </c>
      <c r="O863" s="556"/>
      <c r="P863" s="556"/>
      <c r="Q863" s="556"/>
      <c r="R863" s="556"/>
      <c r="S863" s="1101"/>
      <c r="T863" s="1102"/>
      <c r="U863" s="1102"/>
      <c r="V863" s="1102"/>
      <c r="W863" s="1103"/>
      <c r="X863" s="415"/>
      <c r="Y863" s="562">
        <f t="shared" si="269"/>
        <v>260</v>
      </c>
      <c r="Z863" s="562">
        <f t="shared" si="270"/>
        <v>260</v>
      </c>
      <c r="AA863" s="562">
        <f t="shared" si="271"/>
        <v>260</v>
      </c>
      <c r="AB863" s="562">
        <f t="shared" si="272"/>
        <v>260</v>
      </c>
      <c r="AC863" s="1009">
        <f t="shared" si="273"/>
        <v>1000</v>
      </c>
      <c r="AD863" s="1009">
        <f t="shared" si="274"/>
        <v>1000</v>
      </c>
      <c r="AE863" s="1009">
        <f t="shared" si="275"/>
        <v>1000</v>
      </c>
      <c r="AF863" s="1009">
        <f t="shared" si="276"/>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68"/>
        <v>4</v>
      </c>
      <c r="D864" s="410"/>
      <c r="E864" s="467"/>
      <c r="F864" s="467"/>
      <c r="G864" s="410"/>
      <c r="H864" s="431">
        <v>6</v>
      </c>
      <c r="I864" s="437"/>
      <c r="J864" s="431" t="s">
        <v>671</v>
      </c>
      <c r="K864" s="556">
        <f>52*6</f>
        <v>312</v>
      </c>
      <c r="L864" s="556">
        <v>312</v>
      </c>
      <c r="M864" s="556">
        <v>312</v>
      </c>
      <c r="N864" s="556">
        <v>312</v>
      </c>
      <c r="O864" s="556"/>
      <c r="P864" s="556"/>
      <c r="Q864" s="556"/>
      <c r="R864" s="556"/>
      <c r="S864" s="1101"/>
      <c r="T864" s="1102"/>
      <c r="U864" s="1102"/>
      <c r="V864" s="1102"/>
      <c r="W864" s="1103"/>
      <c r="X864" s="415"/>
      <c r="Y864" s="562">
        <f t="shared" si="269"/>
        <v>312</v>
      </c>
      <c r="Z864" s="562">
        <f t="shared" si="270"/>
        <v>312</v>
      </c>
      <c r="AA864" s="562">
        <f t="shared" si="271"/>
        <v>312</v>
      </c>
      <c r="AB864" s="562">
        <f t="shared" si="272"/>
        <v>312</v>
      </c>
      <c r="AC864" s="1009">
        <f t="shared" si="273"/>
        <v>1000</v>
      </c>
      <c r="AD864" s="1009">
        <f t="shared" si="274"/>
        <v>1000</v>
      </c>
      <c r="AE864" s="1009">
        <f t="shared" si="275"/>
        <v>1000</v>
      </c>
      <c r="AF864" s="1009">
        <f t="shared" si="276"/>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68"/>
        <v>4</v>
      </c>
      <c r="D865" s="410"/>
      <c r="E865" s="467"/>
      <c r="F865" s="467"/>
      <c r="G865" s="410"/>
      <c r="H865" s="431">
        <v>7</v>
      </c>
      <c r="I865" s="437"/>
      <c r="J865" s="431" t="s">
        <v>671</v>
      </c>
      <c r="K865" s="556">
        <f>52*7</f>
        <v>364</v>
      </c>
      <c r="L865" s="556">
        <v>364</v>
      </c>
      <c r="M865" s="556">
        <v>364</v>
      </c>
      <c r="N865" s="556">
        <v>364</v>
      </c>
      <c r="O865" s="556"/>
      <c r="P865" s="556"/>
      <c r="Q865" s="556"/>
      <c r="R865" s="556"/>
      <c r="S865" s="1101"/>
      <c r="T865" s="1102"/>
      <c r="U865" s="1102"/>
      <c r="V865" s="1102"/>
      <c r="W865" s="1103"/>
      <c r="X865" s="415"/>
      <c r="Y865" s="562">
        <f t="shared" si="269"/>
        <v>364</v>
      </c>
      <c r="Z865" s="562">
        <f t="shared" si="270"/>
        <v>364</v>
      </c>
      <c r="AA865" s="562">
        <f t="shared" si="271"/>
        <v>364</v>
      </c>
      <c r="AB865" s="562">
        <f t="shared" si="272"/>
        <v>364</v>
      </c>
      <c r="AC865" s="1009">
        <f t="shared" si="273"/>
        <v>1000</v>
      </c>
      <c r="AD865" s="1009">
        <f t="shared" si="274"/>
        <v>1000</v>
      </c>
      <c r="AE865" s="1009">
        <f t="shared" si="275"/>
        <v>1000</v>
      </c>
      <c r="AF865" s="1009">
        <f t="shared" si="276"/>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68"/>
        <v>4</v>
      </c>
      <c r="D866" s="410"/>
      <c r="E866" s="467"/>
      <c r="F866" s="467"/>
      <c r="G866" s="410"/>
      <c r="H866" s="557">
        <v>8</v>
      </c>
      <c r="I866" s="558"/>
      <c r="J866" s="557" t="s">
        <v>671</v>
      </c>
      <c r="K866" s="556">
        <f>52*8</f>
        <v>416</v>
      </c>
      <c r="L866" s="556">
        <v>416</v>
      </c>
      <c r="M866" s="556">
        <v>416</v>
      </c>
      <c r="N866" s="556">
        <v>416</v>
      </c>
      <c r="O866" s="556"/>
      <c r="P866" s="556"/>
      <c r="Q866" s="556"/>
      <c r="R866" s="556"/>
      <c r="S866" s="1101"/>
      <c r="T866" s="1102"/>
      <c r="U866" s="1102"/>
      <c r="V866" s="1102"/>
      <c r="W866" s="1103"/>
      <c r="X866" s="415"/>
      <c r="Y866" s="562">
        <f t="shared" si="269"/>
        <v>416</v>
      </c>
      <c r="Z866" s="562">
        <f t="shared" si="270"/>
        <v>416</v>
      </c>
      <c r="AA866" s="562">
        <f t="shared" si="271"/>
        <v>416</v>
      </c>
      <c r="AB866" s="562">
        <f t="shared" si="272"/>
        <v>416</v>
      </c>
      <c r="AC866" s="1009">
        <f t="shared" si="273"/>
        <v>1000</v>
      </c>
      <c r="AD866" s="1009">
        <f t="shared" si="274"/>
        <v>1000</v>
      </c>
      <c r="AE866" s="1009">
        <f t="shared" si="275"/>
        <v>1000</v>
      </c>
      <c r="AF866" s="1009">
        <f t="shared" si="276"/>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68"/>
        <v>4</v>
      </c>
      <c r="D867" s="410"/>
      <c r="E867" s="467"/>
      <c r="F867" s="467"/>
      <c r="G867" s="410"/>
      <c r="H867" s="549" t="s">
        <v>668</v>
      </c>
      <c r="I867" s="550">
        <v>2</v>
      </c>
      <c r="J867" s="550" t="s">
        <v>674</v>
      </c>
      <c r="K867" s="556"/>
      <c r="L867" s="556"/>
      <c r="M867" s="556"/>
      <c r="N867" s="556"/>
      <c r="O867" s="556">
        <v>45</v>
      </c>
      <c r="P867" s="556">
        <v>45</v>
      </c>
      <c r="Q867" s="556">
        <v>45</v>
      </c>
      <c r="R867" s="556">
        <v>47</v>
      </c>
      <c r="S867" s="1101"/>
      <c r="T867" s="1102"/>
      <c r="U867" s="1102"/>
      <c r="V867" s="1102"/>
      <c r="W867" s="1103"/>
      <c r="X867" s="415"/>
      <c r="Y867" s="563">
        <f t="shared" ref="Y867:Y875" si="277">IF(K867="",3650,K867)</f>
        <v>3650</v>
      </c>
      <c r="Z867" s="563">
        <f t="shared" ref="Z867:Z875" si="278">IF(L867="",3650,L867)</f>
        <v>3650</v>
      </c>
      <c r="AA867" s="563">
        <f t="shared" ref="AA867:AA875" si="279">IF(M867="",3650,M867)</f>
        <v>3650</v>
      </c>
      <c r="AB867" s="563">
        <f t="shared" ref="AB867:AB875" si="280">IF(N867="",3650,N867)</f>
        <v>3650</v>
      </c>
      <c r="AC867" s="1009">
        <f t="shared" si="273"/>
        <v>45</v>
      </c>
      <c r="AD867" s="1009">
        <f t="shared" si="274"/>
        <v>45</v>
      </c>
      <c r="AE867" s="1009">
        <f t="shared" si="275"/>
        <v>45</v>
      </c>
      <c r="AF867" s="1009">
        <f t="shared" si="276"/>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68"/>
        <v>4</v>
      </c>
      <c r="D868" s="410"/>
      <c r="E868" s="467"/>
      <c r="F868" s="467"/>
      <c r="G868" s="410"/>
      <c r="H868" s="431" t="s">
        <v>670</v>
      </c>
      <c r="I868" s="437"/>
      <c r="J868" s="437" t="s">
        <v>674</v>
      </c>
      <c r="K868" s="556">
        <f>INT(15*30.4/7)</f>
        <v>65</v>
      </c>
      <c r="L868" s="556">
        <f t="shared" ref="L868:N868" si="281">INT(15*30.4/7)</f>
        <v>65</v>
      </c>
      <c r="M868" s="556">
        <f t="shared" si="281"/>
        <v>65</v>
      </c>
      <c r="N868" s="556">
        <f t="shared" si="281"/>
        <v>65</v>
      </c>
      <c r="O868" s="556">
        <v>45</v>
      </c>
      <c r="P868" s="556">
        <v>45</v>
      </c>
      <c r="Q868" s="556">
        <v>45</v>
      </c>
      <c r="R868" s="556">
        <v>47</v>
      </c>
      <c r="S868" s="1101"/>
      <c r="T868" s="1102"/>
      <c r="U868" s="1102"/>
      <c r="V868" s="1102"/>
      <c r="W868" s="1103"/>
      <c r="X868" s="415"/>
      <c r="Y868" s="563">
        <f t="shared" si="277"/>
        <v>65</v>
      </c>
      <c r="Z868" s="563">
        <f t="shared" si="278"/>
        <v>65</v>
      </c>
      <c r="AA868" s="563">
        <f t="shared" si="279"/>
        <v>65</v>
      </c>
      <c r="AB868" s="563">
        <f t="shared" si="280"/>
        <v>65</v>
      </c>
      <c r="AC868" s="1009">
        <f t="shared" si="273"/>
        <v>45</v>
      </c>
      <c r="AD868" s="1009">
        <f t="shared" si="274"/>
        <v>45</v>
      </c>
      <c r="AE868" s="1009">
        <f t="shared" si="275"/>
        <v>45</v>
      </c>
      <c r="AF868" s="1009">
        <f t="shared" si="276"/>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68"/>
        <v>4</v>
      </c>
      <c r="D869" s="410"/>
      <c r="E869" s="467"/>
      <c r="F869" s="467"/>
      <c r="G869" s="410"/>
      <c r="H869" s="431" t="s">
        <v>672</v>
      </c>
      <c r="I869" s="437"/>
      <c r="J869" s="437" t="s">
        <v>1145</v>
      </c>
      <c r="K869" s="556"/>
      <c r="L869" s="556"/>
      <c r="M869" s="556"/>
      <c r="N869" s="556"/>
      <c r="O869" s="556"/>
      <c r="P869" s="556"/>
      <c r="Q869" s="556"/>
      <c r="R869" s="556"/>
      <c r="S869" s="1101"/>
      <c r="T869" s="1102"/>
      <c r="U869" s="1102"/>
      <c r="V869" s="1102"/>
      <c r="W869" s="1103"/>
      <c r="X869" s="415"/>
      <c r="Y869" s="563">
        <f t="shared" si="277"/>
        <v>3650</v>
      </c>
      <c r="Z869" s="563">
        <f t="shared" si="278"/>
        <v>3650</v>
      </c>
      <c r="AA869" s="563">
        <f t="shared" si="279"/>
        <v>3650</v>
      </c>
      <c r="AB869" s="563">
        <f t="shared" si="280"/>
        <v>3650</v>
      </c>
      <c r="AC869" s="1009">
        <f t="shared" si="273"/>
        <v>1000</v>
      </c>
      <c r="AD869" s="1009">
        <f t="shared" si="274"/>
        <v>1000</v>
      </c>
      <c r="AE869" s="1009">
        <f t="shared" si="275"/>
        <v>1000</v>
      </c>
      <c r="AF869" s="1009">
        <f t="shared" si="276"/>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68"/>
        <v>4</v>
      </c>
      <c r="D870" s="410"/>
      <c r="E870" s="467"/>
      <c r="F870" s="467"/>
      <c r="G870" s="410"/>
      <c r="H870" s="431">
        <v>3</v>
      </c>
      <c r="I870" s="437"/>
      <c r="J870" s="431" t="s">
        <v>671</v>
      </c>
      <c r="K870" s="556"/>
      <c r="L870" s="556"/>
      <c r="M870" s="556"/>
      <c r="N870" s="556"/>
      <c r="O870" s="556"/>
      <c r="P870" s="556"/>
      <c r="Q870" s="556"/>
      <c r="R870" s="556"/>
      <c r="S870" s="1101"/>
      <c r="T870" s="1102"/>
      <c r="U870" s="1102"/>
      <c r="V870" s="1102"/>
      <c r="W870" s="1103"/>
      <c r="X870" s="415"/>
      <c r="Y870" s="563">
        <f t="shared" si="277"/>
        <v>3650</v>
      </c>
      <c r="Z870" s="563">
        <f t="shared" si="278"/>
        <v>3650</v>
      </c>
      <c r="AA870" s="563">
        <f t="shared" si="279"/>
        <v>3650</v>
      </c>
      <c r="AB870" s="563">
        <f t="shared" si="280"/>
        <v>3650</v>
      </c>
      <c r="AC870" s="1009">
        <f t="shared" si="273"/>
        <v>1000</v>
      </c>
      <c r="AD870" s="1009">
        <f t="shared" si="274"/>
        <v>1000</v>
      </c>
      <c r="AE870" s="1009">
        <f t="shared" si="275"/>
        <v>1000</v>
      </c>
      <c r="AF870" s="1009">
        <f t="shared" si="276"/>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68"/>
        <v>4</v>
      </c>
      <c r="D871" s="410"/>
      <c r="E871" s="467"/>
      <c r="F871" s="467"/>
      <c r="G871" s="410"/>
      <c r="H871" s="431">
        <v>4</v>
      </c>
      <c r="I871" s="437"/>
      <c r="J871" s="431" t="s">
        <v>671</v>
      </c>
      <c r="K871" s="556"/>
      <c r="L871" s="556"/>
      <c r="M871" s="556"/>
      <c r="N871" s="556"/>
      <c r="O871" s="556"/>
      <c r="P871" s="556"/>
      <c r="Q871" s="556"/>
      <c r="R871" s="556"/>
      <c r="S871" s="1101"/>
      <c r="T871" s="1102"/>
      <c r="U871" s="1102"/>
      <c r="V871" s="1102"/>
      <c r="W871" s="1103"/>
      <c r="X871" s="415"/>
      <c r="Y871" s="563">
        <f t="shared" si="277"/>
        <v>3650</v>
      </c>
      <c r="Z871" s="563">
        <f t="shared" si="278"/>
        <v>3650</v>
      </c>
      <c r="AA871" s="563">
        <f t="shared" si="279"/>
        <v>3650</v>
      </c>
      <c r="AB871" s="563">
        <f t="shared" si="280"/>
        <v>3650</v>
      </c>
      <c r="AC871" s="1009">
        <f t="shared" si="273"/>
        <v>1000</v>
      </c>
      <c r="AD871" s="1009">
        <f t="shared" si="274"/>
        <v>1000</v>
      </c>
      <c r="AE871" s="1009">
        <f t="shared" si="275"/>
        <v>1000</v>
      </c>
      <c r="AF871" s="1009">
        <f t="shared" si="276"/>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68"/>
        <v>4</v>
      </c>
      <c r="D872" s="410"/>
      <c r="E872" s="467"/>
      <c r="F872" s="467"/>
      <c r="G872" s="410"/>
      <c r="H872" s="431">
        <v>5</v>
      </c>
      <c r="I872" s="437"/>
      <c r="J872" s="431" t="s">
        <v>671</v>
      </c>
      <c r="K872" s="556"/>
      <c r="L872" s="556"/>
      <c r="M872" s="556"/>
      <c r="N872" s="556"/>
      <c r="O872" s="556"/>
      <c r="P872" s="556"/>
      <c r="Q872" s="556"/>
      <c r="R872" s="556"/>
      <c r="S872" s="1101"/>
      <c r="T872" s="1102"/>
      <c r="U872" s="1102"/>
      <c r="V872" s="1102"/>
      <c r="W872" s="1103"/>
      <c r="X872" s="415"/>
      <c r="Y872" s="563">
        <f t="shared" si="277"/>
        <v>3650</v>
      </c>
      <c r="Z872" s="563">
        <f t="shared" si="278"/>
        <v>3650</v>
      </c>
      <c r="AA872" s="563">
        <f t="shared" si="279"/>
        <v>3650</v>
      </c>
      <c r="AB872" s="563">
        <f t="shared" si="280"/>
        <v>3650</v>
      </c>
      <c r="AC872" s="1009">
        <f t="shared" si="273"/>
        <v>1000</v>
      </c>
      <c r="AD872" s="1009">
        <f t="shared" si="274"/>
        <v>1000</v>
      </c>
      <c r="AE872" s="1009">
        <f t="shared" si="275"/>
        <v>1000</v>
      </c>
      <c r="AF872" s="1009">
        <f t="shared" si="276"/>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68"/>
        <v>4</v>
      </c>
      <c r="D873" s="410"/>
      <c r="E873" s="467"/>
      <c r="F873" s="467"/>
      <c r="G873" s="410"/>
      <c r="H873" s="431">
        <v>6</v>
      </c>
      <c r="I873" s="437"/>
      <c r="J873" s="431" t="s">
        <v>671</v>
      </c>
      <c r="K873" s="556"/>
      <c r="L873" s="556"/>
      <c r="M873" s="556"/>
      <c r="N873" s="556"/>
      <c r="O873" s="556"/>
      <c r="P873" s="556"/>
      <c r="Q873" s="556"/>
      <c r="R873" s="556"/>
      <c r="S873" s="1101"/>
      <c r="T873" s="1102"/>
      <c r="U873" s="1102"/>
      <c r="V873" s="1102"/>
      <c r="W873" s="1103"/>
      <c r="X873" s="415"/>
      <c r="Y873" s="563">
        <f t="shared" si="277"/>
        <v>3650</v>
      </c>
      <c r="Z873" s="563">
        <f t="shared" si="278"/>
        <v>3650</v>
      </c>
      <c r="AA873" s="563">
        <f t="shared" si="279"/>
        <v>3650</v>
      </c>
      <c r="AB873" s="563">
        <f t="shared" si="280"/>
        <v>3650</v>
      </c>
      <c r="AC873" s="1009">
        <f t="shared" si="273"/>
        <v>1000</v>
      </c>
      <c r="AD873" s="1009">
        <f t="shared" si="274"/>
        <v>1000</v>
      </c>
      <c r="AE873" s="1009">
        <f t="shared" si="275"/>
        <v>1000</v>
      </c>
      <c r="AF873" s="1009">
        <f t="shared" si="276"/>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68"/>
        <v>4</v>
      </c>
      <c r="D874" s="410"/>
      <c r="E874" s="467"/>
      <c r="F874" s="467"/>
      <c r="G874" s="410"/>
      <c r="H874" s="431">
        <v>7</v>
      </c>
      <c r="I874" s="437"/>
      <c r="J874" s="431" t="s">
        <v>671</v>
      </c>
      <c r="K874" s="556"/>
      <c r="L874" s="556"/>
      <c r="M874" s="556"/>
      <c r="N874" s="556"/>
      <c r="O874" s="556"/>
      <c r="P874" s="556"/>
      <c r="Q874" s="556"/>
      <c r="R874" s="556"/>
      <c r="S874" s="1101"/>
      <c r="T874" s="1102"/>
      <c r="U874" s="1102"/>
      <c r="V874" s="1102"/>
      <c r="W874" s="1103"/>
      <c r="X874" s="415"/>
      <c r="Y874" s="563">
        <f t="shared" si="277"/>
        <v>3650</v>
      </c>
      <c r="Z874" s="563">
        <f t="shared" si="278"/>
        <v>3650</v>
      </c>
      <c r="AA874" s="563">
        <f t="shared" si="279"/>
        <v>3650</v>
      </c>
      <c r="AB874" s="563">
        <f t="shared" si="280"/>
        <v>3650</v>
      </c>
      <c r="AC874" s="1009">
        <f t="shared" si="273"/>
        <v>1000</v>
      </c>
      <c r="AD874" s="1009">
        <f t="shared" si="274"/>
        <v>1000</v>
      </c>
      <c r="AE874" s="1009">
        <f t="shared" si="275"/>
        <v>1000</v>
      </c>
      <c r="AF874" s="1009">
        <f t="shared" si="276"/>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68"/>
        <v>4</v>
      </c>
      <c r="D875" s="410"/>
      <c r="E875" s="467"/>
      <c r="F875" s="467"/>
      <c r="G875" s="410"/>
      <c r="H875" s="557">
        <v>8</v>
      </c>
      <c r="I875" s="558"/>
      <c r="J875" s="557" t="s">
        <v>671</v>
      </c>
      <c r="K875" s="556"/>
      <c r="L875" s="556"/>
      <c r="M875" s="556"/>
      <c r="N875" s="556"/>
      <c r="O875" s="556"/>
      <c r="P875" s="556"/>
      <c r="Q875" s="556"/>
      <c r="R875" s="556"/>
      <c r="S875" s="1104"/>
      <c r="T875" s="1105"/>
      <c r="U875" s="1105"/>
      <c r="V875" s="1105"/>
      <c r="W875" s="1106"/>
      <c r="X875" s="415"/>
      <c r="Y875" s="563">
        <f t="shared" si="277"/>
        <v>3650</v>
      </c>
      <c r="Z875" s="563">
        <f t="shared" si="278"/>
        <v>3650</v>
      </c>
      <c r="AA875" s="563">
        <f t="shared" si="279"/>
        <v>3650</v>
      </c>
      <c r="AB875" s="563">
        <f t="shared" si="280"/>
        <v>3650</v>
      </c>
      <c r="AC875" s="1009">
        <f t="shared" si="273"/>
        <v>1000</v>
      </c>
      <c r="AD875" s="1009">
        <f t="shared" si="274"/>
        <v>1000</v>
      </c>
      <c r="AE875" s="1009">
        <f t="shared" si="275"/>
        <v>1000</v>
      </c>
      <c r="AF875" s="1009">
        <f t="shared" si="276"/>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438</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425</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427</v>
      </c>
      <c r="F886" s="464">
        <v>1</v>
      </c>
      <c r="G886" s="401"/>
      <c r="H886" s="402" t="s">
        <v>675</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676</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677</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678</v>
      </c>
      <c r="I891" s="408"/>
      <c r="J891" s="408" t="s">
        <v>679</v>
      </c>
      <c r="K891" s="408" t="s">
        <v>164</v>
      </c>
      <c r="L891" s="408" t="s">
        <v>680</v>
      </c>
      <c r="M891" s="408" t="s">
        <v>681</v>
      </c>
      <c r="N891" s="408" t="s">
        <v>682</v>
      </c>
      <c r="O891" s="408" t="s">
        <v>683</v>
      </c>
      <c r="P891" s="408" t="s">
        <v>684</v>
      </c>
      <c r="Q891" s="564" t="s">
        <v>685</v>
      </c>
      <c r="R891" s="408" t="s">
        <v>686</v>
      </c>
      <c r="S891" s="408" t="s">
        <v>687</v>
      </c>
      <c r="T891" s="408" t="s">
        <v>941</v>
      </c>
      <c r="U891" s="408" t="s">
        <v>640</v>
      </c>
      <c r="V891" s="408" t="s">
        <v>688</v>
      </c>
      <c r="W891" s="408" t="s">
        <v>689</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431</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432</v>
      </c>
      <c r="C894" s="385">
        <f>INT(MAX($C$895:$C$1005))+1</f>
        <v>5</v>
      </c>
      <c r="D894" s="410" t="s">
        <v>433</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434</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690</v>
      </c>
      <c r="F896" s="461" t="s">
        <v>691</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2">COUNTIFS($L897:$W897,"-")&lt;&gt;COUNTA($L897:$W897)</f>
        <v>1</v>
      </c>
      <c r="G897" s="410"/>
      <c r="H897" s="568" t="s">
        <v>692</v>
      </c>
      <c r="I897" s="568"/>
      <c r="J897" s="549" t="s">
        <v>693</v>
      </c>
      <c r="K897" s="569" t="str">
        <f>IF(L897&lt;0,"-",IFERROR(DATE(2019,1,($L897)*7+1),"-"))</f>
        <v>-</v>
      </c>
      <c r="L897" s="570" t="s">
        <v>694</v>
      </c>
      <c r="M897" s="570" t="s">
        <v>694</v>
      </c>
      <c r="N897" s="570" t="s">
        <v>694</v>
      </c>
      <c r="O897" s="570" t="s">
        <v>694</v>
      </c>
      <c r="P897" s="570" t="s">
        <v>694</v>
      </c>
      <c r="Q897" s="570" t="s">
        <v>694</v>
      </c>
      <c r="R897" s="570" t="s">
        <v>694</v>
      </c>
      <c r="S897" s="570" t="s">
        <v>694</v>
      </c>
      <c r="T897" s="570" t="s">
        <v>694</v>
      </c>
      <c r="U897" s="570" t="s">
        <v>694</v>
      </c>
      <c r="V897" s="570" t="s">
        <v>694</v>
      </c>
      <c r="W897" s="570" t="s">
        <v>694</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2"/>
        <v>1</v>
      </c>
      <c r="G898" s="410"/>
      <c r="H898" s="1064" t="s">
        <v>695</v>
      </c>
      <c r="I898" s="1065"/>
      <c r="J898" s="572" t="s">
        <v>696</v>
      </c>
      <c r="K898" s="573">
        <f t="shared" ref="K898:K961" si="283">IF(L898&lt;0,"-",IFERROR(DATE(2019,1,($L898)*7+1),"-"))</f>
        <v>43802</v>
      </c>
      <c r="L898" s="457">
        <v>48</v>
      </c>
      <c r="M898" s="574" t="s">
        <v>694</v>
      </c>
      <c r="N898" s="574" t="s">
        <v>694</v>
      </c>
      <c r="O898" s="574" t="s">
        <v>694</v>
      </c>
      <c r="P898" s="574" t="s">
        <v>694</v>
      </c>
      <c r="Q898" s="574" t="s">
        <v>694</v>
      </c>
      <c r="R898" s="574" t="s">
        <v>694</v>
      </c>
      <c r="S898" s="574" t="s">
        <v>694</v>
      </c>
      <c r="T898" s="574" t="s">
        <v>694</v>
      </c>
      <c r="U898" s="574" t="s">
        <v>694</v>
      </c>
      <c r="V898" s="574" t="s">
        <v>694</v>
      </c>
      <c r="W898" s="574" t="s">
        <v>694</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2"/>
        <v>1</v>
      </c>
      <c r="G899" s="410"/>
      <c r="H899" s="1066"/>
      <c r="I899" s="1067"/>
      <c r="J899" s="572" t="s">
        <v>697</v>
      </c>
      <c r="K899" s="573" t="str">
        <f t="shared" si="283"/>
        <v>-</v>
      </c>
      <c r="L899" s="574" t="s">
        <v>698</v>
      </c>
      <c r="M899" s="457">
        <v>26</v>
      </c>
      <c r="N899" s="574" t="s">
        <v>698</v>
      </c>
      <c r="O899" s="574" t="s">
        <v>698</v>
      </c>
      <c r="P899" s="574" t="s">
        <v>698</v>
      </c>
      <c r="Q899" s="574" t="s">
        <v>698</v>
      </c>
      <c r="R899" s="574" t="s">
        <v>698</v>
      </c>
      <c r="S899" s="574" t="s">
        <v>698</v>
      </c>
      <c r="T899" s="574" t="s">
        <v>698</v>
      </c>
      <c r="U899" s="574" t="s">
        <v>698</v>
      </c>
      <c r="V899" s="574" t="s">
        <v>698</v>
      </c>
      <c r="W899" s="574" t="s">
        <v>698</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2"/>
        <v>1</v>
      </c>
      <c r="G900" s="410"/>
      <c r="H900" s="1068"/>
      <c r="I900" s="1069"/>
      <c r="J900" s="557" t="s">
        <v>699</v>
      </c>
      <c r="K900" s="575" t="str">
        <f t="shared" si="283"/>
        <v>-</v>
      </c>
      <c r="L900" s="572" t="s">
        <v>694</v>
      </c>
      <c r="M900" s="572" t="s">
        <v>694</v>
      </c>
      <c r="N900" s="572" t="s">
        <v>694</v>
      </c>
      <c r="O900" s="572" t="s">
        <v>694</v>
      </c>
      <c r="P900" s="572" t="s">
        <v>694</v>
      </c>
      <c r="Q900" s="572" t="s">
        <v>694</v>
      </c>
      <c r="R900" s="572" t="s">
        <v>694</v>
      </c>
      <c r="S900" s="572" t="s">
        <v>694</v>
      </c>
      <c r="T900" s="572" t="s">
        <v>694</v>
      </c>
      <c r="U900" s="572" t="s">
        <v>694</v>
      </c>
      <c r="V900" s="576" t="s">
        <v>694</v>
      </c>
      <c r="W900" s="576" t="s">
        <v>694</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4">INT($C$885)+3</f>
        <v>4</v>
      </c>
      <c r="D901" s="410"/>
      <c r="E901" s="467">
        <v>1</v>
      </c>
      <c r="F901" s="461" t="b">
        <f t="shared" si="282"/>
        <v>1</v>
      </c>
      <c r="G901" s="410"/>
      <c r="H901" s="568" t="s">
        <v>700</v>
      </c>
      <c r="I901" s="568"/>
      <c r="J901" s="549" t="s">
        <v>693</v>
      </c>
      <c r="K901" s="569" t="str">
        <f t="shared" si="283"/>
        <v>-</v>
      </c>
      <c r="L901" s="570" t="s">
        <v>694</v>
      </c>
      <c r="M901" s="570" t="s">
        <v>694</v>
      </c>
      <c r="N901" s="570" t="s">
        <v>694</v>
      </c>
      <c r="O901" s="570" t="s">
        <v>694</v>
      </c>
      <c r="P901" s="570" t="s">
        <v>694</v>
      </c>
      <c r="Q901" s="570" t="s">
        <v>694</v>
      </c>
      <c r="R901" s="570" t="s">
        <v>694</v>
      </c>
      <c r="S901" s="570" t="s">
        <v>694</v>
      </c>
      <c r="T901" s="570" t="s">
        <v>694</v>
      </c>
      <c r="U901" s="570" t="s">
        <v>694</v>
      </c>
      <c r="V901" s="570" t="s">
        <v>694</v>
      </c>
      <c r="W901" s="570" t="s">
        <v>694</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4"/>
        <v>4</v>
      </c>
      <c r="D902" s="410"/>
      <c r="E902" s="571">
        <f>E901</f>
        <v>1</v>
      </c>
      <c r="F902" s="461" t="b">
        <f t="shared" si="282"/>
        <v>1</v>
      </c>
      <c r="G902" s="410"/>
      <c r="H902" s="1064" t="s">
        <v>701</v>
      </c>
      <c r="I902" s="1065"/>
      <c r="J902" s="572" t="s">
        <v>696</v>
      </c>
      <c r="K902" s="573">
        <f t="shared" si="283"/>
        <v>43536</v>
      </c>
      <c r="L902" s="457">
        <v>10</v>
      </c>
      <c r="M902" s="574" t="s">
        <v>694</v>
      </c>
      <c r="N902" s="574" t="s">
        <v>694</v>
      </c>
      <c r="O902" s="574" t="s">
        <v>694</v>
      </c>
      <c r="P902" s="574" t="s">
        <v>694</v>
      </c>
      <c r="Q902" s="574" t="s">
        <v>694</v>
      </c>
      <c r="R902" s="574" t="s">
        <v>694</v>
      </c>
      <c r="S902" s="457" t="b">
        <v>1</v>
      </c>
      <c r="T902" s="574" t="s">
        <v>694</v>
      </c>
      <c r="U902" s="574" t="s">
        <v>694</v>
      </c>
      <c r="V902" s="574" t="s">
        <v>694</v>
      </c>
      <c r="W902" s="574" t="s">
        <v>694</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4"/>
        <v>4</v>
      </c>
      <c r="D903" s="410"/>
      <c r="E903" s="571">
        <f>E902</f>
        <v>1</v>
      </c>
      <c r="F903" s="461" t="b">
        <f t="shared" si="282"/>
        <v>1</v>
      </c>
      <c r="G903" s="410"/>
      <c r="H903" s="1066"/>
      <c r="I903" s="1067"/>
      <c r="J903" s="572" t="s">
        <v>697</v>
      </c>
      <c r="K903" s="573" t="str">
        <f t="shared" si="283"/>
        <v>-</v>
      </c>
      <c r="L903" s="574" t="s">
        <v>698</v>
      </c>
      <c r="M903" s="574" t="s">
        <v>698</v>
      </c>
      <c r="N903" s="574" t="s">
        <v>698</v>
      </c>
      <c r="O903" s="574" t="s">
        <v>698</v>
      </c>
      <c r="P903" s="574" t="s">
        <v>698</v>
      </c>
      <c r="Q903" s="574" t="s">
        <v>698</v>
      </c>
      <c r="R903" s="574" t="s">
        <v>698</v>
      </c>
      <c r="S903" s="574" t="s">
        <v>698</v>
      </c>
      <c r="T903" s="574" t="s">
        <v>698</v>
      </c>
      <c r="U903" s="574" t="s">
        <v>698</v>
      </c>
      <c r="V903" s="574" t="s">
        <v>698</v>
      </c>
      <c r="W903" s="574" t="s">
        <v>698</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4"/>
        <v>4</v>
      </c>
      <c r="D904" s="410"/>
      <c r="E904" s="571">
        <f>E903</f>
        <v>1</v>
      </c>
      <c r="F904" s="461" t="b">
        <f t="shared" si="282"/>
        <v>1</v>
      </c>
      <c r="G904" s="410"/>
      <c r="H904" s="1068"/>
      <c r="I904" s="1069"/>
      <c r="J904" s="557" t="s">
        <v>699</v>
      </c>
      <c r="K904" s="575" t="str">
        <f t="shared" si="283"/>
        <v>-</v>
      </c>
      <c r="L904" s="572" t="s">
        <v>694</v>
      </c>
      <c r="M904" s="572" t="s">
        <v>694</v>
      </c>
      <c r="N904" s="572" t="s">
        <v>694</v>
      </c>
      <c r="O904" s="572" t="s">
        <v>694</v>
      </c>
      <c r="P904" s="572" t="s">
        <v>694</v>
      </c>
      <c r="Q904" s="572" t="s">
        <v>694</v>
      </c>
      <c r="R904" s="572" t="s">
        <v>694</v>
      </c>
      <c r="S904" s="572" t="s">
        <v>694</v>
      </c>
      <c r="T904" s="572" t="s">
        <v>694</v>
      </c>
      <c r="U904" s="572" t="s">
        <v>694</v>
      </c>
      <c r="V904" s="576" t="s">
        <v>694</v>
      </c>
      <c r="W904" s="576" t="s">
        <v>694</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4"/>
        <v>4</v>
      </c>
      <c r="D905" s="410"/>
      <c r="E905" s="467">
        <v>2</v>
      </c>
      <c r="F905" s="461" t="b">
        <f t="shared" si="282"/>
        <v>1</v>
      </c>
      <c r="G905" s="410"/>
      <c r="H905" s="568" t="s">
        <v>702</v>
      </c>
      <c r="I905" s="568"/>
      <c r="J905" s="549" t="s">
        <v>693</v>
      </c>
      <c r="K905" s="569" t="str">
        <f t="shared" si="283"/>
        <v>-</v>
      </c>
      <c r="L905" s="570" t="s">
        <v>694</v>
      </c>
      <c r="M905" s="577">
        <v>42</v>
      </c>
      <c r="N905" s="570" t="s">
        <v>694</v>
      </c>
      <c r="O905" s="570" t="s">
        <v>694</v>
      </c>
      <c r="P905" s="570" t="s">
        <v>694</v>
      </c>
      <c r="Q905" s="570" t="s">
        <v>694</v>
      </c>
      <c r="R905" s="570" t="s">
        <v>694</v>
      </c>
      <c r="S905" s="570" t="s">
        <v>694</v>
      </c>
      <c r="T905" s="570" t="s">
        <v>694</v>
      </c>
      <c r="U905" s="570" t="s">
        <v>694</v>
      </c>
      <c r="V905" s="570" t="s">
        <v>694</v>
      </c>
      <c r="W905" s="570" t="s">
        <v>694</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4"/>
        <v>4</v>
      </c>
      <c r="D906" s="410"/>
      <c r="E906" s="571">
        <f>E905</f>
        <v>2</v>
      </c>
      <c r="F906" s="461" t="b">
        <f t="shared" si="282"/>
        <v>1</v>
      </c>
      <c r="G906" s="410"/>
      <c r="H906" s="1064" t="s">
        <v>703</v>
      </c>
      <c r="I906" s="1065"/>
      <c r="J906" s="572" t="s">
        <v>696</v>
      </c>
      <c r="K906" s="573">
        <f t="shared" si="283"/>
        <v>43536</v>
      </c>
      <c r="L906" s="457">
        <v>10</v>
      </c>
      <c r="M906" s="574" t="s">
        <v>694</v>
      </c>
      <c r="N906" s="574" t="s">
        <v>694</v>
      </c>
      <c r="O906" s="574" t="s">
        <v>694</v>
      </c>
      <c r="P906" s="574" t="s">
        <v>694</v>
      </c>
      <c r="Q906" s="574" t="s">
        <v>694</v>
      </c>
      <c r="R906" s="574" t="s">
        <v>694</v>
      </c>
      <c r="S906" s="574" t="s">
        <v>694</v>
      </c>
      <c r="T906" s="574" t="s">
        <v>694</v>
      </c>
      <c r="U906" s="574" t="s">
        <v>694</v>
      </c>
      <c r="V906" s="574" t="s">
        <v>694</v>
      </c>
      <c r="W906" s="574" t="s">
        <v>694</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4"/>
        <v>4</v>
      </c>
      <c r="D907" s="410"/>
      <c r="E907" s="571">
        <f>E906</f>
        <v>2</v>
      </c>
      <c r="F907" s="461" t="b">
        <f t="shared" si="282"/>
        <v>1</v>
      </c>
      <c r="G907" s="410"/>
      <c r="H907" s="1066"/>
      <c r="I907" s="1067"/>
      <c r="J907" s="572" t="s">
        <v>697</v>
      </c>
      <c r="K907" s="573" t="str">
        <f t="shared" si="283"/>
        <v>-</v>
      </c>
      <c r="L907" s="574" t="s">
        <v>698</v>
      </c>
      <c r="M907" s="574" t="s">
        <v>698</v>
      </c>
      <c r="N907" s="574" t="s">
        <v>698</v>
      </c>
      <c r="O907" s="574" t="s">
        <v>698</v>
      </c>
      <c r="P907" s="574" t="s">
        <v>698</v>
      </c>
      <c r="Q907" s="574" t="s">
        <v>698</v>
      </c>
      <c r="R907" s="574" t="s">
        <v>698</v>
      </c>
      <c r="S907" s="574" t="s">
        <v>698</v>
      </c>
      <c r="T907" s="574" t="s">
        <v>698</v>
      </c>
      <c r="U907" s="574" t="s">
        <v>698</v>
      </c>
      <c r="V907" s="574" t="s">
        <v>698</v>
      </c>
      <c r="W907" s="574" t="s">
        <v>698</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4"/>
        <v>4</v>
      </c>
      <c r="D908" s="410"/>
      <c r="E908" s="571">
        <f>E907</f>
        <v>2</v>
      </c>
      <c r="F908" s="461" t="b">
        <f t="shared" si="282"/>
        <v>1</v>
      </c>
      <c r="G908" s="410"/>
      <c r="H908" s="1068"/>
      <c r="I908" s="1069"/>
      <c r="J908" s="557" t="s">
        <v>699</v>
      </c>
      <c r="K908" s="575" t="str">
        <f t="shared" si="283"/>
        <v>-</v>
      </c>
      <c r="L908" s="572" t="s">
        <v>694</v>
      </c>
      <c r="M908" s="572" t="s">
        <v>694</v>
      </c>
      <c r="N908" s="572" t="s">
        <v>694</v>
      </c>
      <c r="O908" s="572" t="s">
        <v>694</v>
      </c>
      <c r="P908" s="572" t="s">
        <v>694</v>
      </c>
      <c r="Q908" s="572" t="s">
        <v>694</v>
      </c>
      <c r="R908" s="572" t="s">
        <v>694</v>
      </c>
      <c r="S908" s="572" t="s">
        <v>694</v>
      </c>
      <c r="T908" s="572" t="s">
        <v>694</v>
      </c>
      <c r="U908" s="572" t="s">
        <v>694</v>
      </c>
      <c r="V908" s="576" t="s">
        <v>694</v>
      </c>
      <c r="W908" s="576" t="s">
        <v>694</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4"/>
        <v>4</v>
      </c>
      <c r="D909" s="410"/>
      <c r="E909" s="467">
        <v>3</v>
      </c>
      <c r="F909" s="461" t="b">
        <f t="shared" si="282"/>
        <v>1</v>
      </c>
      <c r="G909" s="410"/>
      <c r="H909" s="568" t="s">
        <v>704</v>
      </c>
      <c r="I909" s="568"/>
      <c r="J909" s="549" t="s">
        <v>693</v>
      </c>
      <c r="K909" s="569" t="str">
        <f t="shared" si="283"/>
        <v>-</v>
      </c>
      <c r="L909" s="570" t="s">
        <v>694</v>
      </c>
      <c r="M909" s="570" t="s">
        <v>694</v>
      </c>
      <c r="N909" s="570" t="s">
        <v>694</v>
      </c>
      <c r="O909" s="570" t="s">
        <v>694</v>
      </c>
      <c r="P909" s="570" t="s">
        <v>694</v>
      </c>
      <c r="Q909" s="570" t="s">
        <v>694</v>
      </c>
      <c r="R909" s="570" t="s">
        <v>694</v>
      </c>
      <c r="S909" s="570" t="s">
        <v>694</v>
      </c>
      <c r="T909" s="570" t="s">
        <v>694</v>
      </c>
      <c r="U909" s="570" t="s">
        <v>694</v>
      </c>
      <c r="V909" s="570" t="s">
        <v>694</v>
      </c>
      <c r="W909" s="570" t="s">
        <v>694</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4"/>
        <v>4</v>
      </c>
      <c r="D910" s="410"/>
      <c r="E910" s="571">
        <f>E909</f>
        <v>3</v>
      </c>
      <c r="F910" s="461" t="b">
        <f t="shared" si="282"/>
        <v>1</v>
      </c>
      <c r="G910" s="410"/>
      <c r="H910" s="1064" t="s">
        <v>705</v>
      </c>
      <c r="I910" s="1065"/>
      <c r="J910" s="572" t="s">
        <v>696</v>
      </c>
      <c r="K910" s="573">
        <f t="shared" si="283"/>
        <v>43802</v>
      </c>
      <c r="L910" s="457">
        <v>48</v>
      </c>
      <c r="M910" s="574" t="s">
        <v>694</v>
      </c>
      <c r="N910" s="574" t="s">
        <v>694</v>
      </c>
      <c r="O910" s="574" t="s">
        <v>694</v>
      </c>
      <c r="P910" s="574" t="s">
        <v>694</v>
      </c>
      <c r="Q910" s="574" t="s">
        <v>694</v>
      </c>
      <c r="R910" s="574" t="s">
        <v>694</v>
      </c>
      <c r="S910" s="574" t="s">
        <v>694</v>
      </c>
      <c r="T910" s="574" t="s">
        <v>694</v>
      </c>
      <c r="U910" s="574" t="s">
        <v>694</v>
      </c>
      <c r="V910" s="574" t="s">
        <v>694</v>
      </c>
      <c r="W910" s="574" t="s">
        <v>694</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4"/>
        <v>4</v>
      </c>
      <c r="D911" s="410"/>
      <c r="E911" s="571">
        <f>E910</f>
        <v>3</v>
      </c>
      <c r="F911" s="461" t="b">
        <f t="shared" si="282"/>
        <v>1</v>
      </c>
      <c r="G911" s="410"/>
      <c r="H911" s="1066"/>
      <c r="I911" s="1067"/>
      <c r="J911" s="572" t="s">
        <v>697</v>
      </c>
      <c r="K911" s="573" t="str">
        <f t="shared" si="283"/>
        <v>-</v>
      </c>
      <c r="L911" s="574" t="s">
        <v>698</v>
      </c>
      <c r="M911" s="457">
        <v>26</v>
      </c>
      <c r="N911" s="574" t="s">
        <v>698</v>
      </c>
      <c r="O911" s="574" t="s">
        <v>698</v>
      </c>
      <c r="P911" s="574" t="s">
        <v>698</v>
      </c>
      <c r="Q911" s="574" t="s">
        <v>698</v>
      </c>
      <c r="R911" s="574" t="s">
        <v>698</v>
      </c>
      <c r="S911" s="574" t="s">
        <v>698</v>
      </c>
      <c r="T911" s="574" t="s">
        <v>698</v>
      </c>
      <c r="U911" s="574" t="s">
        <v>698</v>
      </c>
      <c r="V911" s="574" t="s">
        <v>698</v>
      </c>
      <c r="W911" s="574" t="s">
        <v>698</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4"/>
        <v>4</v>
      </c>
      <c r="D912" s="410"/>
      <c r="E912" s="571">
        <f>E911</f>
        <v>3</v>
      </c>
      <c r="F912" s="461" t="b">
        <f t="shared" si="282"/>
        <v>1</v>
      </c>
      <c r="G912" s="410"/>
      <c r="H912" s="1068"/>
      <c r="I912" s="1069"/>
      <c r="J912" s="557" t="s">
        <v>699</v>
      </c>
      <c r="K912" s="575" t="str">
        <f t="shared" si="283"/>
        <v>-</v>
      </c>
      <c r="L912" s="572" t="s">
        <v>694</v>
      </c>
      <c r="M912" s="572" t="s">
        <v>694</v>
      </c>
      <c r="N912" s="572" t="s">
        <v>694</v>
      </c>
      <c r="O912" s="572" t="s">
        <v>694</v>
      </c>
      <c r="P912" s="572" t="s">
        <v>694</v>
      </c>
      <c r="Q912" s="572" t="s">
        <v>694</v>
      </c>
      <c r="R912" s="572" t="s">
        <v>694</v>
      </c>
      <c r="S912" s="572" t="s">
        <v>694</v>
      </c>
      <c r="T912" s="572" t="s">
        <v>694</v>
      </c>
      <c r="U912" s="572" t="s">
        <v>694</v>
      </c>
      <c r="V912" s="576" t="s">
        <v>694</v>
      </c>
      <c r="W912" s="576" t="s">
        <v>694</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4"/>
        <v>4</v>
      </c>
      <c r="D913" s="410"/>
      <c r="E913" s="467">
        <v>4</v>
      </c>
      <c r="F913" s="461" t="b">
        <f t="shared" si="282"/>
        <v>1</v>
      </c>
      <c r="G913" s="410"/>
      <c r="H913" s="568" t="s">
        <v>706</v>
      </c>
      <c r="I913" s="568"/>
      <c r="J913" s="549" t="s">
        <v>693</v>
      </c>
      <c r="K913" s="569" t="str">
        <f t="shared" si="283"/>
        <v>-</v>
      </c>
      <c r="L913" s="570" t="s">
        <v>694</v>
      </c>
      <c r="M913" s="570" t="s">
        <v>694</v>
      </c>
      <c r="N913" s="570" t="s">
        <v>694</v>
      </c>
      <c r="O913" s="570" t="s">
        <v>694</v>
      </c>
      <c r="P913" s="570" t="s">
        <v>694</v>
      </c>
      <c r="Q913" s="570" t="s">
        <v>694</v>
      </c>
      <c r="R913" s="570" t="s">
        <v>694</v>
      </c>
      <c r="S913" s="570" t="s">
        <v>694</v>
      </c>
      <c r="T913" s="570" t="s">
        <v>694</v>
      </c>
      <c r="U913" s="570" t="s">
        <v>694</v>
      </c>
      <c r="V913" s="570" t="s">
        <v>694</v>
      </c>
      <c r="W913" s="570" t="s">
        <v>694</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4"/>
        <v>4</v>
      </c>
      <c r="D914" s="410"/>
      <c r="E914" s="571">
        <f>E913</f>
        <v>4</v>
      </c>
      <c r="F914" s="461" t="b">
        <f t="shared" si="282"/>
        <v>1</v>
      </c>
      <c r="G914" s="410"/>
      <c r="H914" s="1064" t="s">
        <v>707</v>
      </c>
      <c r="I914" s="1065"/>
      <c r="J914" s="572" t="s">
        <v>696</v>
      </c>
      <c r="K914" s="573">
        <f t="shared" si="283"/>
        <v>43802</v>
      </c>
      <c r="L914" s="457">
        <v>48</v>
      </c>
      <c r="M914" s="574" t="s">
        <v>694</v>
      </c>
      <c r="N914" s="574" t="s">
        <v>694</v>
      </c>
      <c r="O914" s="574" t="s">
        <v>694</v>
      </c>
      <c r="P914" s="574" t="s">
        <v>694</v>
      </c>
      <c r="Q914" s="574" t="s">
        <v>694</v>
      </c>
      <c r="R914" s="574" t="s">
        <v>694</v>
      </c>
      <c r="S914" s="574" t="s">
        <v>694</v>
      </c>
      <c r="T914" s="574" t="s">
        <v>694</v>
      </c>
      <c r="U914" s="574" t="s">
        <v>694</v>
      </c>
      <c r="V914" s="574" t="s">
        <v>694</v>
      </c>
      <c r="W914" s="574" t="s">
        <v>694</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4"/>
        <v>4</v>
      </c>
      <c r="D915" s="410"/>
      <c r="E915" s="571">
        <f>E914</f>
        <v>4</v>
      </c>
      <c r="F915" s="461" t="b">
        <f t="shared" si="282"/>
        <v>1</v>
      </c>
      <c r="G915" s="410"/>
      <c r="H915" s="1066"/>
      <c r="I915" s="1067"/>
      <c r="J915" s="572" t="s">
        <v>697</v>
      </c>
      <c r="K915" s="573" t="str">
        <f t="shared" si="283"/>
        <v>-</v>
      </c>
      <c r="L915" s="574" t="s">
        <v>698</v>
      </c>
      <c r="M915" s="457">
        <v>34</v>
      </c>
      <c r="N915" s="574" t="s">
        <v>698</v>
      </c>
      <c r="O915" s="574" t="s">
        <v>698</v>
      </c>
      <c r="P915" s="574" t="s">
        <v>698</v>
      </c>
      <c r="Q915" s="574" t="s">
        <v>698</v>
      </c>
      <c r="R915" s="574" t="s">
        <v>698</v>
      </c>
      <c r="S915" s="574" t="s">
        <v>698</v>
      </c>
      <c r="T915" s="574" t="s">
        <v>698</v>
      </c>
      <c r="U915" s="574" t="s">
        <v>698</v>
      </c>
      <c r="V915" s="574" t="s">
        <v>698</v>
      </c>
      <c r="W915" s="574" t="s">
        <v>698</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4"/>
        <v>4</v>
      </c>
      <c r="D916" s="410"/>
      <c r="E916" s="571">
        <f>E915</f>
        <v>4</v>
      </c>
      <c r="F916" s="461" t="b">
        <f t="shared" si="282"/>
        <v>1</v>
      </c>
      <c r="G916" s="410"/>
      <c r="H916" s="1068"/>
      <c r="I916" s="1069"/>
      <c r="J916" s="557" t="s">
        <v>699</v>
      </c>
      <c r="K916" s="575" t="str">
        <f t="shared" si="283"/>
        <v>-</v>
      </c>
      <c r="L916" s="572" t="s">
        <v>694</v>
      </c>
      <c r="M916" s="572" t="s">
        <v>694</v>
      </c>
      <c r="N916" s="572" t="s">
        <v>694</v>
      </c>
      <c r="O916" s="572" t="s">
        <v>694</v>
      </c>
      <c r="P916" s="572" t="s">
        <v>694</v>
      </c>
      <c r="Q916" s="572" t="s">
        <v>694</v>
      </c>
      <c r="R916" s="572" t="s">
        <v>694</v>
      </c>
      <c r="S916" s="572" t="s">
        <v>694</v>
      </c>
      <c r="T916" s="572" t="s">
        <v>694</v>
      </c>
      <c r="U916" s="572" t="s">
        <v>694</v>
      </c>
      <c r="V916" s="576" t="s">
        <v>694</v>
      </c>
      <c r="W916" s="576" t="s">
        <v>694</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4"/>
        <v>4</v>
      </c>
      <c r="D917" s="410"/>
      <c r="E917" s="467">
        <v>5</v>
      </c>
      <c r="F917" s="461" t="b">
        <f t="shared" si="282"/>
        <v>1</v>
      </c>
      <c r="G917" s="410"/>
      <c r="H917" s="568" t="s">
        <v>708</v>
      </c>
      <c r="I917" s="568"/>
      <c r="J917" s="549" t="s">
        <v>693</v>
      </c>
      <c r="K917" s="569" t="str">
        <f t="shared" si="283"/>
        <v>-</v>
      </c>
      <c r="L917" s="578">
        <v>-1</v>
      </c>
      <c r="M917" s="570" t="s">
        <v>694</v>
      </c>
      <c r="N917" s="570" t="s">
        <v>694</v>
      </c>
      <c r="O917" s="570" t="s">
        <v>694</v>
      </c>
      <c r="P917" s="570" t="s">
        <v>694</v>
      </c>
      <c r="Q917" s="570" t="s">
        <v>694</v>
      </c>
      <c r="R917" s="570" t="s">
        <v>694</v>
      </c>
      <c r="S917" s="570" t="s">
        <v>694</v>
      </c>
      <c r="T917" s="570" t="s">
        <v>694</v>
      </c>
      <c r="U917" s="570" t="s">
        <v>694</v>
      </c>
      <c r="V917" s="570" t="s">
        <v>694</v>
      </c>
      <c r="W917" s="570" t="s">
        <v>694</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4"/>
        <v>4</v>
      </c>
      <c r="D918" s="410"/>
      <c r="E918" s="571">
        <f>E917</f>
        <v>5</v>
      </c>
      <c r="F918" s="461" t="b">
        <f t="shared" si="282"/>
        <v>1</v>
      </c>
      <c r="G918" s="410"/>
      <c r="H918" s="1064"/>
      <c r="I918" s="1065"/>
      <c r="J918" s="572" t="s">
        <v>696</v>
      </c>
      <c r="K918" s="573" t="str">
        <f t="shared" si="283"/>
        <v>-</v>
      </c>
      <c r="L918" s="574" t="s">
        <v>694</v>
      </c>
      <c r="M918" s="574" t="s">
        <v>694</v>
      </c>
      <c r="N918" s="574" t="s">
        <v>694</v>
      </c>
      <c r="O918" s="574" t="s">
        <v>694</v>
      </c>
      <c r="P918" s="574" t="s">
        <v>694</v>
      </c>
      <c r="Q918" s="574" t="s">
        <v>694</v>
      </c>
      <c r="R918" s="574" t="s">
        <v>694</v>
      </c>
      <c r="S918" s="574" t="s">
        <v>694</v>
      </c>
      <c r="T918" s="574" t="s">
        <v>694</v>
      </c>
      <c r="U918" s="574" t="s">
        <v>694</v>
      </c>
      <c r="V918" s="574" t="s">
        <v>694</v>
      </c>
      <c r="W918" s="574" t="s">
        <v>694</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4"/>
        <v>4</v>
      </c>
      <c r="D919" s="410"/>
      <c r="E919" s="571">
        <f>E918</f>
        <v>5</v>
      </c>
      <c r="F919" s="461" t="b">
        <f t="shared" si="282"/>
        <v>1</v>
      </c>
      <c r="G919" s="410"/>
      <c r="H919" s="1066"/>
      <c r="I919" s="1067"/>
      <c r="J919" s="572" t="s">
        <v>697</v>
      </c>
      <c r="K919" s="573" t="str">
        <f t="shared" si="283"/>
        <v>-</v>
      </c>
      <c r="L919" s="574" t="s">
        <v>698</v>
      </c>
      <c r="M919" s="574" t="s">
        <v>698</v>
      </c>
      <c r="N919" s="574" t="s">
        <v>698</v>
      </c>
      <c r="O919" s="574" t="s">
        <v>698</v>
      </c>
      <c r="P919" s="574" t="s">
        <v>698</v>
      </c>
      <c r="Q919" s="574" t="s">
        <v>698</v>
      </c>
      <c r="R919" s="574" t="s">
        <v>698</v>
      </c>
      <c r="S919" s="574" t="s">
        <v>698</v>
      </c>
      <c r="T919" s="574" t="s">
        <v>698</v>
      </c>
      <c r="U919" s="574" t="s">
        <v>698</v>
      </c>
      <c r="V919" s="574" t="s">
        <v>698</v>
      </c>
      <c r="W919" s="574" t="s">
        <v>698</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4"/>
        <v>4</v>
      </c>
      <c r="D920" s="410"/>
      <c r="E920" s="571">
        <f>E919</f>
        <v>5</v>
      </c>
      <c r="F920" s="461" t="b">
        <f t="shared" si="282"/>
        <v>1</v>
      </c>
      <c r="G920" s="410"/>
      <c r="H920" s="1068"/>
      <c r="I920" s="1069"/>
      <c r="J920" s="557" t="s">
        <v>699</v>
      </c>
      <c r="K920" s="575" t="str">
        <f t="shared" si="283"/>
        <v>-</v>
      </c>
      <c r="L920" s="572" t="s">
        <v>694</v>
      </c>
      <c r="M920" s="572" t="s">
        <v>694</v>
      </c>
      <c r="N920" s="572" t="s">
        <v>694</v>
      </c>
      <c r="O920" s="572" t="s">
        <v>694</v>
      </c>
      <c r="P920" s="572" t="s">
        <v>694</v>
      </c>
      <c r="Q920" s="572" t="s">
        <v>694</v>
      </c>
      <c r="R920" s="572" t="s">
        <v>694</v>
      </c>
      <c r="S920" s="572" t="s">
        <v>694</v>
      </c>
      <c r="T920" s="572" t="s">
        <v>694</v>
      </c>
      <c r="U920" s="572" t="s">
        <v>694</v>
      </c>
      <c r="V920" s="576" t="s">
        <v>694</v>
      </c>
      <c r="W920" s="576" t="s">
        <v>694</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4"/>
        <v>4</v>
      </c>
      <c r="D921" s="410"/>
      <c r="E921" s="467">
        <v>6</v>
      </c>
      <c r="F921" s="461" t="b">
        <f t="shared" si="282"/>
        <v>1</v>
      </c>
      <c r="G921" s="410"/>
      <c r="H921" s="568" t="s">
        <v>709</v>
      </c>
      <c r="I921" s="568"/>
      <c r="J921" s="549" t="s">
        <v>693</v>
      </c>
      <c r="K921" s="569" t="str">
        <f t="shared" si="283"/>
        <v>-</v>
      </c>
      <c r="L921" s="578">
        <v>-1</v>
      </c>
      <c r="M921" s="570" t="s">
        <v>694</v>
      </c>
      <c r="N921" s="570" t="s">
        <v>694</v>
      </c>
      <c r="O921" s="570" t="s">
        <v>694</v>
      </c>
      <c r="P921" s="570" t="s">
        <v>694</v>
      </c>
      <c r="Q921" s="570" t="s">
        <v>694</v>
      </c>
      <c r="R921" s="570" t="s">
        <v>694</v>
      </c>
      <c r="S921" s="570" t="s">
        <v>694</v>
      </c>
      <c r="T921" s="570" t="s">
        <v>694</v>
      </c>
      <c r="U921" s="570" t="s">
        <v>694</v>
      </c>
      <c r="V921" s="570" t="s">
        <v>694</v>
      </c>
      <c r="W921" s="570" t="s">
        <v>694</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4"/>
        <v>4</v>
      </c>
      <c r="D922" s="410"/>
      <c r="E922" s="571">
        <f>E921</f>
        <v>6</v>
      </c>
      <c r="F922" s="461" t="b">
        <f t="shared" si="282"/>
        <v>1</v>
      </c>
      <c r="G922" s="410"/>
      <c r="H922" s="1064"/>
      <c r="I922" s="1065"/>
      <c r="J922" s="572" t="s">
        <v>696</v>
      </c>
      <c r="K922" s="573" t="str">
        <f t="shared" si="283"/>
        <v>-</v>
      </c>
      <c r="L922" s="574" t="s">
        <v>694</v>
      </c>
      <c r="M922" s="574" t="s">
        <v>694</v>
      </c>
      <c r="N922" s="574" t="s">
        <v>694</v>
      </c>
      <c r="O922" s="574" t="s">
        <v>694</v>
      </c>
      <c r="P922" s="574" t="s">
        <v>694</v>
      </c>
      <c r="Q922" s="574" t="s">
        <v>694</v>
      </c>
      <c r="R922" s="574" t="s">
        <v>694</v>
      </c>
      <c r="S922" s="574" t="s">
        <v>694</v>
      </c>
      <c r="T922" s="574" t="s">
        <v>694</v>
      </c>
      <c r="U922" s="574" t="s">
        <v>694</v>
      </c>
      <c r="V922" s="574" t="s">
        <v>694</v>
      </c>
      <c r="W922" s="574" t="s">
        <v>694</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4"/>
        <v>4</v>
      </c>
      <c r="D923" s="410"/>
      <c r="E923" s="571">
        <f>E922</f>
        <v>6</v>
      </c>
      <c r="F923" s="461" t="b">
        <f t="shared" si="282"/>
        <v>1</v>
      </c>
      <c r="G923" s="410"/>
      <c r="H923" s="1066"/>
      <c r="I923" s="1067"/>
      <c r="J923" s="572" t="s">
        <v>697</v>
      </c>
      <c r="K923" s="573" t="str">
        <f t="shared" si="283"/>
        <v>-</v>
      </c>
      <c r="L923" s="574" t="s">
        <v>698</v>
      </c>
      <c r="M923" s="574" t="s">
        <v>698</v>
      </c>
      <c r="N923" s="574" t="s">
        <v>698</v>
      </c>
      <c r="O923" s="574" t="s">
        <v>698</v>
      </c>
      <c r="P923" s="574" t="s">
        <v>698</v>
      </c>
      <c r="Q923" s="574" t="s">
        <v>698</v>
      </c>
      <c r="R923" s="574" t="s">
        <v>698</v>
      </c>
      <c r="S923" s="574" t="s">
        <v>698</v>
      </c>
      <c r="T923" s="574" t="s">
        <v>698</v>
      </c>
      <c r="U923" s="574" t="s">
        <v>698</v>
      </c>
      <c r="V923" s="574" t="s">
        <v>698</v>
      </c>
      <c r="W923" s="574" t="s">
        <v>698</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4"/>
        <v>4</v>
      </c>
      <c r="D924" s="410"/>
      <c r="E924" s="571">
        <f>E923</f>
        <v>6</v>
      </c>
      <c r="F924" s="461" t="b">
        <f t="shared" si="282"/>
        <v>1</v>
      </c>
      <c r="G924" s="410"/>
      <c r="H924" s="1068"/>
      <c r="I924" s="1069"/>
      <c r="J924" s="557" t="s">
        <v>699</v>
      </c>
      <c r="K924" s="575" t="str">
        <f t="shared" si="283"/>
        <v>-</v>
      </c>
      <c r="L924" s="572" t="s">
        <v>694</v>
      </c>
      <c r="M924" s="572" t="s">
        <v>694</v>
      </c>
      <c r="N924" s="572" t="s">
        <v>694</v>
      </c>
      <c r="O924" s="572" t="s">
        <v>694</v>
      </c>
      <c r="P924" s="572" t="s">
        <v>694</v>
      </c>
      <c r="Q924" s="572" t="s">
        <v>694</v>
      </c>
      <c r="R924" s="572" t="s">
        <v>694</v>
      </c>
      <c r="S924" s="572" t="s">
        <v>694</v>
      </c>
      <c r="T924" s="572" t="s">
        <v>694</v>
      </c>
      <c r="U924" s="572" t="s">
        <v>694</v>
      </c>
      <c r="V924" s="576" t="s">
        <v>694</v>
      </c>
      <c r="W924" s="576" t="s">
        <v>694</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4"/>
        <v>4</v>
      </c>
      <c r="D925" s="410"/>
      <c r="E925" s="467">
        <v>7</v>
      </c>
      <c r="F925" s="461" t="b">
        <f t="shared" si="282"/>
        <v>1</v>
      </c>
      <c r="G925" s="410"/>
      <c r="H925" s="568" t="s">
        <v>710</v>
      </c>
      <c r="I925" s="568"/>
      <c r="J925" s="549" t="s">
        <v>693</v>
      </c>
      <c r="K925" s="569" t="str">
        <f t="shared" si="283"/>
        <v>-</v>
      </c>
      <c r="L925" s="578">
        <v>-1</v>
      </c>
      <c r="M925" s="570" t="s">
        <v>694</v>
      </c>
      <c r="N925" s="570" t="s">
        <v>694</v>
      </c>
      <c r="O925" s="570" t="s">
        <v>694</v>
      </c>
      <c r="P925" s="570" t="s">
        <v>694</v>
      </c>
      <c r="Q925" s="570" t="s">
        <v>694</v>
      </c>
      <c r="R925" s="570" t="s">
        <v>694</v>
      </c>
      <c r="S925" s="570" t="s">
        <v>694</v>
      </c>
      <c r="T925" s="570" t="s">
        <v>694</v>
      </c>
      <c r="U925" s="570" t="s">
        <v>694</v>
      </c>
      <c r="V925" s="570" t="s">
        <v>694</v>
      </c>
      <c r="W925" s="570" t="s">
        <v>694</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4"/>
        <v>4</v>
      </c>
      <c r="D926" s="410"/>
      <c r="E926" s="571">
        <f>E925</f>
        <v>7</v>
      </c>
      <c r="F926" s="461" t="b">
        <f t="shared" si="282"/>
        <v>1</v>
      </c>
      <c r="G926" s="410"/>
      <c r="H926" s="1064"/>
      <c r="I926" s="1065"/>
      <c r="J926" s="572" t="s">
        <v>696</v>
      </c>
      <c r="K926" s="573" t="str">
        <f t="shared" si="283"/>
        <v>-</v>
      </c>
      <c r="L926" s="574" t="s">
        <v>694</v>
      </c>
      <c r="M926" s="574" t="s">
        <v>694</v>
      </c>
      <c r="N926" s="574" t="s">
        <v>694</v>
      </c>
      <c r="O926" s="574" t="s">
        <v>694</v>
      </c>
      <c r="P926" s="574" t="s">
        <v>694</v>
      </c>
      <c r="Q926" s="574" t="s">
        <v>694</v>
      </c>
      <c r="R926" s="574" t="s">
        <v>694</v>
      </c>
      <c r="S926" s="574" t="s">
        <v>694</v>
      </c>
      <c r="T926" s="574" t="s">
        <v>694</v>
      </c>
      <c r="U926" s="574" t="s">
        <v>694</v>
      </c>
      <c r="V926" s="574" t="s">
        <v>694</v>
      </c>
      <c r="W926" s="574" t="s">
        <v>694</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4"/>
        <v>4</v>
      </c>
      <c r="D927" s="410"/>
      <c r="E927" s="571">
        <f>E926</f>
        <v>7</v>
      </c>
      <c r="F927" s="461" t="b">
        <f t="shared" si="282"/>
        <v>1</v>
      </c>
      <c r="G927" s="410"/>
      <c r="H927" s="1066"/>
      <c r="I927" s="1067"/>
      <c r="J927" s="572" t="s">
        <v>697</v>
      </c>
      <c r="K927" s="573" t="str">
        <f t="shared" si="283"/>
        <v>-</v>
      </c>
      <c r="L927" s="574" t="s">
        <v>698</v>
      </c>
      <c r="M927" s="574" t="s">
        <v>698</v>
      </c>
      <c r="N927" s="574" t="s">
        <v>698</v>
      </c>
      <c r="O927" s="574" t="s">
        <v>698</v>
      </c>
      <c r="P927" s="574" t="s">
        <v>698</v>
      </c>
      <c r="Q927" s="574" t="s">
        <v>698</v>
      </c>
      <c r="R927" s="574" t="s">
        <v>698</v>
      </c>
      <c r="S927" s="574" t="s">
        <v>698</v>
      </c>
      <c r="T927" s="574" t="s">
        <v>698</v>
      </c>
      <c r="U927" s="574" t="s">
        <v>698</v>
      </c>
      <c r="V927" s="574" t="s">
        <v>698</v>
      </c>
      <c r="W927" s="574" t="s">
        <v>698</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4"/>
        <v>4</v>
      </c>
      <c r="D928" s="410"/>
      <c r="E928" s="571">
        <f>E927</f>
        <v>7</v>
      </c>
      <c r="F928" s="461" t="b">
        <f t="shared" si="282"/>
        <v>1</v>
      </c>
      <c r="G928" s="410"/>
      <c r="H928" s="1068"/>
      <c r="I928" s="1069"/>
      <c r="J928" s="557" t="s">
        <v>699</v>
      </c>
      <c r="K928" s="575" t="str">
        <f t="shared" si="283"/>
        <v>-</v>
      </c>
      <c r="L928" s="572" t="s">
        <v>694</v>
      </c>
      <c r="M928" s="572" t="s">
        <v>694</v>
      </c>
      <c r="N928" s="572" t="s">
        <v>694</v>
      </c>
      <c r="O928" s="572" t="s">
        <v>694</v>
      </c>
      <c r="P928" s="572" t="s">
        <v>694</v>
      </c>
      <c r="Q928" s="572" t="s">
        <v>694</v>
      </c>
      <c r="R928" s="572" t="s">
        <v>694</v>
      </c>
      <c r="S928" s="572" t="s">
        <v>694</v>
      </c>
      <c r="T928" s="572" t="s">
        <v>694</v>
      </c>
      <c r="U928" s="572" t="s">
        <v>694</v>
      </c>
      <c r="V928" s="576" t="s">
        <v>694</v>
      </c>
      <c r="W928" s="576" t="s">
        <v>694</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4"/>
        <v>4</v>
      </c>
      <c r="D929" s="410"/>
      <c r="E929" s="467">
        <v>8</v>
      </c>
      <c r="F929" s="461" t="b">
        <f t="shared" ref="F929:F960" si="285">COUNTIFS($L929:$W929,"-")&lt;&gt;COUNTA($L929:$W929)</f>
        <v>1</v>
      </c>
      <c r="G929" s="410"/>
      <c r="H929" s="568" t="s">
        <v>1094</v>
      </c>
      <c r="I929" s="568"/>
      <c r="J929" s="549" t="s">
        <v>693</v>
      </c>
      <c r="K929" s="569" t="str">
        <f t="shared" si="283"/>
        <v>-</v>
      </c>
      <c r="L929" s="570" t="s">
        <v>694</v>
      </c>
      <c r="M929" s="570" t="s">
        <v>694</v>
      </c>
      <c r="N929" s="570" t="s">
        <v>694</v>
      </c>
      <c r="O929" s="570" t="s">
        <v>694</v>
      </c>
      <c r="P929" s="570" t="s">
        <v>694</v>
      </c>
      <c r="Q929" s="570" t="s">
        <v>694</v>
      </c>
      <c r="R929" s="570" t="s">
        <v>694</v>
      </c>
      <c r="S929" s="570" t="s">
        <v>694</v>
      </c>
      <c r="T929" s="570" t="s">
        <v>694</v>
      </c>
      <c r="U929" s="570" t="s">
        <v>694</v>
      </c>
      <c r="V929" s="570" t="s">
        <v>694</v>
      </c>
      <c r="W929" s="570" t="s">
        <v>694</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4"/>
        <v>4</v>
      </c>
      <c r="D930" s="410"/>
      <c r="E930" s="571">
        <f>E929</f>
        <v>8</v>
      </c>
      <c r="F930" s="461" t="b">
        <f t="shared" si="285"/>
        <v>1</v>
      </c>
      <c r="G930" s="410"/>
      <c r="H930" s="1064" t="s">
        <v>1095</v>
      </c>
      <c r="I930" s="1065"/>
      <c r="J930" s="572" t="s">
        <v>696</v>
      </c>
      <c r="K930" s="573" t="str">
        <f t="shared" si="283"/>
        <v>-</v>
      </c>
      <c r="L930" s="574" t="s">
        <v>694</v>
      </c>
      <c r="M930" s="574" t="s">
        <v>694</v>
      </c>
      <c r="N930" s="574" t="s">
        <v>694</v>
      </c>
      <c r="O930" s="574" t="s">
        <v>694</v>
      </c>
      <c r="P930" s="574" t="s">
        <v>694</v>
      </c>
      <c r="Q930" s="457">
        <v>0</v>
      </c>
      <c r="R930" s="574" t="s">
        <v>694</v>
      </c>
      <c r="S930" s="457" t="b">
        <v>1</v>
      </c>
      <c r="T930" s="574" t="s">
        <v>694</v>
      </c>
      <c r="U930" s="574" t="s">
        <v>694</v>
      </c>
      <c r="V930" s="574" t="s">
        <v>694</v>
      </c>
      <c r="W930" s="574" t="s">
        <v>694</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4"/>
        <v>4</v>
      </c>
      <c r="D931" s="410"/>
      <c r="E931" s="571">
        <f>E930</f>
        <v>8</v>
      </c>
      <c r="F931" s="461" t="b">
        <f t="shared" si="285"/>
        <v>1</v>
      </c>
      <c r="G931" s="410"/>
      <c r="H931" s="1066"/>
      <c r="I931" s="1067"/>
      <c r="J931" s="572" t="s">
        <v>697</v>
      </c>
      <c r="K931" s="573" t="str">
        <f t="shared" si="283"/>
        <v>-</v>
      </c>
      <c r="L931" s="574" t="s">
        <v>698</v>
      </c>
      <c r="M931" s="574" t="s">
        <v>698</v>
      </c>
      <c r="N931" s="574" t="s">
        <v>698</v>
      </c>
      <c r="O931" s="574" t="s">
        <v>698</v>
      </c>
      <c r="P931" s="574" t="s">
        <v>698</v>
      </c>
      <c r="Q931" s="574" t="s">
        <v>698</v>
      </c>
      <c r="R931" s="574" t="s">
        <v>698</v>
      </c>
      <c r="S931" s="574" t="s">
        <v>698</v>
      </c>
      <c r="T931" s="574" t="s">
        <v>698</v>
      </c>
      <c r="U931" s="574" t="s">
        <v>698</v>
      </c>
      <c r="V931" s="574" t="s">
        <v>698</v>
      </c>
      <c r="W931" s="574" t="s">
        <v>698</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4"/>
        <v>4</v>
      </c>
      <c r="D932" s="410"/>
      <c r="E932" s="571">
        <f>E931</f>
        <v>8</v>
      </c>
      <c r="F932" s="461" t="b">
        <f t="shared" si="285"/>
        <v>1</v>
      </c>
      <c r="G932" s="410"/>
      <c r="H932" s="1068"/>
      <c r="I932" s="1069"/>
      <c r="J932" s="557" t="s">
        <v>699</v>
      </c>
      <c r="K932" s="575" t="str">
        <f t="shared" si="283"/>
        <v>-</v>
      </c>
      <c r="L932" s="572" t="s">
        <v>694</v>
      </c>
      <c r="M932" s="572" t="s">
        <v>694</v>
      </c>
      <c r="N932" s="572" t="s">
        <v>694</v>
      </c>
      <c r="O932" s="572" t="s">
        <v>694</v>
      </c>
      <c r="P932" s="572" t="s">
        <v>694</v>
      </c>
      <c r="Q932" s="572" t="s">
        <v>694</v>
      </c>
      <c r="R932" s="572" t="s">
        <v>694</v>
      </c>
      <c r="S932" s="572" t="s">
        <v>694</v>
      </c>
      <c r="T932" s="572" t="s">
        <v>694</v>
      </c>
      <c r="U932" s="572" t="s">
        <v>694</v>
      </c>
      <c r="V932" s="576" t="s">
        <v>694</v>
      </c>
      <c r="W932" s="576" t="s">
        <v>694</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6">INT($C$885)+3</f>
        <v>4</v>
      </c>
      <c r="D933" s="410"/>
      <c r="E933" s="467">
        <v>9</v>
      </c>
      <c r="F933" s="461" t="b">
        <f t="shared" si="285"/>
        <v>1</v>
      </c>
      <c r="G933" s="410"/>
      <c r="H933" s="568" t="s">
        <v>711</v>
      </c>
      <c r="I933" s="568"/>
      <c r="J933" s="549" t="s">
        <v>693</v>
      </c>
      <c r="K933" s="569" t="str">
        <f t="shared" si="283"/>
        <v>-</v>
      </c>
      <c r="L933" s="570" t="s">
        <v>694</v>
      </c>
      <c r="M933" s="570" t="s">
        <v>694</v>
      </c>
      <c r="N933" s="570" t="s">
        <v>694</v>
      </c>
      <c r="O933" s="570" t="s">
        <v>694</v>
      </c>
      <c r="P933" s="570" t="s">
        <v>694</v>
      </c>
      <c r="Q933" s="570" t="s">
        <v>694</v>
      </c>
      <c r="R933" s="570" t="s">
        <v>694</v>
      </c>
      <c r="S933" s="570" t="s">
        <v>694</v>
      </c>
      <c r="T933" s="570" t="s">
        <v>694</v>
      </c>
      <c r="U933" s="570" t="s">
        <v>694</v>
      </c>
      <c r="V933" s="570" t="s">
        <v>694</v>
      </c>
      <c r="W933" s="570" t="s">
        <v>694</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6"/>
        <v>4</v>
      </c>
      <c r="D934" s="410"/>
      <c r="E934" s="571">
        <f>E933</f>
        <v>9</v>
      </c>
      <c r="F934" s="461" t="b">
        <f t="shared" si="285"/>
        <v>1</v>
      </c>
      <c r="G934" s="410"/>
      <c r="H934" s="1064" t="s">
        <v>1096</v>
      </c>
      <c r="I934" s="1065"/>
      <c r="J934" s="572" t="s">
        <v>696</v>
      </c>
      <c r="K934" s="573" t="str">
        <f t="shared" si="283"/>
        <v>-</v>
      </c>
      <c r="L934" s="574" t="s">
        <v>694</v>
      </c>
      <c r="M934" s="574" t="s">
        <v>694</v>
      </c>
      <c r="N934" s="574" t="s">
        <v>694</v>
      </c>
      <c r="O934" s="574" t="s">
        <v>694</v>
      </c>
      <c r="P934" s="574" t="s">
        <v>694</v>
      </c>
      <c r="Q934" s="1038">
        <f>INT($I$402)+2</f>
        <v>37</v>
      </c>
      <c r="R934" s="574" t="s">
        <v>694</v>
      </c>
      <c r="S934" s="457" t="b">
        <v>1</v>
      </c>
      <c r="T934" s="574">
        <v>1</v>
      </c>
      <c r="U934" s="574" t="s">
        <v>694</v>
      </c>
      <c r="V934" s="574" t="s">
        <v>694</v>
      </c>
      <c r="W934" s="574" t="s">
        <v>694</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6"/>
        <v>4</v>
      </c>
      <c r="D935" s="410"/>
      <c r="E935" s="571">
        <f>E934</f>
        <v>9</v>
      </c>
      <c r="F935" s="461" t="b">
        <f t="shared" si="285"/>
        <v>1</v>
      </c>
      <c r="G935" s="410"/>
      <c r="H935" s="1066"/>
      <c r="I935" s="1067"/>
      <c r="J935" s="572" t="s">
        <v>697</v>
      </c>
      <c r="K935" s="573" t="str">
        <f t="shared" si="283"/>
        <v>-</v>
      </c>
      <c r="L935" s="574" t="s">
        <v>698</v>
      </c>
      <c r="M935" s="574" t="s">
        <v>698</v>
      </c>
      <c r="N935" s="574" t="s">
        <v>698</v>
      </c>
      <c r="O935" s="574" t="s">
        <v>698</v>
      </c>
      <c r="P935" s="574" t="s">
        <v>698</v>
      </c>
      <c r="Q935" s="574" t="s">
        <v>698</v>
      </c>
      <c r="R935" s="574" t="s">
        <v>698</v>
      </c>
      <c r="S935" s="574" t="s">
        <v>698</v>
      </c>
      <c r="T935" s="574" t="s">
        <v>698</v>
      </c>
      <c r="U935" s="574" t="s">
        <v>698</v>
      </c>
      <c r="V935" s="574" t="s">
        <v>698</v>
      </c>
      <c r="W935" s="574" t="s">
        <v>698</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6"/>
        <v>4</v>
      </c>
      <c r="D936" s="410"/>
      <c r="E936" s="571">
        <f>E935</f>
        <v>9</v>
      </c>
      <c r="F936" s="461" t="b">
        <f t="shared" si="285"/>
        <v>1</v>
      </c>
      <c r="G936" s="410"/>
      <c r="H936" s="1068"/>
      <c r="I936" s="1069"/>
      <c r="J936" s="557" t="s">
        <v>699</v>
      </c>
      <c r="K936" s="575" t="str">
        <f t="shared" si="283"/>
        <v>-</v>
      </c>
      <c r="L936" s="572" t="s">
        <v>694</v>
      </c>
      <c r="M936" s="572" t="s">
        <v>694</v>
      </c>
      <c r="N936" s="572" t="s">
        <v>694</v>
      </c>
      <c r="O936" s="572" t="s">
        <v>694</v>
      </c>
      <c r="P936" s="572" t="s">
        <v>694</v>
      </c>
      <c r="Q936" s="572" t="s">
        <v>694</v>
      </c>
      <c r="R936" s="572" t="s">
        <v>694</v>
      </c>
      <c r="S936" s="572" t="s">
        <v>694</v>
      </c>
      <c r="T936" s="572" t="s">
        <v>694</v>
      </c>
      <c r="U936" s="572" t="s">
        <v>694</v>
      </c>
      <c r="V936" s="576" t="s">
        <v>694</v>
      </c>
      <c r="W936" s="576" t="s">
        <v>694</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6"/>
        <v>4</v>
      </c>
      <c r="D937" s="410"/>
      <c r="E937" s="467">
        <v>10</v>
      </c>
      <c r="F937" s="461" t="b">
        <f t="shared" si="285"/>
        <v>1</v>
      </c>
      <c r="G937" s="410"/>
      <c r="H937" s="568" t="s">
        <v>712</v>
      </c>
      <c r="I937" s="568"/>
      <c r="J937" s="549" t="s">
        <v>693</v>
      </c>
      <c r="K937" s="569" t="str">
        <f t="shared" si="283"/>
        <v>-</v>
      </c>
      <c r="L937" s="570" t="s">
        <v>694</v>
      </c>
      <c r="M937" s="570" t="s">
        <v>694</v>
      </c>
      <c r="N937" s="570" t="s">
        <v>694</v>
      </c>
      <c r="O937" s="570" t="s">
        <v>694</v>
      </c>
      <c r="P937" s="570" t="s">
        <v>694</v>
      </c>
      <c r="Q937" s="570" t="s">
        <v>694</v>
      </c>
      <c r="R937" s="570" t="s">
        <v>694</v>
      </c>
      <c r="S937" s="570" t="s">
        <v>694</v>
      </c>
      <c r="T937" s="570" t="s">
        <v>694</v>
      </c>
      <c r="U937" s="570" t="s">
        <v>694</v>
      </c>
      <c r="V937" s="570" t="s">
        <v>694</v>
      </c>
      <c r="W937" s="570" t="s">
        <v>694</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6"/>
        <v>4</v>
      </c>
      <c r="D938" s="410"/>
      <c r="E938" s="571">
        <f>E937</f>
        <v>10</v>
      </c>
      <c r="F938" s="461" t="b">
        <f t="shared" si="285"/>
        <v>1</v>
      </c>
      <c r="G938" s="410"/>
      <c r="H938" s="1064" t="s">
        <v>1097</v>
      </c>
      <c r="I938" s="1065"/>
      <c r="J938" s="572" t="s">
        <v>696</v>
      </c>
      <c r="K938" s="573" t="str">
        <f t="shared" si="283"/>
        <v>-</v>
      </c>
      <c r="L938" s="574" t="s">
        <v>694</v>
      </c>
      <c r="M938" s="574" t="s">
        <v>694</v>
      </c>
      <c r="N938" s="574" t="s">
        <v>694</v>
      </c>
      <c r="O938" s="574" t="s">
        <v>694</v>
      </c>
      <c r="P938" s="574" t="s">
        <v>694</v>
      </c>
      <c r="Q938" s="1038">
        <f>INT($I$403)+2</f>
        <v>52</v>
      </c>
      <c r="R938" s="574" t="s">
        <v>694</v>
      </c>
      <c r="S938" s="457" t="b">
        <v>1</v>
      </c>
      <c r="T938" s="574">
        <v>2</v>
      </c>
      <c r="U938" s="574" t="s">
        <v>694</v>
      </c>
      <c r="V938" s="574" t="s">
        <v>694</v>
      </c>
      <c r="W938" s="574" t="s">
        <v>694</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6"/>
        <v>4</v>
      </c>
      <c r="D939" s="410"/>
      <c r="E939" s="571">
        <f>E938</f>
        <v>10</v>
      </c>
      <c r="F939" s="461" t="b">
        <f t="shared" si="285"/>
        <v>1</v>
      </c>
      <c r="G939" s="410"/>
      <c r="H939" s="1066"/>
      <c r="I939" s="1067"/>
      <c r="J939" s="572" t="s">
        <v>697</v>
      </c>
      <c r="K939" s="573" t="str">
        <f t="shared" si="283"/>
        <v>-</v>
      </c>
      <c r="L939" s="574" t="s">
        <v>698</v>
      </c>
      <c r="M939" s="574" t="s">
        <v>698</v>
      </c>
      <c r="N939" s="574" t="s">
        <v>698</v>
      </c>
      <c r="O939" s="574" t="s">
        <v>698</v>
      </c>
      <c r="P939" s="574" t="s">
        <v>698</v>
      </c>
      <c r="Q939" s="574" t="s">
        <v>698</v>
      </c>
      <c r="R939" s="574" t="s">
        <v>698</v>
      </c>
      <c r="S939" s="574" t="s">
        <v>698</v>
      </c>
      <c r="T939" s="574" t="s">
        <v>698</v>
      </c>
      <c r="U939" s="574" t="s">
        <v>698</v>
      </c>
      <c r="V939" s="574" t="s">
        <v>698</v>
      </c>
      <c r="W939" s="574" t="s">
        <v>698</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6"/>
        <v>4</v>
      </c>
      <c r="D940" s="410"/>
      <c r="E940" s="571">
        <f>E939</f>
        <v>10</v>
      </c>
      <c r="F940" s="461" t="b">
        <f t="shared" si="285"/>
        <v>1</v>
      </c>
      <c r="G940" s="410"/>
      <c r="H940" s="1068"/>
      <c r="I940" s="1069"/>
      <c r="J940" s="557" t="s">
        <v>699</v>
      </c>
      <c r="K940" s="575" t="str">
        <f t="shared" si="283"/>
        <v>-</v>
      </c>
      <c r="L940" s="572" t="s">
        <v>694</v>
      </c>
      <c r="M940" s="572" t="s">
        <v>694</v>
      </c>
      <c r="N940" s="572" t="s">
        <v>694</v>
      </c>
      <c r="O940" s="572" t="s">
        <v>694</v>
      </c>
      <c r="P940" s="572" t="s">
        <v>694</v>
      </c>
      <c r="Q940" s="572" t="s">
        <v>694</v>
      </c>
      <c r="R940" s="572" t="s">
        <v>694</v>
      </c>
      <c r="S940" s="572" t="s">
        <v>694</v>
      </c>
      <c r="T940" s="572" t="s">
        <v>694</v>
      </c>
      <c r="U940" s="572" t="s">
        <v>694</v>
      </c>
      <c r="V940" s="576" t="s">
        <v>694</v>
      </c>
      <c r="W940" s="576" t="s">
        <v>694</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6"/>
        <v>4</v>
      </c>
      <c r="D941" s="410"/>
      <c r="E941" s="467">
        <v>11</v>
      </c>
      <c r="F941" s="461" t="b">
        <f t="shared" si="285"/>
        <v>1</v>
      </c>
      <c r="G941" s="410"/>
      <c r="H941" s="568" t="s">
        <v>713</v>
      </c>
      <c r="I941" s="568"/>
      <c r="J941" s="549" t="s">
        <v>693</v>
      </c>
      <c r="K941" s="569" t="str">
        <f t="shared" si="283"/>
        <v>-</v>
      </c>
      <c r="L941" s="570" t="s">
        <v>694</v>
      </c>
      <c r="M941" s="570" t="s">
        <v>694</v>
      </c>
      <c r="N941" s="570" t="s">
        <v>694</v>
      </c>
      <c r="O941" s="570" t="s">
        <v>694</v>
      </c>
      <c r="P941" s="570" t="s">
        <v>694</v>
      </c>
      <c r="Q941" s="570" t="s">
        <v>694</v>
      </c>
      <c r="R941" s="570" t="s">
        <v>694</v>
      </c>
      <c r="S941" s="570" t="s">
        <v>694</v>
      </c>
      <c r="T941" s="570" t="s">
        <v>694</v>
      </c>
      <c r="U941" s="570" t="s">
        <v>694</v>
      </c>
      <c r="V941" s="570" t="s">
        <v>694</v>
      </c>
      <c r="W941" s="570" t="s">
        <v>694</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6"/>
        <v>4</v>
      </c>
      <c r="D942" s="410"/>
      <c r="E942" s="571">
        <f>E941</f>
        <v>11</v>
      </c>
      <c r="F942" s="461" t="b">
        <f t="shared" si="285"/>
        <v>1</v>
      </c>
      <c r="G942" s="410"/>
      <c r="H942" s="1064" t="s">
        <v>1097</v>
      </c>
      <c r="I942" s="1065"/>
      <c r="J942" s="572" t="s">
        <v>696</v>
      </c>
      <c r="K942" s="573" t="str">
        <f t="shared" si="283"/>
        <v>-</v>
      </c>
      <c r="L942" s="574" t="s">
        <v>694</v>
      </c>
      <c r="M942" s="574" t="s">
        <v>694</v>
      </c>
      <c r="N942" s="574" t="s">
        <v>694</v>
      </c>
      <c r="O942" s="574" t="s">
        <v>694</v>
      </c>
      <c r="P942" s="574" t="s">
        <v>694</v>
      </c>
      <c r="Q942" s="1038">
        <f>INT($I$404)+2</f>
        <v>52</v>
      </c>
      <c r="R942" s="574" t="s">
        <v>694</v>
      </c>
      <c r="S942" s="457" t="b">
        <v>1</v>
      </c>
      <c r="T942" s="574">
        <v>3</v>
      </c>
      <c r="U942" s="574" t="s">
        <v>694</v>
      </c>
      <c r="V942" s="574" t="s">
        <v>694</v>
      </c>
      <c r="W942" s="574" t="s">
        <v>694</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6"/>
        <v>4</v>
      </c>
      <c r="D943" s="410"/>
      <c r="E943" s="571">
        <f>E942</f>
        <v>11</v>
      </c>
      <c r="F943" s="461" t="b">
        <f t="shared" si="285"/>
        <v>1</v>
      </c>
      <c r="G943" s="410"/>
      <c r="H943" s="1066"/>
      <c r="I943" s="1067"/>
      <c r="J943" s="572" t="s">
        <v>697</v>
      </c>
      <c r="K943" s="573" t="str">
        <f t="shared" si="283"/>
        <v>-</v>
      </c>
      <c r="L943" s="574" t="s">
        <v>698</v>
      </c>
      <c r="M943" s="574" t="s">
        <v>698</v>
      </c>
      <c r="N943" s="574" t="s">
        <v>698</v>
      </c>
      <c r="O943" s="574" t="s">
        <v>698</v>
      </c>
      <c r="P943" s="574" t="s">
        <v>698</v>
      </c>
      <c r="Q943" s="574" t="s">
        <v>698</v>
      </c>
      <c r="R943" s="574" t="s">
        <v>698</v>
      </c>
      <c r="S943" s="574" t="s">
        <v>698</v>
      </c>
      <c r="T943" s="574" t="s">
        <v>698</v>
      </c>
      <c r="U943" s="574" t="s">
        <v>698</v>
      </c>
      <c r="V943" s="574" t="s">
        <v>698</v>
      </c>
      <c r="W943" s="574" t="s">
        <v>698</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6"/>
        <v>4</v>
      </c>
      <c r="D944" s="410"/>
      <c r="E944" s="571">
        <f>E943</f>
        <v>11</v>
      </c>
      <c r="F944" s="461" t="b">
        <f t="shared" si="285"/>
        <v>1</v>
      </c>
      <c r="G944" s="410"/>
      <c r="H944" s="1068"/>
      <c r="I944" s="1069"/>
      <c r="J944" s="557" t="s">
        <v>699</v>
      </c>
      <c r="K944" s="575" t="str">
        <f t="shared" si="283"/>
        <v>-</v>
      </c>
      <c r="L944" s="572" t="s">
        <v>694</v>
      </c>
      <c r="M944" s="572" t="s">
        <v>694</v>
      </c>
      <c r="N944" s="572" t="s">
        <v>694</v>
      </c>
      <c r="O944" s="572" t="s">
        <v>694</v>
      </c>
      <c r="P944" s="572" t="s">
        <v>694</v>
      </c>
      <c r="Q944" s="572" t="s">
        <v>694</v>
      </c>
      <c r="R944" s="572" t="s">
        <v>694</v>
      </c>
      <c r="S944" s="572" t="s">
        <v>694</v>
      </c>
      <c r="T944" s="572" t="s">
        <v>694</v>
      </c>
      <c r="U944" s="572" t="s">
        <v>694</v>
      </c>
      <c r="V944" s="576" t="s">
        <v>694</v>
      </c>
      <c r="W944" s="576" t="s">
        <v>694</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6"/>
        <v>4</v>
      </c>
      <c r="D945" s="410"/>
      <c r="E945" s="467">
        <v>12</v>
      </c>
      <c r="F945" s="461" t="b">
        <f t="shared" si="285"/>
        <v>1</v>
      </c>
      <c r="G945" s="410"/>
      <c r="H945" s="568" t="s">
        <v>714</v>
      </c>
      <c r="I945" s="568"/>
      <c r="J945" s="549" t="s">
        <v>693</v>
      </c>
      <c r="K945" s="569" t="str">
        <f t="shared" si="283"/>
        <v>-</v>
      </c>
      <c r="L945" s="570" t="s">
        <v>694</v>
      </c>
      <c r="M945" s="570" t="s">
        <v>694</v>
      </c>
      <c r="N945" s="570" t="s">
        <v>694</v>
      </c>
      <c r="O945" s="570" t="s">
        <v>694</v>
      </c>
      <c r="P945" s="570" t="s">
        <v>694</v>
      </c>
      <c r="Q945" s="570" t="s">
        <v>694</v>
      </c>
      <c r="R945" s="570" t="s">
        <v>694</v>
      </c>
      <c r="S945" s="570" t="s">
        <v>694</v>
      </c>
      <c r="T945" s="570" t="s">
        <v>694</v>
      </c>
      <c r="U945" s="570" t="s">
        <v>694</v>
      </c>
      <c r="V945" s="570" t="s">
        <v>694</v>
      </c>
      <c r="W945" s="570" t="s">
        <v>694</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6"/>
        <v>4</v>
      </c>
      <c r="D946" s="410"/>
      <c r="E946" s="571">
        <f>E945</f>
        <v>12</v>
      </c>
      <c r="F946" s="461" t="b">
        <f t="shared" si="285"/>
        <v>1</v>
      </c>
      <c r="G946" s="410"/>
      <c r="H946" s="1064" t="s">
        <v>1097</v>
      </c>
      <c r="I946" s="1065"/>
      <c r="J946" s="572" t="s">
        <v>696</v>
      </c>
      <c r="K946" s="573" t="str">
        <f t="shared" si="283"/>
        <v>-</v>
      </c>
      <c r="L946" s="574" t="s">
        <v>694</v>
      </c>
      <c r="M946" s="574" t="s">
        <v>694</v>
      </c>
      <c r="N946" s="574" t="s">
        <v>694</v>
      </c>
      <c r="O946" s="574" t="s">
        <v>694</v>
      </c>
      <c r="P946" s="574" t="s">
        <v>694</v>
      </c>
      <c r="Q946" s="1038">
        <f>INT($I$405)+2</f>
        <v>52</v>
      </c>
      <c r="R946" s="574" t="s">
        <v>694</v>
      </c>
      <c r="S946" s="457" t="b">
        <v>1</v>
      </c>
      <c r="T946" s="574">
        <v>4</v>
      </c>
      <c r="U946" s="574" t="s">
        <v>694</v>
      </c>
      <c r="V946" s="574" t="s">
        <v>694</v>
      </c>
      <c r="W946" s="574" t="s">
        <v>694</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6"/>
        <v>4</v>
      </c>
      <c r="D947" s="410"/>
      <c r="E947" s="571">
        <f>E946</f>
        <v>12</v>
      </c>
      <c r="F947" s="461" t="b">
        <f t="shared" si="285"/>
        <v>1</v>
      </c>
      <c r="G947" s="410"/>
      <c r="H947" s="1066"/>
      <c r="I947" s="1067"/>
      <c r="J947" s="572" t="s">
        <v>697</v>
      </c>
      <c r="K947" s="573" t="str">
        <f t="shared" si="283"/>
        <v>-</v>
      </c>
      <c r="L947" s="574" t="s">
        <v>698</v>
      </c>
      <c r="M947" s="574" t="s">
        <v>698</v>
      </c>
      <c r="N947" s="574" t="s">
        <v>698</v>
      </c>
      <c r="O947" s="574" t="s">
        <v>698</v>
      </c>
      <c r="P947" s="574" t="s">
        <v>698</v>
      </c>
      <c r="Q947" s="574" t="s">
        <v>698</v>
      </c>
      <c r="R947" s="574" t="s">
        <v>698</v>
      </c>
      <c r="S947" s="574" t="s">
        <v>698</v>
      </c>
      <c r="T947" s="574" t="s">
        <v>698</v>
      </c>
      <c r="U947" s="574" t="s">
        <v>698</v>
      </c>
      <c r="V947" s="574" t="s">
        <v>698</v>
      </c>
      <c r="W947" s="574" t="s">
        <v>698</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6"/>
        <v>4</v>
      </c>
      <c r="D948" s="410"/>
      <c r="E948" s="571">
        <f>E947</f>
        <v>12</v>
      </c>
      <c r="F948" s="461" t="b">
        <f t="shared" si="285"/>
        <v>1</v>
      </c>
      <c r="G948" s="410"/>
      <c r="H948" s="1068"/>
      <c r="I948" s="1069"/>
      <c r="J948" s="557" t="s">
        <v>699</v>
      </c>
      <c r="K948" s="575" t="str">
        <f t="shared" si="283"/>
        <v>-</v>
      </c>
      <c r="L948" s="572" t="s">
        <v>694</v>
      </c>
      <c r="M948" s="572" t="s">
        <v>694</v>
      </c>
      <c r="N948" s="572" t="s">
        <v>694</v>
      </c>
      <c r="O948" s="572" t="s">
        <v>694</v>
      </c>
      <c r="P948" s="572" t="s">
        <v>694</v>
      </c>
      <c r="Q948" s="572" t="s">
        <v>694</v>
      </c>
      <c r="R948" s="572" t="s">
        <v>694</v>
      </c>
      <c r="S948" s="572" t="s">
        <v>694</v>
      </c>
      <c r="T948" s="572" t="s">
        <v>694</v>
      </c>
      <c r="U948" s="572" t="s">
        <v>694</v>
      </c>
      <c r="V948" s="576" t="s">
        <v>694</v>
      </c>
      <c r="W948" s="576" t="s">
        <v>694</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6"/>
        <v>4</v>
      </c>
      <c r="D949" s="410"/>
      <c r="E949" s="467">
        <v>13</v>
      </c>
      <c r="F949" s="461" t="b">
        <f t="shared" si="285"/>
        <v>1</v>
      </c>
      <c r="G949" s="410"/>
      <c r="H949" s="568" t="s">
        <v>715</v>
      </c>
      <c r="I949" s="568"/>
      <c r="J949" s="549" t="s">
        <v>693</v>
      </c>
      <c r="K949" s="569" t="str">
        <f t="shared" si="283"/>
        <v>-</v>
      </c>
      <c r="L949" s="578">
        <v>-1</v>
      </c>
      <c r="M949" s="570" t="s">
        <v>694</v>
      </c>
      <c r="N949" s="570" t="s">
        <v>694</v>
      </c>
      <c r="O949" s="570" t="s">
        <v>694</v>
      </c>
      <c r="P949" s="570" t="s">
        <v>694</v>
      </c>
      <c r="Q949" s="570" t="s">
        <v>694</v>
      </c>
      <c r="R949" s="570" t="s">
        <v>694</v>
      </c>
      <c r="S949" s="570" t="s">
        <v>694</v>
      </c>
      <c r="T949" s="570" t="s">
        <v>694</v>
      </c>
      <c r="U949" s="570" t="s">
        <v>694</v>
      </c>
      <c r="V949" s="570" t="s">
        <v>694</v>
      </c>
      <c r="W949" s="570" t="s">
        <v>694</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6"/>
        <v>4</v>
      </c>
      <c r="D950" s="410"/>
      <c r="E950" s="571">
        <f>E949</f>
        <v>13</v>
      </c>
      <c r="F950" s="461" t="b">
        <f t="shared" si="285"/>
        <v>1</v>
      </c>
      <c r="G950" s="410"/>
      <c r="H950" s="1064" t="s">
        <v>716</v>
      </c>
      <c r="I950" s="1065"/>
      <c r="J950" s="572" t="s">
        <v>696</v>
      </c>
      <c r="K950" s="573" t="str">
        <f t="shared" si="283"/>
        <v>-</v>
      </c>
      <c r="L950" s="574" t="s">
        <v>694</v>
      </c>
      <c r="M950" s="574" t="s">
        <v>694</v>
      </c>
      <c r="N950" s="574" t="s">
        <v>694</v>
      </c>
      <c r="O950" s="574" t="s">
        <v>694</v>
      </c>
      <c r="P950" s="574" t="s">
        <v>694</v>
      </c>
      <c r="Q950" s="457">
        <f>INT(150/7)+2</f>
        <v>23</v>
      </c>
      <c r="R950" s="574" t="s">
        <v>694</v>
      </c>
      <c r="S950" s="457" t="b">
        <v>1</v>
      </c>
      <c r="T950" s="574" t="s">
        <v>694</v>
      </c>
      <c r="U950" s="574" t="s">
        <v>694</v>
      </c>
      <c r="V950" s="574" t="s">
        <v>694</v>
      </c>
      <c r="W950" s="574" t="s">
        <v>694</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6"/>
        <v>4</v>
      </c>
      <c r="D951" s="410"/>
      <c r="E951" s="571">
        <f>E950</f>
        <v>13</v>
      </c>
      <c r="F951" s="461" t="b">
        <f t="shared" si="285"/>
        <v>1</v>
      </c>
      <c r="G951" s="410"/>
      <c r="H951" s="1066"/>
      <c r="I951" s="1067"/>
      <c r="J951" s="572" t="s">
        <v>697</v>
      </c>
      <c r="K951" s="573" t="str">
        <f t="shared" si="283"/>
        <v>-</v>
      </c>
      <c r="L951" s="574" t="s">
        <v>698</v>
      </c>
      <c r="M951" s="574" t="s">
        <v>698</v>
      </c>
      <c r="N951" s="574" t="s">
        <v>698</v>
      </c>
      <c r="O951" s="574" t="s">
        <v>698</v>
      </c>
      <c r="P951" s="574" t="s">
        <v>698</v>
      </c>
      <c r="Q951" s="574" t="s">
        <v>698</v>
      </c>
      <c r="R951" s="574" t="s">
        <v>698</v>
      </c>
      <c r="S951" s="574" t="s">
        <v>698</v>
      </c>
      <c r="T951" s="574" t="s">
        <v>698</v>
      </c>
      <c r="U951" s="574" t="s">
        <v>698</v>
      </c>
      <c r="V951" s="574" t="s">
        <v>698</v>
      </c>
      <c r="W951" s="574" t="s">
        <v>698</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6"/>
        <v>4</v>
      </c>
      <c r="D952" s="410"/>
      <c r="E952" s="571">
        <f>E951</f>
        <v>13</v>
      </c>
      <c r="F952" s="461" t="b">
        <f t="shared" si="285"/>
        <v>1</v>
      </c>
      <c r="G952" s="410"/>
      <c r="H952" s="1068"/>
      <c r="I952" s="1069"/>
      <c r="J952" s="557" t="s">
        <v>699</v>
      </c>
      <c r="K952" s="575" t="str">
        <f t="shared" si="283"/>
        <v>-</v>
      </c>
      <c r="L952" s="572" t="s">
        <v>694</v>
      </c>
      <c r="M952" s="572" t="s">
        <v>694</v>
      </c>
      <c r="N952" s="572" t="s">
        <v>694</v>
      </c>
      <c r="O952" s="572" t="s">
        <v>694</v>
      </c>
      <c r="P952" s="572" t="s">
        <v>694</v>
      </c>
      <c r="Q952" s="572" t="s">
        <v>694</v>
      </c>
      <c r="R952" s="572" t="s">
        <v>694</v>
      </c>
      <c r="S952" s="572" t="s">
        <v>694</v>
      </c>
      <c r="T952" s="572" t="s">
        <v>694</v>
      </c>
      <c r="U952" s="572" t="s">
        <v>694</v>
      </c>
      <c r="V952" s="576" t="s">
        <v>694</v>
      </c>
      <c r="W952" s="576" t="s">
        <v>694</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6"/>
        <v>4</v>
      </c>
      <c r="D953" s="410"/>
      <c r="E953" s="467">
        <v>14</v>
      </c>
      <c r="F953" s="461" t="b">
        <f t="shared" si="285"/>
        <v>1</v>
      </c>
      <c r="G953" s="410"/>
      <c r="H953" s="568" t="s">
        <v>717</v>
      </c>
      <c r="I953" s="568"/>
      <c r="J953" s="549" t="s">
        <v>693</v>
      </c>
      <c r="K953" s="569" t="str">
        <f t="shared" si="283"/>
        <v>-</v>
      </c>
      <c r="L953" s="570" t="s">
        <v>694</v>
      </c>
      <c r="M953" s="570" t="s">
        <v>694</v>
      </c>
      <c r="N953" s="570" t="s">
        <v>694</v>
      </c>
      <c r="O953" s="570" t="s">
        <v>694</v>
      </c>
      <c r="P953" s="570" t="s">
        <v>694</v>
      </c>
      <c r="Q953" s="570" t="s">
        <v>694</v>
      </c>
      <c r="R953" s="570" t="s">
        <v>694</v>
      </c>
      <c r="S953" s="570" t="s">
        <v>694</v>
      </c>
      <c r="T953" s="570" t="s">
        <v>694</v>
      </c>
      <c r="U953" s="570" t="s">
        <v>694</v>
      </c>
      <c r="V953" s="570" t="s">
        <v>694</v>
      </c>
      <c r="W953" s="570" t="s">
        <v>694</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6"/>
        <v>4</v>
      </c>
      <c r="D954" s="410"/>
      <c r="E954" s="571">
        <f>E953</f>
        <v>14</v>
      </c>
      <c r="F954" s="461" t="b">
        <f t="shared" si="285"/>
        <v>1</v>
      </c>
      <c r="G954" s="410"/>
      <c r="H954" s="1064" t="s">
        <v>718</v>
      </c>
      <c r="I954" s="1065"/>
      <c r="J954" s="572" t="s">
        <v>696</v>
      </c>
      <c r="K954" s="573" t="str">
        <f t="shared" si="283"/>
        <v>-</v>
      </c>
      <c r="L954" s="574" t="s">
        <v>694</v>
      </c>
      <c r="M954" s="574" t="s">
        <v>694</v>
      </c>
      <c r="N954" s="574" t="s">
        <v>694</v>
      </c>
      <c r="O954" s="574" t="s">
        <v>694</v>
      </c>
      <c r="P954" s="574" t="s">
        <v>694</v>
      </c>
      <c r="Q954" s="457">
        <f>INT(150/7)+2</f>
        <v>23</v>
      </c>
      <c r="R954" s="574" t="s">
        <v>694</v>
      </c>
      <c r="S954" s="457" t="b">
        <v>1</v>
      </c>
      <c r="T954" s="574" t="s">
        <v>694</v>
      </c>
      <c r="U954" s="574" t="s">
        <v>694</v>
      </c>
      <c r="V954" s="574" t="s">
        <v>694</v>
      </c>
      <c r="W954" s="574" t="s">
        <v>694</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6"/>
        <v>4</v>
      </c>
      <c r="D955" s="410"/>
      <c r="E955" s="571">
        <f>E954</f>
        <v>14</v>
      </c>
      <c r="F955" s="461" t="b">
        <f t="shared" si="285"/>
        <v>1</v>
      </c>
      <c r="G955" s="410"/>
      <c r="H955" s="1066"/>
      <c r="I955" s="1067"/>
      <c r="J955" s="572" t="s">
        <v>697</v>
      </c>
      <c r="K955" s="573" t="str">
        <f t="shared" si="283"/>
        <v>-</v>
      </c>
      <c r="L955" s="574" t="s">
        <v>698</v>
      </c>
      <c r="M955" s="574" t="s">
        <v>698</v>
      </c>
      <c r="N955" s="574" t="s">
        <v>698</v>
      </c>
      <c r="O955" s="574" t="s">
        <v>698</v>
      </c>
      <c r="P955" s="574" t="s">
        <v>698</v>
      </c>
      <c r="Q955" s="574" t="s">
        <v>698</v>
      </c>
      <c r="R955" s="574" t="s">
        <v>698</v>
      </c>
      <c r="S955" s="574" t="s">
        <v>698</v>
      </c>
      <c r="T955" s="574" t="s">
        <v>698</v>
      </c>
      <c r="U955" s="574" t="s">
        <v>698</v>
      </c>
      <c r="V955" s="574" t="s">
        <v>698</v>
      </c>
      <c r="W955" s="574" t="s">
        <v>698</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6"/>
        <v>4</v>
      </c>
      <c r="D956" s="410"/>
      <c r="E956" s="571">
        <f>E955</f>
        <v>14</v>
      </c>
      <c r="F956" s="461" t="b">
        <f t="shared" si="285"/>
        <v>1</v>
      </c>
      <c r="G956" s="410"/>
      <c r="H956" s="1068"/>
      <c r="I956" s="1069"/>
      <c r="J956" s="557" t="s">
        <v>699</v>
      </c>
      <c r="K956" s="575" t="str">
        <f t="shared" si="283"/>
        <v>-</v>
      </c>
      <c r="L956" s="572" t="s">
        <v>694</v>
      </c>
      <c r="M956" s="572" t="s">
        <v>694</v>
      </c>
      <c r="N956" s="572" t="s">
        <v>694</v>
      </c>
      <c r="O956" s="572" t="s">
        <v>694</v>
      </c>
      <c r="P956" s="572" t="s">
        <v>694</v>
      </c>
      <c r="Q956" s="572" t="s">
        <v>694</v>
      </c>
      <c r="R956" s="572" t="s">
        <v>694</v>
      </c>
      <c r="S956" s="572" t="s">
        <v>694</v>
      </c>
      <c r="T956" s="572" t="s">
        <v>694</v>
      </c>
      <c r="U956" s="572" t="s">
        <v>694</v>
      </c>
      <c r="V956" s="576" t="s">
        <v>694</v>
      </c>
      <c r="W956" s="576" t="s">
        <v>694</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6"/>
        <v>4</v>
      </c>
      <c r="D957" s="410"/>
      <c r="E957" s="467">
        <v>15</v>
      </c>
      <c r="F957" s="461" t="b">
        <f t="shared" si="285"/>
        <v>1</v>
      </c>
      <c r="G957" s="410"/>
      <c r="H957" s="568" t="s">
        <v>719</v>
      </c>
      <c r="I957" s="568"/>
      <c r="J957" s="549" t="s">
        <v>693</v>
      </c>
      <c r="K957" s="569" t="str">
        <f t="shared" si="283"/>
        <v>-</v>
      </c>
      <c r="L957" s="570" t="s">
        <v>694</v>
      </c>
      <c r="M957" s="570" t="s">
        <v>694</v>
      </c>
      <c r="N957" s="570" t="s">
        <v>694</v>
      </c>
      <c r="O957" s="570" t="s">
        <v>694</v>
      </c>
      <c r="P957" s="570" t="s">
        <v>694</v>
      </c>
      <c r="Q957" s="570" t="s">
        <v>694</v>
      </c>
      <c r="R957" s="570" t="s">
        <v>694</v>
      </c>
      <c r="S957" s="570" t="s">
        <v>694</v>
      </c>
      <c r="T957" s="570" t="s">
        <v>694</v>
      </c>
      <c r="U957" s="570" t="s">
        <v>694</v>
      </c>
      <c r="V957" s="570" t="s">
        <v>694</v>
      </c>
      <c r="W957" s="570" t="s">
        <v>694</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6"/>
        <v>4</v>
      </c>
      <c r="D958" s="410"/>
      <c r="E958" s="571">
        <f>E957</f>
        <v>15</v>
      </c>
      <c r="F958" s="461" t="b">
        <f t="shared" si="285"/>
        <v>1</v>
      </c>
      <c r="G958" s="410"/>
      <c r="H958" s="1064" t="s">
        <v>720</v>
      </c>
      <c r="I958" s="1065"/>
      <c r="J958" s="572" t="s">
        <v>696</v>
      </c>
      <c r="K958" s="573" t="str">
        <f t="shared" si="283"/>
        <v>-</v>
      </c>
      <c r="L958" s="574" t="s">
        <v>694</v>
      </c>
      <c r="M958" s="574" t="s">
        <v>694</v>
      </c>
      <c r="N958" s="574" t="s">
        <v>694</v>
      </c>
      <c r="O958" s="574" t="s">
        <v>694</v>
      </c>
      <c r="P958" s="574" t="s">
        <v>694</v>
      </c>
      <c r="Q958" s="457">
        <f>INT(150/7)+2</f>
        <v>23</v>
      </c>
      <c r="R958" s="574" t="s">
        <v>694</v>
      </c>
      <c r="S958" s="457" t="b">
        <v>1</v>
      </c>
      <c r="T958" s="574" t="s">
        <v>694</v>
      </c>
      <c r="U958" s="574" t="s">
        <v>694</v>
      </c>
      <c r="V958" s="574" t="s">
        <v>694</v>
      </c>
      <c r="W958" s="574" t="s">
        <v>694</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6"/>
        <v>4</v>
      </c>
      <c r="D959" s="410"/>
      <c r="E959" s="571">
        <f>E958</f>
        <v>15</v>
      </c>
      <c r="F959" s="461" t="b">
        <f t="shared" si="285"/>
        <v>1</v>
      </c>
      <c r="G959" s="410"/>
      <c r="H959" s="1066"/>
      <c r="I959" s="1067"/>
      <c r="J959" s="572" t="s">
        <v>697</v>
      </c>
      <c r="K959" s="573" t="str">
        <f t="shared" si="283"/>
        <v>-</v>
      </c>
      <c r="L959" s="574" t="s">
        <v>698</v>
      </c>
      <c r="M959" s="574" t="s">
        <v>698</v>
      </c>
      <c r="N959" s="574" t="s">
        <v>698</v>
      </c>
      <c r="O959" s="574" t="s">
        <v>698</v>
      </c>
      <c r="P959" s="574" t="s">
        <v>698</v>
      </c>
      <c r="Q959" s="574" t="s">
        <v>698</v>
      </c>
      <c r="R959" s="574" t="s">
        <v>698</v>
      </c>
      <c r="S959" s="574" t="s">
        <v>698</v>
      </c>
      <c r="T959" s="574" t="s">
        <v>698</v>
      </c>
      <c r="U959" s="574" t="s">
        <v>698</v>
      </c>
      <c r="V959" s="574" t="s">
        <v>698</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6"/>
        <v>4</v>
      </c>
      <c r="D960" s="410"/>
      <c r="E960" s="571">
        <f>E959</f>
        <v>15</v>
      </c>
      <c r="F960" s="461" t="b">
        <f t="shared" si="285"/>
        <v>1</v>
      </c>
      <c r="G960" s="410"/>
      <c r="H960" s="1068"/>
      <c r="I960" s="1069"/>
      <c r="J960" s="557" t="s">
        <v>699</v>
      </c>
      <c r="K960" s="575" t="str">
        <f t="shared" si="283"/>
        <v>-</v>
      </c>
      <c r="L960" s="572" t="s">
        <v>694</v>
      </c>
      <c r="M960" s="572" t="s">
        <v>694</v>
      </c>
      <c r="N960" s="572" t="s">
        <v>694</v>
      </c>
      <c r="O960" s="572" t="s">
        <v>694</v>
      </c>
      <c r="P960" s="572" t="s">
        <v>694</v>
      </c>
      <c r="Q960" s="572" t="s">
        <v>694</v>
      </c>
      <c r="R960" s="572" t="s">
        <v>694</v>
      </c>
      <c r="S960" s="572" t="s">
        <v>694</v>
      </c>
      <c r="T960" s="572" t="s">
        <v>694</v>
      </c>
      <c r="U960" s="572" t="s">
        <v>694</v>
      </c>
      <c r="V960" s="576" t="s">
        <v>694</v>
      </c>
      <c r="W960" s="576" t="s">
        <v>694</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6"/>
        <v>4</v>
      </c>
      <c r="D961" s="410"/>
      <c r="E961" s="467">
        <v>16</v>
      </c>
      <c r="F961" s="461" t="b">
        <f t="shared" ref="F961:F992" si="287">COUNTIFS($L961:$W961,"-")&lt;&gt;COUNTA($L961:$W961)</f>
        <v>1</v>
      </c>
      <c r="G961" s="410"/>
      <c r="H961" s="568" t="s">
        <v>721</v>
      </c>
      <c r="I961" s="568"/>
      <c r="J961" s="549" t="s">
        <v>693</v>
      </c>
      <c r="K961" s="569" t="str">
        <f t="shared" si="283"/>
        <v>-</v>
      </c>
      <c r="L961" s="570" t="s">
        <v>694</v>
      </c>
      <c r="M961" s="570" t="s">
        <v>694</v>
      </c>
      <c r="N961" s="570" t="s">
        <v>694</v>
      </c>
      <c r="O961" s="570" t="s">
        <v>694</v>
      </c>
      <c r="P961" s="570" t="s">
        <v>694</v>
      </c>
      <c r="Q961" s="570" t="s">
        <v>694</v>
      </c>
      <c r="R961" s="570" t="s">
        <v>694</v>
      </c>
      <c r="S961" s="570" t="s">
        <v>694</v>
      </c>
      <c r="T961" s="570" t="s">
        <v>694</v>
      </c>
      <c r="U961" s="570" t="s">
        <v>694</v>
      </c>
      <c r="V961" s="570" t="s">
        <v>694</v>
      </c>
      <c r="W961" s="570" t="s">
        <v>694</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6"/>
        <v>4</v>
      </c>
      <c r="D962" s="410"/>
      <c r="E962" s="571">
        <f>E961</f>
        <v>16</v>
      </c>
      <c r="F962" s="461" t="b">
        <f t="shared" si="287"/>
        <v>1</v>
      </c>
      <c r="G962" s="410"/>
      <c r="H962" s="1064"/>
      <c r="I962" s="1065"/>
      <c r="J962" s="572" t="s">
        <v>696</v>
      </c>
      <c r="K962" s="573" t="str">
        <f t="shared" ref="K962:K1004" si="288">IF(L962&lt;0,"-",IFERROR(DATE(2019,1,($L962)*7+1),"-"))</f>
        <v>-</v>
      </c>
      <c r="L962" s="574" t="s">
        <v>694</v>
      </c>
      <c r="M962" s="574" t="s">
        <v>694</v>
      </c>
      <c r="N962" s="574" t="s">
        <v>694</v>
      </c>
      <c r="O962" s="574" t="s">
        <v>694</v>
      </c>
      <c r="P962" s="574" t="s">
        <v>694</v>
      </c>
      <c r="Q962" s="574" t="s">
        <v>694</v>
      </c>
      <c r="R962" s="457">
        <v>0</v>
      </c>
      <c r="S962" s="457" t="b">
        <v>1</v>
      </c>
      <c r="T962" s="574" t="s">
        <v>694</v>
      </c>
      <c r="U962" s="574" t="s">
        <v>694</v>
      </c>
      <c r="V962" s="574" t="s">
        <v>694</v>
      </c>
      <c r="W962" s="574" t="s">
        <v>694</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6"/>
        <v>4</v>
      </c>
      <c r="D963" s="410"/>
      <c r="E963" s="571">
        <f>E962</f>
        <v>16</v>
      </c>
      <c r="F963" s="461" t="b">
        <f t="shared" si="287"/>
        <v>1</v>
      </c>
      <c r="G963" s="410"/>
      <c r="H963" s="1066"/>
      <c r="I963" s="1067"/>
      <c r="J963" s="572" t="s">
        <v>697</v>
      </c>
      <c r="K963" s="573" t="str">
        <f t="shared" si="288"/>
        <v>-</v>
      </c>
      <c r="L963" s="574" t="s">
        <v>698</v>
      </c>
      <c r="M963" s="574" t="s">
        <v>698</v>
      </c>
      <c r="N963" s="574" t="s">
        <v>698</v>
      </c>
      <c r="O963" s="574" t="s">
        <v>698</v>
      </c>
      <c r="P963" s="574" t="s">
        <v>698</v>
      </c>
      <c r="Q963" s="574" t="s">
        <v>698</v>
      </c>
      <c r="R963" s="574" t="s">
        <v>698</v>
      </c>
      <c r="S963" s="574" t="s">
        <v>698</v>
      </c>
      <c r="T963" s="574" t="s">
        <v>698</v>
      </c>
      <c r="U963" s="574" t="s">
        <v>698</v>
      </c>
      <c r="V963" s="574" t="s">
        <v>698</v>
      </c>
      <c r="W963" s="574" t="s">
        <v>698</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6"/>
        <v>4</v>
      </c>
      <c r="D964" s="410"/>
      <c r="E964" s="571">
        <f>E963</f>
        <v>16</v>
      </c>
      <c r="F964" s="461" t="b">
        <f t="shared" si="287"/>
        <v>1</v>
      </c>
      <c r="G964" s="410"/>
      <c r="H964" s="1068"/>
      <c r="I964" s="1069"/>
      <c r="J964" s="557" t="s">
        <v>699</v>
      </c>
      <c r="K964" s="575" t="str">
        <f t="shared" si="288"/>
        <v>-</v>
      </c>
      <c r="L964" s="572" t="s">
        <v>694</v>
      </c>
      <c r="M964" s="572" t="s">
        <v>694</v>
      </c>
      <c r="N964" s="572" t="s">
        <v>694</v>
      </c>
      <c r="O964" s="572" t="s">
        <v>694</v>
      </c>
      <c r="P964" s="572" t="s">
        <v>694</v>
      </c>
      <c r="Q964" s="572" t="s">
        <v>694</v>
      </c>
      <c r="R964" s="572" t="s">
        <v>694</v>
      </c>
      <c r="S964" s="572" t="s">
        <v>694</v>
      </c>
      <c r="T964" s="572" t="s">
        <v>694</v>
      </c>
      <c r="U964" s="572" t="s">
        <v>694</v>
      </c>
      <c r="V964" s="576" t="s">
        <v>694</v>
      </c>
      <c r="W964" s="576" t="s">
        <v>694</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89">INT($C$885)+3</f>
        <v>4</v>
      </c>
      <c r="D965" s="410"/>
      <c r="E965" s="467">
        <v>17</v>
      </c>
      <c r="F965" s="461" t="b">
        <f t="shared" si="287"/>
        <v>1</v>
      </c>
      <c r="G965" s="410"/>
      <c r="H965" s="568" t="s">
        <v>722</v>
      </c>
      <c r="I965" s="568"/>
      <c r="J965" s="549" t="s">
        <v>693</v>
      </c>
      <c r="K965" s="569" t="str">
        <f t="shared" si="288"/>
        <v>-</v>
      </c>
      <c r="L965" s="570" t="s">
        <v>694</v>
      </c>
      <c r="M965" s="577">
        <v>42</v>
      </c>
      <c r="N965" s="570" t="s">
        <v>694</v>
      </c>
      <c r="O965" s="570" t="s">
        <v>694</v>
      </c>
      <c r="P965" s="570" t="s">
        <v>694</v>
      </c>
      <c r="Q965" s="570" t="s">
        <v>694</v>
      </c>
      <c r="R965" s="570" t="s">
        <v>694</v>
      </c>
      <c r="S965" s="570" t="s">
        <v>694</v>
      </c>
      <c r="T965" s="570" t="s">
        <v>694</v>
      </c>
      <c r="U965" s="570" t="s">
        <v>694</v>
      </c>
      <c r="V965" s="570" t="s">
        <v>694</v>
      </c>
      <c r="W965" s="570" t="s">
        <v>694</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89"/>
        <v>4</v>
      </c>
      <c r="D966" s="410"/>
      <c r="E966" s="571">
        <f>E965</f>
        <v>17</v>
      </c>
      <c r="F966" s="461" t="b">
        <f t="shared" si="287"/>
        <v>1</v>
      </c>
      <c r="G966" s="410"/>
      <c r="H966" s="1064" t="s">
        <v>723</v>
      </c>
      <c r="I966" s="1065"/>
      <c r="J966" s="572" t="s">
        <v>696</v>
      </c>
      <c r="K966" s="573" t="str">
        <f t="shared" si="288"/>
        <v>-</v>
      </c>
      <c r="L966" s="574" t="s">
        <v>694</v>
      </c>
      <c r="M966" s="574" t="s">
        <v>694</v>
      </c>
      <c r="N966" s="574" t="s">
        <v>694</v>
      </c>
      <c r="O966" s="574" t="s">
        <v>694</v>
      </c>
      <c r="P966" s="574" t="s">
        <v>694</v>
      </c>
      <c r="Q966" s="574" t="s">
        <v>694</v>
      </c>
      <c r="R966" s="457">
        <v>0</v>
      </c>
      <c r="S966" s="574" t="s">
        <v>694</v>
      </c>
      <c r="T966" s="574" t="s">
        <v>694</v>
      </c>
      <c r="U966" s="574" t="s">
        <v>694</v>
      </c>
      <c r="V966" s="574" t="s">
        <v>694</v>
      </c>
      <c r="W966" s="574" t="s">
        <v>694</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89"/>
        <v>4</v>
      </c>
      <c r="D967" s="410"/>
      <c r="E967" s="571">
        <f>E966</f>
        <v>17</v>
      </c>
      <c r="F967" s="461" t="b">
        <f t="shared" si="287"/>
        <v>1</v>
      </c>
      <c r="G967" s="410"/>
      <c r="H967" s="1066"/>
      <c r="I967" s="1067"/>
      <c r="J967" s="572" t="s">
        <v>697</v>
      </c>
      <c r="K967" s="573" t="str">
        <f t="shared" si="288"/>
        <v>-</v>
      </c>
      <c r="L967" s="574" t="s">
        <v>698</v>
      </c>
      <c r="M967" s="574" t="s">
        <v>698</v>
      </c>
      <c r="N967" s="574" t="s">
        <v>698</v>
      </c>
      <c r="O967" s="574" t="s">
        <v>698</v>
      </c>
      <c r="P967" s="574" t="s">
        <v>698</v>
      </c>
      <c r="Q967" s="574" t="s">
        <v>698</v>
      </c>
      <c r="R967" s="574" t="s">
        <v>698</v>
      </c>
      <c r="S967" s="574" t="s">
        <v>698</v>
      </c>
      <c r="T967" s="574" t="s">
        <v>698</v>
      </c>
      <c r="U967" s="574" t="s">
        <v>698</v>
      </c>
      <c r="V967" s="574" t="s">
        <v>698</v>
      </c>
      <c r="W967" s="574" t="s">
        <v>698</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89"/>
        <v>4</v>
      </c>
      <c r="D968" s="410"/>
      <c r="E968" s="571">
        <f>E967</f>
        <v>17</v>
      </c>
      <c r="F968" s="461" t="b">
        <f t="shared" si="287"/>
        <v>1</v>
      </c>
      <c r="G968" s="410"/>
      <c r="H968" s="1068"/>
      <c r="I968" s="1069"/>
      <c r="J968" s="557" t="s">
        <v>699</v>
      </c>
      <c r="K968" s="575" t="str">
        <f t="shared" si="288"/>
        <v>-</v>
      </c>
      <c r="L968" s="572" t="s">
        <v>694</v>
      </c>
      <c r="M968" s="572" t="s">
        <v>694</v>
      </c>
      <c r="N968" s="572" t="s">
        <v>694</v>
      </c>
      <c r="O968" s="572" t="s">
        <v>694</v>
      </c>
      <c r="P968" s="572" t="s">
        <v>694</v>
      </c>
      <c r="Q968" s="572" t="s">
        <v>694</v>
      </c>
      <c r="R968" s="572" t="s">
        <v>694</v>
      </c>
      <c r="S968" s="572" t="s">
        <v>694</v>
      </c>
      <c r="T968" s="572" t="s">
        <v>694</v>
      </c>
      <c r="U968" s="572" t="s">
        <v>694</v>
      </c>
      <c r="V968" s="576" t="s">
        <v>694</v>
      </c>
      <c r="W968" s="576" t="s">
        <v>694</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89"/>
        <v>4</v>
      </c>
      <c r="D969" s="410"/>
      <c r="E969" s="467">
        <v>18</v>
      </c>
      <c r="F969" s="461" t="b">
        <f t="shared" si="287"/>
        <v>1</v>
      </c>
      <c r="G969" s="410"/>
      <c r="H969" s="568" t="s">
        <v>724</v>
      </c>
      <c r="I969" s="568"/>
      <c r="J969" s="549" t="s">
        <v>693</v>
      </c>
      <c r="K969" s="569" t="str">
        <f t="shared" si="288"/>
        <v>-</v>
      </c>
      <c r="L969" s="570" t="s">
        <v>694</v>
      </c>
      <c r="M969" s="570" t="s">
        <v>694</v>
      </c>
      <c r="N969" s="570" t="s">
        <v>694</v>
      </c>
      <c r="O969" s="570" t="s">
        <v>694</v>
      </c>
      <c r="P969" s="570" t="s">
        <v>694</v>
      </c>
      <c r="Q969" s="570" t="s">
        <v>694</v>
      </c>
      <c r="R969" s="570" t="s">
        <v>694</v>
      </c>
      <c r="S969" s="570" t="s">
        <v>694</v>
      </c>
      <c r="T969" s="570" t="s">
        <v>694</v>
      </c>
      <c r="U969" s="570" t="s">
        <v>694</v>
      </c>
      <c r="V969" s="570" t="s">
        <v>694</v>
      </c>
      <c r="W969" s="570" t="s">
        <v>694</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89"/>
        <v>4</v>
      </c>
      <c r="D970" s="410"/>
      <c r="E970" s="571">
        <f>E969</f>
        <v>18</v>
      </c>
      <c r="F970" s="461" t="b">
        <f t="shared" si="287"/>
        <v>1</v>
      </c>
      <c r="G970" s="410"/>
      <c r="H970" s="1064" t="s">
        <v>725</v>
      </c>
      <c r="I970" s="1065"/>
      <c r="J970" s="572" t="s">
        <v>696</v>
      </c>
      <c r="K970" s="573" t="str">
        <f t="shared" si="288"/>
        <v>-</v>
      </c>
      <c r="L970" s="574" t="s">
        <v>694</v>
      </c>
      <c r="M970" s="574" t="s">
        <v>694</v>
      </c>
      <c r="N970" s="574" t="s">
        <v>694</v>
      </c>
      <c r="O970" s="457">
        <v>1</v>
      </c>
      <c r="P970" s="574" t="s">
        <v>694</v>
      </c>
      <c r="Q970" s="574" t="s">
        <v>694</v>
      </c>
      <c r="R970" s="574" t="s">
        <v>694</v>
      </c>
      <c r="S970" s="574" t="s">
        <v>694</v>
      </c>
      <c r="T970" s="574" t="s">
        <v>694</v>
      </c>
      <c r="U970" s="574" t="s">
        <v>694</v>
      </c>
      <c r="V970" s="574" t="s">
        <v>694</v>
      </c>
      <c r="W970" s="574" t="s">
        <v>694</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89"/>
        <v>4</v>
      </c>
      <c r="D971" s="410"/>
      <c r="E971" s="571">
        <f>E970</f>
        <v>18</v>
      </c>
      <c r="F971" s="461" t="b">
        <f t="shared" si="287"/>
        <v>1</v>
      </c>
      <c r="G971" s="410"/>
      <c r="H971" s="1066"/>
      <c r="I971" s="1067"/>
      <c r="J971" s="572" t="s">
        <v>697</v>
      </c>
      <c r="K971" s="573" t="str">
        <f t="shared" si="288"/>
        <v>-</v>
      </c>
      <c r="L971" s="574" t="s">
        <v>698</v>
      </c>
      <c r="M971" s="457">
        <v>38</v>
      </c>
      <c r="N971" s="574" t="s">
        <v>698</v>
      </c>
      <c r="O971" s="574" t="s">
        <v>698</v>
      </c>
      <c r="P971" s="574" t="s">
        <v>698</v>
      </c>
      <c r="Q971" s="574" t="s">
        <v>698</v>
      </c>
      <c r="R971" s="574" t="s">
        <v>698</v>
      </c>
      <c r="S971" s="574" t="s">
        <v>698</v>
      </c>
      <c r="T971" s="574" t="s">
        <v>698</v>
      </c>
      <c r="U971" s="574" t="s">
        <v>698</v>
      </c>
      <c r="V971" s="574" t="s">
        <v>698</v>
      </c>
      <c r="W971" s="574" t="s">
        <v>698</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89"/>
        <v>4</v>
      </c>
      <c r="D972" s="410"/>
      <c r="E972" s="571">
        <f>E971</f>
        <v>18</v>
      </c>
      <c r="F972" s="461" t="b">
        <f t="shared" si="287"/>
        <v>1</v>
      </c>
      <c r="G972" s="410"/>
      <c r="H972" s="1068"/>
      <c r="I972" s="1069"/>
      <c r="J972" s="557" t="s">
        <v>699</v>
      </c>
      <c r="K972" s="575" t="str">
        <f t="shared" si="288"/>
        <v>-</v>
      </c>
      <c r="L972" s="572" t="s">
        <v>694</v>
      </c>
      <c r="M972" s="572" t="s">
        <v>694</v>
      </c>
      <c r="N972" s="572" t="s">
        <v>694</v>
      </c>
      <c r="O972" s="572" t="s">
        <v>694</v>
      </c>
      <c r="P972" s="572" t="s">
        <v>694</v>
      </c>
      <c r="Q972" s="572" t="s">
        <v>694</v>
      </c>
      <c r="R972" s="572" t="s">
        <v>694</v>
      </c>
      <c r="S972" s="572" t="s">
        <v>694</v>
      </c>
      <c r="T972" s="572" t="s">
        <v>694</v>
      </c>
      <c r="U972" s="572" t="s">
        <v>694</v>
      </c>
      <c r="V972" s="576" t="s">
        <v>694</v>
      </c>
      <c r="W972" s="576" t="s">
        <v>694</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89"/>
        <v>4</v>
      </c>
      <c r="D973" s="410"/>
      <c r="E973" s="467">
        <v>19</v>
      </c>
      <c r="F973" s="461" t="b">
        <f t="shared" si="287"/>
        <v>1</v>
      </c>
      <c r="G973" s="410"/>
      <c r="H973" s="568" t="s">
        <v>726</v>
      </c>
      <c r="I973" s="568"/>
      <c r="J973" s="549" t="s">
        <v>693</v>
      </c>
      <c r="K973" s="569" t="str">
        <f t="shared" si="288"/>
        <v>-</v>
      </c>
      <c r="L973" s="570" t="s">
        <v>694</v>
      </c>
      <c r="M973" s="570" t="s">
        <v>694</v>
      </c>
      <c r="N973" s="570" t="s">
        <v>694</v>
      </c>
      <c r="O973" s="570" t="s">
        <v>694</v>
      </c>
      <c r="P973" s="570" t="s">
        <v>694</v>
      </c>
      <c r="Q973" s="570" t="s">
        <v>694</v>
      </c>
      <c r="R973" s="570" t="s">
        <v>694</v>
      </c>
      <c r="S973" s="570" t="s">
        <v>694</v>
      </c>
      <c r="T973" s="570" t="s">
        <v>694</v>
      </c>
      <c r="U973" s="570" t="s">
        <v>694</v>
      </c>
      <c r="V973" s="570" t="s">
        <v>694</v>
      </c>
      <c r="W973" s="570" t="s">
        <v>694</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89"/>
        <v>4</v>
      </c>
      <c r="D974" s="410"/>
      <c r="E974" s="571">
        <f>E973</f>
        <v>19</v>
      </c>
      <c r="F974" s="461" t="b">
        <f t="shared" si="287"/>
        <v>1</v>
      </c>
      <c r="G974" s="410"/>
      <c r="H974" s="1064" t="s">
        <v>727</v>
      </c>
      <c r="I974" s="1065"/>
      <c r="J974" s="572" t="s">
        <v>696</v>
      </c>
      <c r="K974" s="573">
        <f t="shared" si="288"/>
        <v>43543</v>
      </c>
      <c r="L974" s="457">
        <v>11</v>
      </c>
      <c r="M974" s="574" t="s">
        <v>694</v>
      </c>
      <c r="N974" s="574" t="s">
        <v>694</v>
      </c>
      <c r="O974" s="574" t="s">
        <v>694</v>
      </c>
      <c r="P974" s="574" t="s">
        <v>694</v>
      </c>
      <c r="Q974" s="574" t="s">
        <v>694</v>
      </c>
      <c r="R974" s="574" t="s">
        <v>694</v>
      </c>
      <c r="S974" s="574" t="s">
        <v>694</v>
      </c>
      <c r="T974" s="574" t="s">
        <v>694</v>
      </c>
      <c r="U974" s="574" t="s">
        <v>694</v>
      </c>
      <c r="V974" s="574" t="s">
        <v>694</v>
      </c>
      <c r="W974" s="574" t="s">
        <v>694</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89"/>
        <v>4</v>
      </c>
      <c r="D975" s="410"/>
      <c r="E975" s="571">
        <f>E974</f>
        <v>19</v>
      </c>
      <c r="F975" s="461" t="b">
        <f t="shared" si="287"/>
        <v>1</v>
      </c>
      <c r="G975" s="410"/>
      <c r="H975" s="1066"/>
      <c r="I975" s="1067"/>
      <c r="J975" s="572" t="s">
        <v>697</v>
      </c>
      <c r="K975" s="573" t="str">
        <f t="shared" si="288"/>
        <v>-</v>
      </c>
      <c r="L975" s="574" t="s">
        <v>698</v>
      </c>
      <c r="M975" s="574" t="s">
        <v>698</v>
      </c>
      <c r="N975" s="457">
        <v>20</v>
      </c>
      <c r="O975" s="457">
        <v>3</v>
      </c>
      <c r="P975" s="574" t="s">
        <v>698</v>
      </c>
      <c r="Q975" s="574" t="s">
        <v>698</v>
      </c>
      <c r="R975" s="574" t="s">
        <v>698</v>
      </c>
      <c r="S975" s="574" t="s">
        <v>698</v>
      </c>
      <c r="T975" s="574" t="s">
        <v>698</v>
      </c>
      <c r="U975" s="574" t="s">
        <v>698</v>
      </c>
      <c r="V975" s="574" t="s">
        <v>698</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89"/>
        <v>4</v>
      </c>
      <c r="D976" s="410"/>
      <c r="E976" s="571">
        <f>E975</f>
        <v>19</v>
      </c>
      <c r="F976" s="461" t="b">
        <f t="shared" si="287"/>
        <v>1</v>
      </c>
      <c r="G976" s="410"/>
      <c r="H976" s="1068"/>
      <c r="I976" s="1069"/>
      <c r="J976" s="557" t="s">
        <v>699</v>
      </c>
      <c r="K976" s="575" t="str">
        <f t="shared" si="288"/>
        <v>-</v>
      </c>
      <c r="L976" s="572" t="s">
        <v>694</v>
      </c>
      <c r="M976" s="572" t="s">
        <v>694</v>
      </c>
      <c r="N976" s="572" t="s">
        <v>694</v>
      </c>
      <c r="O976" s="572" t="s">
        <v>694</v>
      </c>
      <c r="P976" s="572" t="s">
        <v>694</v>
      </c>
      <c r="Q976" s="572" t="s">
        <v>694</v>
      </c>
      <c r="R976" s="572" t="s">
        <v>694</v>
      </c>
      <c r="S976" s="572" t="s">
        <v>694</v>
      </c>
      <c r="T976" s="572" t="s">
        <v>694</v>
      </c>
      <c r="U976" s="572" t="s">
        <v>694</v>
      </c>
      <c r="V976" s="576" t="s">
        <v>694</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89"/>
        <v>4</v>
      </c>
      <c r="D977" s="410"/>
      <c r="E977" s="467">
        <v>20</v>
      </c>
      <c r="F977" s="461" t="b">
        <f t="shared" si="287"/>
        <v>1</v>
      </c>
      <c r="G977" s="410"/>
      <c r="H977" s="568" t="s">
        <v>728</v>
      </c>
      <c r="I977" s="568"/>
      <c r="J977" s="549" t="s">
        <v>693</v>
      </c>
      <c r="K977" s="569" t="str">
        <f t="shared" si="288"/>
        <v>-</v>
      </c>
      <c r="L977" s="570" t="s">
        <v>694</v>
      </c>
      <c r="M977" s="570" t="s">
        <v>694</v>
      </c>
      <c r="N977" s="570" t="s">
        <v>694</v>
      </c>
      <c r="O977" s="570" t="s">
        <v>694</v>
      </c>
      <c r="P977" s="570" t="s">
        <v>694</v>
      </c>
      <c r="Q977" s="570" t="s">
        <v>694</v>
      </c>
      <c r="R977" s="570" t="s">
        <v>694</v>
      </c>
      <c r="S977" s="570" t="s">
        <v>694</v>
      </c>
      <c r="T977" s="570" t="s">
        <v>694</v>
      </c>
      <c r="U977" s="570" t="s">
        <v>694</v>
      </c>
      <c r="V977" s="570" t="s">
        <v>694</v>
      </c>
      <c r="W977" s="570" t="s">
        <v>694</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89"/>
        <v>4</v>
      </c>
      <c r="D978" s="410"/>
      <c r="E978" s="571">
        <f>E977</f>
        <v>20</v>
      </c>
      <c r="F978" s="461" t="b">
        <f t="shared" si="287"/>
        <v>1</v>
      </c>
      <c r="G978" s="410"/>
      <c r="H978" s="1064" t="s">
        <v>729</v>
      </c>
      <c r="I978" s="1065"/>
      <c r="J978" s="572" t="s">
        <v>696</v>
      </c>
      <c r="K978" s="573">
        <f t="shared" si="288"/>
        <v>43718</v>
      </c>
      <c r="L978" s="457">
        <v>36</v>
      </c>
      <c r="M978" s="574" t="s">
        <v>694</v>
      </c>
      <c r="N978" s="574" t="s">
        <v>694</v>
      </c>
      <c r="O978" s="574" t="s">
        <v>694</v>
      </c>
      <c r="P978" s="574" t="s">
        <v>694</v>
      </c>
      <c r="Q978" s="574" t="s">
        <v>694</v>
      </c>
      <c r="R978" s="574" t="s">
        <v>694</v>
      </c>
      <c r="S978" s="574" t="s">
        <v>694</v>
      </c>
      <c r="T978" s="574" t="s">
        <v>694</v>
      </c>
      <c r="U978" s="574" t="s">
        <v>694</v>
      </c>
      <c r="V978" s="574" t="s">
        <v>694</v>
      </c>
      <c r="W978" s="574" t="s">
        <v>694</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89"/>
        <v>4</v>
      </c>
      <c r="D979" s="410"/>
      <c r="E979" s="571">
        <f>E978</f>
        <v>20</v>
      </c>
      <c r="F979" s="461" t="b">
        <f t="shared" si="287"/>
        <v>1</v>
      </c>
      <c r="G979" s="410"/>
      <c r="H979" s="1066"/>
      <c r="I979" s="1067"/>
      <c r="J979" s="572" t="s">
        <v>697</v>
      </c>
      <c r="K979" s="573" t="str">
        <f t="shared" si="288"/>
        <v>-</v>
      </c>
      <c r="L979" s="574" t="s">
        <v>698</v>
      </c>
      <c r="M979" s="574" t="s">
        <v>698</v>
      </c>
      <c r="N979" s="457">
        <v>20</v>
      </c>
      <c r="O979" s="457">
        <v>6</v>
      </c>
      <c r="P979" s="574" t="s">
        <v>698</v>
      </c>
      <c r="Q979" s="574" t="s">
        <v>698</v>
      </c>
      <c r="R979" s="574" t="s">
        <v>698</v>
      </c>
      <c r="S979" s="574" t="s">
        <v>698</v>
      </c>
      <c r="T979" s="574" t="s">
        <v>698</v>
      </c>
      <c r="U979" s="574" t="s">
        <v>698</v>
      </c>
      <c r="V979" s="574" t="s">
        <v>698</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89"/>
        <v>4</v>
      </c>
      <c r="D980" s="410"/>
      <c r="E980" s="571">
        <f>E979</f>
        <v>20</v>
      </c>
      <c r="F980" s="461" t="b">
        <f t="shared" si="287"/>
        <v>1</v>
      </c>
      <c r="G980" s="410"/>
      <c r="H980" s="1068"/>
      <c r="I980" s="1069"/>
      <c r="J980" s="557" t="s">
        <v>699</v>
      </c>
      <c r="K980" s="575" t="str">
        <f t="shared" si="288"/>
        <v>-</v>
      </c>
      <c r="L980" s="572" t="s">
        <v>694</v>
      </c>
      <c r="M980" s="572" t="s">
        <v>694</v>
      </c>
      <c r="N980" s="572" t="s">
        <v>694</v>
      </c>
      <c r="O980" s="572" t="s">
        <v>694</v>
      </c>
      <c r="P980" s="572" t="s">
        <v>694</v>
      </c>
      <c r="Q980" s="572" t="s">
        <v>694</v>
      </c>
      <c r="R980" s="572" t="s">
        <v>694</v>
      </c>
      <c r="S980" s="572" t="s">
        <v>694</v>
      </c>
      <c r="T980" s="572" t="s">
        <v>694</v>
      </c>
      <c r="U980" s="572" t="s">
        <v>694</v>
      </c>
      <c r="V980" s="576" t="s">
        <v>694</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89"/>
        <v>4</v>
      </c>
      <c r="D981" s="410"/>
      <c r="E981" s="467">
        <v>21</v>
      </c>
      <c r="F981" s="461" t="b">
        <f t="shared" si="287"/>
        <v>1</v>
      </c>
      <c r="G981" s="410"/>
      <c r="H981" s="568" t="s">
        <v>730</v>
      </c>
      <c r="I981" s="568"/>
      <c r="J981" s="549" t="s">
        <v>693</v>
      </c>
      <c r="K981" s="569" t="str">
        <f t="shared" si="288"/>
        <v>-</v>
      </c>
      <c r="L981" s="570" t="s">
        <v>694</v>
      </c>
      <c r="M981" s="570" t="s">
        <v>694</v>
      </c>
      <c r="N981" s="570" t="s">
        <v>694</v>
      </c>
      <c r="O981" s="570" t="s">
        <v>694</v>
      </c>
      <c r="P981" s="570" t="s">
        <v>694</v>
      </c>
      <c r="Q981" s="570" t="s">
        <v>694</v>
      </c>
      <c r="R981" s="570" t="s">
        <v>694</v>
      </c>
      <c r="S981" s="570" t="s">
        <v>694</v>
      </c>
      <c r="T981" s="570" t="s">
        <v>694</v>
      </c>
      <c r="U981" s="570" t="s">
        <v>694</v>
      </c>
      <c r="V981" s="570" t="s">
        <v>694</v>
      </c>
      <c r="W981" s="570" t="s">
        <v>694</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89"/>
        <v>4</v>
      </c>
      <c r="D982" s="410"/>
      <c r="E982" s="571">
        <f>E981</f>
        <v>21</v>
      </c>
      <c r="F982" s="461" t="b">
        <f t="shared" si="287"/>
        <v>1</v>
      </c>
      <c r="G982" s="410"/>
      <c r="H982" s="1064" t="s">
        <v>731</v>
      </c>
      <c r="I982" s="1065"/>
      <c r="J982" s="572" t="s">
        <v>696</v>
      </c>
      <c r="K982" s="573">
        <f t="shared" si="288"/>
        <v>43760</v>
      </c>
      <c r="L982" s="457">
        <v>42</v>
      </c>
      <c r="M982" s="574" t="s">
        <v>694</v>
      </c>
      <c r="N982" s="574" t="s">
        <v>694</v>
      </c>
      <c r="O982" s="574" t="s">
        <v>694</v>
      </c>
      <c r="P982" s="574" t="s">
        <v>694</v>
      </c>
      <c r="Q982" s="574" t="s">
        <v>694</v>
      </c>
      <c r="R982" s="574" t="s">
        <v>694</v>
      </c>
      <c r="S982" s="574" t="s">
        <v>694</v>
      </c>
      <c r="T982" s="574" t="s">
        <v>694</v>
      </c>
      <c r="U982" s="574" t="s">
        <v>694</v>
      </c>
      <c r="V982" s="574" t="s">
        <v>694</v>
      </c>
      <c r="W982" s="574" t="s">
        <v>694</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89"/>
        <v>4</v>
      </c>
      <c r="D983" s="410"/>
      <c r="E983" s="571">
        <f>E982</f>
        <v>21</v>
      </c>
      <c r="F983" s="461" t="b">
        <f t="shared" si="287"/>
        <v>1</v>
      </c>
      <c r="G983" s="410"/>
      <c r="H983" s="1066"/>
      <c r="I983" s="1067"/>
      <c r="J983" s="572" t="s">
        <v>697</v>
      </c>
      <c r="K983" s="573" t="str">
        <f t="shared" si="288"/>
        <v>-</v>
      </c>
      <c r="L983" s="574" t="s">
        <v>698</v>
      </c>
      <c r="M983" s="574" t="s">
        <v>698</v>
      </c>
      <c r="N983" s="457">
        <v>28</v>
      </c>
      <c r="O983" s="457">
        <v>3</v>
      </c>
      <c r="P983" s="574" t="s">
        <v>698</v>
      </c>
      <c r="Q983" s="574" t="s">
        <v>698</v>
      </c>
      <c r="R983" s="574" t="s">
        <v>698</v>
      </c>
      <c r="S983" s="574" t="s">
        <v>698</v>
      </c>
      <c r="T983" s="574" t="s">
        <v>698</v>
      </c>
      <c r="U983" s="574" t="s">
        <v>698</v>
      </c>
      <c r="V983" s="574" t="s">
        <v>698</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89"/>
        <v>4</v>
      </c>
      <c r="D984" s="410"/>
      <c r="E984" s="571">
        <f>E983</f>
        <v>21</v>
      </c>
      <c r="F984" s="461" t="b">
        <f t="shared" si="287"/>
        <v>1</v>
      </c>
      <c r="G984" s="410"/>
      <c r="H984" s="1068"/>
      <c r="I984" s="1069"/>
      <c r="J984" s="557" t="s">
        <v>699</v>
      </c>
      <c r="K984" s="575" t="str">
        <f t="shared" si="288"/>
        <v>-</v>
      </c>
      <c r="L984" s="572" t="s">
        <v>694</v>
      </c>
      <c r="M984" s="572" t="s">
        <v>694</v>
      </c>
      <c r="N984" s="572" t="s">
        <v>694</v>
      </c>
      <c r="O984" s="572" t="s">
        <v>694</v>
      </c>
      <c r="P984" s="572" t="s">
        <v>694</v>
      </c>
      <c r="Q984" s="572" t="s">
        <v>694</v>
      </c>
      <c r="R984" s="572" t="s">
        <v>694</v>
      </c>
      <c r="S984" s="572" t="s">
        <v>694</v>
      </c>
      <c r="T984" s="572" t="s">
        <v>694</v>
      </c>
      <c r="U984" s="572" t="s">
        <v>694</v>
      </c>
      <c r="V984" s="576" t="s">
        <v>694</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89"/>
        <v>4</v>
      </c>
      <c r="D985" s="410"/>
      <c r="E985" s="467">
        <v>22</v>
      </c>
      <c r="F985" s="461" t="b">
        <f t="shared" si="287"/>
        <v>1</v>
      </c>
      <c r="G985" s="410"/>
      <c r="H985" s="568" t="s">
        <v>732</v>
      </c>
      <c r="I985" s="568"/>
      <c r="J985" s="549" t="s">
        <v>693</v>
      </c>
      <c r="K985" s="569" t="str">
        <f t="shared" si="288"/>
        <v>-</v>
      </c>
      <c r="L985" s="570" t="s">
        <v>694</v>
      </c>
      <c r="M985" s="570" t="s">
        <v>694</v>
      </c>
      <c r="N985" s="570" t="s">
        <v>694</v>
      </c>
      <c r="O985" s="570" t="s">
        <v>694</v>
      </c>
      <c r="P985" s="570" t="s">
        <v>694</v>
      </c>
      <c r="Q985" s="570" t="s">
        <v>694</v>
      </c>
      <c r="R985" s="570" t="s">
        <v>694</v>
      </c>
      <c r="S985" s="570" t="s">
        <v>694</v>
      </c>
      <c r="T985" s="570" t="s">
        <v>694</v>
      </c>
      <c r="U985" s="570" t="s">
        <v>694</v>
      </c>
      <c r="V985" s="570" t="s">
        <v>694</v>
      </c>
      <c r="W985" s="570" t="s">
        <v>694</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89"/>
        <v>4</v>
      </c>
      <c r="D986" s="410"/>
      <c r="E986" s="571">
        <f>E985</f>
        <v>22</v>
      </c>
      <c r="F986" s="461" t="b">
        <f t="shared" si="287"/>
        <v>1</v>
      </c>
      <c r="G986" s="410"/>
      <c r="H986" s="1064" t="s">
        <v>733</v>
      </c>
      <c r="I986" s="1065"/>
      <c r="J986" s="572" t="s">
        <v>696</v>
      </c>
      <c r="K986" s="573" t="str">
        <f t="shared" si="288"/>
        <v>-</v>
      </c>
      <c r="L986" s="574" t="s">
        <v>694</v>
      </c>
      <c r="M986" s="574" t="s">
        <v>694</v>
      </c>
      <c r="N986" s="457">
        <v>0</v>
      </c>
      <c r="O986" s="574" t="s">
        <v>694</v>
      </c>
      <c r="P986" s="574" t="s">
        <v>694</v>
      </c>
      <c r="Q986" s="574" t="s">
        <v>694</v>
      </c>
      <c r="R986" s="574" t="s">
        <v>694</v>
      </c>
      <c r="S986" s="574" t="s">
        <v>694</v>
      </c>
      <c r="T986" s="574" t="s">
        <v>694</v>
      </c>
      <c r="U986" s="574" t="s">
        <v>694</v>
      </c>
      <c r="V986" s="574" t="s">
        <v>694</v>
      </c>
      <c r="W986" s="574" t="s">
        <v>694</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89"/>
        <v>4</v>
      </c>
      <c r="D987" s="410"/>
      <c r="E987" s="571">
        <f>E986</f>
        <v>22</v>
      </c>
      <c r="F987" s="461" t="b">
        <f t="shared" si="287"/>
        <v>1</v>
      </c>
      <c r="G987" s="410"/>
      <c r="H987" s="1066"/>
      <c r="I987" s="1067"/>
      <c r="J987" s="572" t="s">
        <v>697</v>
      </c>
      <c r="K987" s="573" t="str">
        <f t="shared" si="288"/>
        <v>-</v>
      </c>
      <c r="L987" s="574" t="s">
        <v>698</v>
      </c>
      <c r="M987" s="574" t="s">
        <v>698</v>
      </c>
      <c r="N987" s="574" t="s">
        <v>698</v>
      </c>
      <c r="O987" s="574" t="s">
        <v>698</v>
      </c>
      <c r="P987" s="574" t="s">
        <v>698</v>
      </c>
      <c r="Q987" s="574" t="s">
        <v>698</v>
      </c>
      <c r="R987" s="574" t="s">
        <v>698</v>
      </c>
      <c r="S987" s="574" t="s">
        <v>698</v>
      </c>
      <c r="T987" s="574" t="s">
        <v>698</v>
      </c>
      <c r="U987" s="574" t="s">
        <v>698</v>
      </c>
      <c r="V987" s="574" t="s">
        <v>698</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89"/>
        <v>4</v>
      </c>
      <c r="D988" s="410"/>
      <c r="E988" s="571">
        <f>E987</f>
        <v>22</v>
      </c>
      <c r="F988" s="461" t="b">
        <f t="shared" si="287"/>
        <v>1</v>
      </c>
      <c r="G988" s="410"/>
      <c r="H988" s="1068"/>
      <c r="I988" s="1069"/>
      <c r="J988" s="557" t="s">
        <v>699</v>
      </c>
      <c r="K988" s="575" t="str">
        <f t="shared" si="288"/>
        <v>-</v>
      </c>
      <c r="L988" s="572" t="s">
        <v>694</v>
      </c>
      <c r="M988" s="572" t="s">
        <v>694</v>
      </c>
      <c r="N988" s="572" t="s">
        <v>694</v>
      </c>
      <c r="O988" s="572" t="s">
        <v>694</v>
      </c>
      <c r="P988" s="572" t="s">
        <v>694</v>
      </c>
      <c r="Q988" s="572" t="s">
        <v>694</v>
      </c>
      <c r="R988" s="572" t="s">
        <v>694</v>
      </c>
      <c r="S988" s="572" t="s">
        <v>694</v>
      </c>
      <c r="T988" s="572" t="s">
        <v>694</v>
      </c>
      <c r="U988" s="572" t="s">
        <v>694</v>
      </c>
      <c r="V988" s="576" t="s">
        <v>694</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89"/>
        <v>4</v>
      </c>
      <c r="D989" s="410"/>
      <c r="E989" s="467">
        <v>23</v>
      </c>
      <c r="F989" s="461" t="b">
        <f t="shared" si="287"/>
        <v>1</v>
      </c>
      <c r="G989" s="410"/>
      <c r="H989" s="568" t="s">
        <v>734</v>
      </c>
      <c r="I989" s="568"/>
      <c r="J989" s="549" t="s">
        <v>693</v>
      </c>
      <c r="K989" s="569" t="str">
        <f t="shared" si="288"/>
        <v>-</v>
      </c>
      <c r="L989" s="570" t="s">
        <v>694</v>
      </c>
      <c r="M989" s="570" t="s">
        <v>694</v>
      </c>
      <c r="N989" s="570" t="s">
        <v>694</v>
      </c>
      <c r="O989" s="570" t="s">
        <v>694</v>
      </c>
      <c r="P989" s="570" t="s">
        <v>694</v>
      </c>
      <c r="Q989" s="570" t="s">
        <v>694</v>
      </c>
      <c r="R989" s="570" t="s">
        <v>694</v>
      </c>
      <c r="S989" s="570" t="s">
        <v>694</v>
      </c>
      <c r="T989" s="570" t="s">
        <v>694</v>
      </c>
      <c r="U989" s="570" t="s">
        <v>694</v>
      </c>
      <c r="V989" s="570" t="s">
        <v>694</v>
      </c>
      <c r="W989" s="570" t="s">
        <v>694</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89"/>
        <v>4</v>
      </c>
      <c r="D990" s="410"/>
      <c r="E990" s="571">
        <f>E989</f>
        <v>23</v>
      </c>
      <c r="F990" s="461" t="b">
        <f t="shared" si="287"/>
        <v>1</v>
      </c>
      <c r="G990" s="410"/>
      <c r="H990" s="1064" t="s">
        <v>735</v>
      </c>
      <c r="I990" s="1065"/>
      <c r="J990" s="572" t="s">
        <v>696</v>
      </c>
      <c r="K990" s="573" t="str">
        <f t="shared" si="288"/>
        <v>-</v>
      </c>
      <c r="L990" s="574" t="s">
        <v>694</v>
      </c>
      <c r="M990" s="574" t="s">
        <v>694</v>
      </c>
      <c r="N990" s="457">
        <v>0</v>
      </c>
      <c r="O990" s="574" t="s">
        <v>694</v>
      </c>
      <c r="P990" s="574" t="s">
        <v>694</v>
      </c>
      <c r="Q990" s="574" t="s">
        <v>694</v>
      </c>
      <c r="R990" s="574" t="s">
        <v>694</v>
      </c>
      <c r="S990" s="574" t="s">
        <v>694</v>
      </c>
      <c r="T990" s="574" t="s">
        <v>694</v>
      </c>
      <c r="U990" s="574" t="s">
        <v>694</v>
      </c>
      <c r="V990" s="574" t="s">
        <v>694</v>
      </c>
      <c r="W990" s="574" t="s">
        <v>694</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89"/>
        <v>4</v>
      </c>
      <c r="D991" s="410"/>
      <c r="E991" s="571">
        <f>E990</f>
        <v>23</v>
      </c>
      <c r="F991" s="461" t="b">
        <f t="shared" si="287"/>
        <v>1</v>
      </c>
      <c r="G991" s="410"/>
      <c r="H991" s="1066"/>
      <c r="I991" s="1067"/>
      <c r="J991" s="572" t="s">
        <v>697</v>
      </c>
      <c r="K991" s="573" t="str">
        <f t="shared" si="288"/>
        <v>-</v>
      </c>
      <c r="L991" s="574" t="s">
        <v>698</v>
      </c>
      <c r="M991" s="574" t="s">
        <v>698</v>
      </c>
      <c r="N991" s="574" t="s">
        <v>698</v>
      </c>
      <c r="O991" s="574" t="s">
        <v>698</v>
      </c>
      <c r="P991" s="574" t="s">
        <v>698</v>
      </c>
      <c r="Q991" s="574" t="s">
        <v>698</v>
      </c>
      <c r="R991" s="574" t="s">
        <v>698</v>
      </c>
      <c r="S991" s="574" t="s">
        <v>698</v>
      </c>
      <c r="T991" s="574" t="s">
        <v>698</v>
      </c>
      <c r="U991" s="574" t="s">
        <v>698</v>
      </c>
      <c r="V991" s="574" t="s">
        <v>698</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89"/>
        <v>4</v>
      </c>
      <c r="D992" s="410"/>
      <c r="E992" s="571">
        <f>E991</f>
        <v>23</v>
      </c>
      <c r="F992" s="461" t="b">
        <f t="shared" si="287"/>
        <v>1</v>
      </c>
      <c r="G992" s="410"/>
      <c r="H992" s="1068"/>
      <c r="I992" s="1069"/>
      <c r="J992" s="557" t="s">
        <v>699</v>
      </c>
      <c r="K992" s="575" t="str">
        <f t="shared" si="288"/>
        <v>-</v>
      </c>
      <c r="L992" s="572" t="s">
        <v>694</v>
      </c>
      <c r="M992" s="572" t="s">
        <v>694</v>
      </c>
      <c r="N992" s="572" t="s">
        <v>694</v>
      </c>
      <c r="O992" s="572" t="s">
        <v>694</v>
      </c>
      <c r="P992" s="572" t="s">
        <v>694</v>
      </c>
      <c r="Q992" s="572" t="s">
        <v>694</v>
      </c>
      <c r="R992" s="572" t="s">
        <v>694</v>
      </c>
      <c r="S992" s="572" t="s">
        <v>694</v>
      </c>
      <c r="T992" s="572" t="s">
        <v>694</v>
      </c>
      <c r="U992" s="572" t="s">
        <v>694</v>
      </c>
      <c r="V992" s="576" t="s">
        <v>694</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89"/>
        <v>4</v>
      </c>
      <c r="D993" s="410"/>
      <c r="E993" s="467">
        <v>24</v>
      </c>
      <c r="F993" s="461" t="b">
        <f t="shared" ref="F993:F1004" si="290">COUNTIFS($L993:$W993,"-")&lt;&gt;COUNTA($L993:$W993)</f>
        <v>1</v>
      </c>
      <c r="G993" s="410"/>
      <c r="H993" s="568" t="s">
        <v>736</v>
      </c>
      <c r="I993" s="568"/>
      <c r="J993" s="549" t="s">
        <v>693</v>
      </c>
      <c r="K993" s="569" t="str">
        <f t="shared" si="288"/>
        <v>-</v>
      </c>
      <c r="L993" s="570" t="s">
        <v>694</v>
      </c>
      <c r="M993" s="570" t="s">
        <v>694</v>
      </c>
      <c r="N993" s="570" t="s">
        <v>694</v>
      </c>
      <c r="O993" s="570" t="s">
        <v>694</v>
      </c>
      <c r="P993" s="570" t="s">
        <v>694</v>
      </c>
      <c r="Q993" s="570" t="s">
        <v>694</v>
      </c>
      <c r="R993" s="570" t="s">
        <v>694</v>
      </c>
      <c r="S993" s="570" t="s">
        <v>694</v>
      </c>
      <c r="T993" s="570" t="s">
        <v>694</v>
      </c>
      <c r="U993" s="570" t="s">
        <v>694</v>
      </c>
      <c r="V993" s="570" t="s">
        <v>694</v>
      </c>
      <c r="W993" s="570" t="s">
        <v>694</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89"/>
        <v>4</v>
      </c>
      <c r="D994" s="410"/>
      <c r="E994" s="571">
        <f>E993</f>
        <v>24</v>
      </c>
      <c r="F994" s="461" t="b">
        <f t="shared" si="290"/>
        <v>1</v>
      </c>
      <c r="G994" s="410"/>
      <c r="H994" s="1064" t="s">
        <v>737</v>
      </c>
      <c r="I994" s="1065"/>
      <c r="J994" s="572" t="s">
        <v>696</v>
      </c>
      <c r="K994" s="573" t="str">
        <f t="shared" si="288"/>
        <v>-</v>
      </c>
      <c r="L994" s="574" t="s">
        <v>694</v>
      </c>
      <c r="M994" s="574" t="s">
        <v>694</v>
      </c>
      <c r="N994" s="574" t="s">
        <v>694</v>
      </c>
      <c r="O994" s="574" t="s">
        <v>694</v>
      </c>
      <c r="P994" s="574" t="s">
        <v>694</v>
      </c>
      <c r="Q994" s="574" t="s">
        <v>694</v>
      </c>
      <c r="R994" s="574" t="s">
        <v>694</v>
      </c>
      <c r="S994" s="574" t="s">
        <v>694</v>
      </c>
      <c r="T994" s="574" t="s">
        <v>694</v>
      </c>
      <c r="U994" s="574" t="s">
        <v>694</v>
      </c>
      <c r="V994" s="574" t="s">
        <v>694</v>
      </c>
      <c r="W994" s="574" t="s">
        <v>694</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89"/>
        <v>4</v>
      </c>
      <c r="D995" s="410"/>
      <c r="E995" s="571">
        <f>E994</f>
        <v>24</v>
      </c>
      <c r="F995" s="461" t="b">
        <f t="shared" si="290"/>
        <v>1</v>
      </c>
      <c r="G995" s="410"/>
      <c r="H995" s="1066"/>
      <c r="I995" s="1067"/>
      <c r="J995" s="572" t="s">
        <v>697</v>
      </c>
      <c r="K995" s="573" t="str">
        <f t="shared" si="288"/>
        <v>-</v>
      </c>
      <c r="L995" s="574" t="s">
        <v>698</v>
      </c>
      <c r="M995" s="574" t="s">
        <v>698</v>
      </c>
      <c r="N995" s="574" t="s">
        <v>698</v>
      </c>
      <c r="O995" s="574" t="s">
        <v>698</v>
      </c>
      <c r="P995" s="574" t="s">
        <v>698</v>
      </c>
      <c r="Q995" s="574" t="s">
        <v>698</v>
      </c>
      <c r="R995" s="574" t="s">
        <v>698</v>
      </c>
      <c r="S995" s="574" t="s">
        <v>698</v>
      </c>
      <c r="T995" s="574" t="s">
        <v>698</v>
      </c>
      <c r="U995" s="574" t="s">
        <v>698</v>
      </c>
      <c r="V995" s="574" t="s">
        <v>698</v>
      </c>
      <c r="W995" s="574" t="s">
        <v>698</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89"/>
        <v>4</v>
      </c>
      <c r="D996" s="410"/>
      <c r="E996" s="571">
        <f>E995</f>
        <v>24</v>
      </c>
      <c r="F996" s="461" t="b">
        <f t="shared" si="290"/>
        <v>1</v>
      </c>
      <c r="G996" s="410"/>
      <c r="H996" s="1068"/>
      <c r="I996" s="1069"/>
      <c r="J996" s="557" t="s">
        <v>699</v>
      </c>
      <c r="K996" s="575" t="str">
        <f t="shared" si="288"/>
        <v>-</v>
      </c>
      <c r="L996" s="572" t="s">
        <v>694</v>
      </c>
      <c r="M996" s="572" t="s">
        <v>694</v>
      </c>
      <c r="N996" s="572" t="s">
        <v>694</v>
      </c>
      <c r="O996" s="572" t="s">
        <v>694</v>
      </c>
      <c r="P996" s="572" t="s">
        <v>694</v>
      </c>
      <c r="Q996" s="572" t="s">
        <v>694</v>
      </c>
      <c r="R996" s="572" t="s">
        <v>694</v>
      </c>
      <c r="S996" s="572" t="s">
        <v>694</v>
      </c>
      <c r="T996" s="572" t="s">
        <v>694</v>
      </c>
      <c r="U996" s="572" t="s">
        <v>694</v>
      </c>
      <c r="V996" s="576" t="s">
        <v>694</v>
      </c>
      <c r="W996" s="576" t="s">
        <v>694</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1">INT($C$885)+3</f>
        <v>4</v>
      </c>
      <c r="D997" s="410"/>
      <c r="E997" s="467">
        <v>25</v>
      </c>
      <c r="F997" s="461" t="b">
        <f t="shared" si="290"/>
        <v>1</v>
      </c>
      <c r="G997" s="410"/>
      <c r="H997" s="568" t="s">
        <v>1090</v>
      </c>
      <c r="I997" s="568"/>
      <c r="J997" s="549" t="s">
        <v>693</v>
      </c>
      <c r="K997" s="569" t="str">
        <f t="shared" si="288"/>
        <v>-</v>
      </c>
      <c r="L997" s="570" t="s">
        <v>694</v>
      </c>
      <c r="M997" s="570" t="s">
        <v>694</v>
      </c>
      <c r="N997" s="570" t="s">
        <v>694</v>
      </c>
      <c r="O997" s="570" t="s">
        <v>694</v>
      </c>
      <c r="P997" s="570" t="s">
        <v>694</v>
      </c>
      <c r="Q997" s="577">
        <v>21</v>
      </c>
      <c r="R997" s="570" t="s">
        <v>694</v>
      </c>
      <c r="S997" s="570" t="s">
        <v>694</v>
      </c>
      <c r="T997" s="570" t="s">
        <v>694</v>
      </c>
      <c r="U997" s="570" t="s">
        <v>694</v>
      </c>
      <c r="V997" s="570" t="s">
        <v>694</v>
      </c>
      <c r="W997" s="570" t="s">
        <v>694</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1"/>
        <v>4</v>
      </c>
      <c r="D998" s="410"/>
      <c r="E998" s="571">
        <f>E997</f>
        <v>25</v>
      </c>
      <c r="F998" s="461" t="b">
        <f t="shared" si="290"/>
        <v>1</v>
      </c>
      <c r="G998" s="410"/>
      <c r="H998" s="1064" t="s">
        <v>1091</v>
      </c>
      <c r="I998" s="1065"/>
      <c r="J998" s="572" t="s">
        <v>696</v>
      </c>
      <c r="K998" s="573" t="str">
        <f t="shared" si="288"/>
        <v>-</v>
      </c>
      <c r="L998" s="574" t="s">
        <v>694</v>
      </c>
      <c r="M998" s="574" t="s">
        <v>694</v>
      </c>
      <c r="N998" s="574" t="s">
        <v>694</v>
      </c>
      <c r="O998" s="574" t="s">
        <v>694</v>
      </c>
      <c r="P998" s="574" t="s">
        <v>694</v>
      </c>
      <c r="Q998" s="574" t="s">
        <v>694</v>
      </c>
      <c r="R998" s="574" t="s">
        <v>694</v>
      </c>
      <c r="S998" s="457" t="b">
        <v>1</v>
      </c>
      <c r="T998" s="574" t="s">
        <v>694</v>
      </c>
      <c r="U998" s="574" t="s">
        <v>694</v>
      </c>
      <c r="V998" s="574" t="s">
        <v>694</v>
      </c>
      <c r="W998" s="574" t="s">
        <v>694</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1"/>
        <v>4</v>
      </c>
      <c r="D999" s="410"/>
      <c r="E999" s="571">
        <f>E998</f>
        <v>25</v>
      </c>
      <c r="F999" s="461" t="b">
        <f t="shared" si="290"/>
        <v>1</v>
      </c>
      <c r="G999" s="410"/>
      <c r="H999" s="1066"/>
      <c r="I999" s="1067"/>
      <c r="J999" s="572" t="s">
        <v>697</v>
      </c>
      <c r="K999" s="573" t="str">
        <f t="shared" si="288"/>
        <v>-</v>
      </c>
      <c r="L999" s="574" t="s">
        <v>698</v>
      </c>
      <c r="M999" s="574" t="s">
        <v>698</v>
      </c>
      <c r="N999" s="574" t="s">
        <v>698</v>
      </c>
      <c r="O999" s="574" t="s">
        <v>698</v>
      </c>
      <c r="P999" s="457">
        <v>21</v>
      </c>
      <c r="Q999" s="574" t="s">
        <v>698</v>
      </c>
      <c r="R999" s="574" t="s">
        <v>698</v>
      </c>
      <c r="S999" s="574" t="s">
        <v>698</v>
      </c>
      <c r="T999" s="574" t="s">
        <v>698</v>
      </c>
      <c r="U999" s="574" t="s">
        <v>698</v>
      </c>
      <c r="V999" s="574" t="s">
        <v>698</v>
      </c>
      <c r="W999" s="574" t="s">
        <v>698</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1"/>
        <v>4</v>
      </c>
      <c r="D1000" s="410"/>
      <c r="E1000" s="571">
        <f>E999</f>
        <v>25</v>
      </c>
      <c r="F1000" s="461" t="b">
        <f t="shared" si="290"/>
        <v>1</v>
      </c>
      <c r="G1000" s="410"/>
      <c r="H1000" s="1068"/>
      <c r="I1000" s="1069"/>
      <c r="J1000" s="557" t="s">
        <v>699</v>
      </c>
      <c r="K1000" s="575" t="str">
        <f t="shared" si="288"/>
        <v>-</v>
      </c>
      <c r="L1000" s="572" t="s">
        <v>694</v>
      </c>
      <c r="M1000" s="572" t="s">
        <v>694</v>
      </c>
      <c r="N1000" s="572" t="s">
        <v>694</v>
      </c>
      <c r="O1000" s="572" t="s">
        <v>694</v>
      </c>
      <c r="P1000" s="572" t="s">
        <v>694</v>
      </c>
      <c r="Q1000" s="572" t="s">
        <v>694</v>
      </c>
      <c r="R1000" s="572" t="s">
        <v>694</v>
      </c>
      <c r="S1000" s="572" t="s">
        <v>694</v>
      </c>
      <c r="T1000" s="572" t="s">
        <v>694</v>
      </c>
      <c r="U1000" s="572" t="s">
        <v>694</v>
      </c>
      <c r="V1000" s="576" t="s">
        <v>694</v>
      </c>
      <c r="W1000" s="576" t="s">
        <v>694</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1"/>
        <v>4</v>
      </c>
      <c r="D1001" s="410"/>
      <c r="E1001" s="467">
        <v>26</v>
      </c>
      <c r="F1001" s="461" t="b">
        <f t="shared" si="290"/>
        <v>1</v>
      </c>
      <c r="G1001" s="410"/>
      <c r="H1001" s="568" t="s">
        <v>738</v>
      </c>
      <c r="I1001" s="568"/>
      <c r="J1001" s="549" t="s">
        <v>693</v>
      </c>
      <c r="K1001" s="569" t="str">
        <f t="shared" si="288"/>
        <v>-</v>
      </c>
      <c r="L1001" s="578">
        <v>-1</v>
      </c>
      <c r="M1001" s="570" t="s">
        <v>694</v>
      </c>
      <c r="N1001" s="570" t="s">
        <v>694</v>
      </c>
      <c r="O1001" s="570" t="s">
        <v>694</v>
      </c>
      <c r="P1001" s="570" t="s">
        <v>694</v>
      </c>
      <c r="Q1001" s="570" t="s">
        <v>694</v>
      </c>
      <c r="R1001" s="570" t="s">
        <v>694</v>
      </c>
      <c r="S1001" s="570" t="s">
        <v>694</v>
      </c>
      <c r="T1001" s="570" t="s">
        <v>694</v>
      </c>
      <c r="U1001" s="570" t="s">
        <v>694</v>
      </c>
      <c r="V1001" s="577">
        <v>0.05</v>
      </c>
      <c r="W1001" s="570" t="s">
        <v>694</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1"/>
        <v>4</v>
      </c>
      <c r="D1002" s="410"/>
      <c r="E1002" s="571">
        <f>E1001</f>
        <v>26</v>
      </c>
      <c r="F1002" s="461" t="b">
        <f t="shared" si="290"/>
        <v>1</v>
      </c>
      <c r="G1002" s="410"/>
      <c r="H1002" s="1064" t="s">
        <v>739</v>
      </c>
      <c r="I1002" s="1065"/>
      <c r="J1002" s="572" t="s">
        <v>696</v>
      </c>
      <c r="K1002" s="573" t="str">
        <f t="shared" si="288"/>
        <v>-</v>
      </c>
      <c r="L1002" s="574" t="s">
        <v>694</v>
      </c>
      <c r="M1002" s="574" t="s">
        <v>694</v>
      </c>
      <c r="N1002" s="574" t="s">
        <v>694</v>
      </c>
      <c r="O1002" s="574" t="s">
        <v>694</v>
      </c>
      <c r="P1002" s="574" t="s">
        <v>694</v>
      </c>
      <c r="Q1002" s="574" t="s">
        <v>694</v>
      </c>
      <c r="R1002" s="574" t="s">
        <v>694</v>
      </c>
      <c r="S1002" s="574" t="s">
        <v>694</v>
      </c>
      <c r="T1002" s="574" t="s">
        <v>694</v>
      </c>
      <c r="U1002" s="574" t="s">
        <v>694</v>
      </c>
      <c r="V1002" s="574" t="s">
        <v>694</v>
      </c>
      <c r="W1002" s="574" t="s">
        <v>694</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1"/>
        <v>4</v>
      </c>
      <c r="D1003" s="410"/>
      <c r="E1003" s="571">
        <f>E1002</f>
        <v>26</v>
      </c>
      <c r="F1003" s="461" t="b">
        <f t="shared" si="290"/>
        <v>1</v>
      </c>
      <c r="G1003" s="410"/>
      <c r="H1003" s="1066"/>
      <c r="I1003" s="1067"/>
      <c r="J1003" s="572" t="s">
        <v>697</v>
      </c>
      <c r="K1003" s="573" t="str">
        <f t="shared" si="288"/>
        <v>-</v>
      </c>
      <c r="L1003" s="574" t="s">
        <v>698</v>
      </c>
      <c r="M1003" s="574" t="s">
        <v>698</v>
      </c>
      <c r="N1003" s="574" t="s">
        <v>698</v>
      </c>
      <c r="O1003" s="574" t="s">
        <v>698</v>
      </c>
      <c r="P1003" s="574" t="s">
        <v>698</v>
      </c>
      <c r="Q1003" s="574" t="s">
        <v>698</v>
      </c>
      <c r="R1003" s="574" t="s">
        <v>698</v>
      </c>
      <c r="S1003" s="574" t="s">
        <v>698</v>
      </c>
      <c r="T1003" s="574" t="s">
        <v>698</v>
      </c>
      <c r="U1003" s="574" t="s">
        <v>698</v>
      </c>
      <c r="V1003" s="574" t="s">
        <v>698</v>
      </c>
      <c r="W1003" s="574" t="s">
        <v>698</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1"/>
        <v>4</v>
      </c>
      <c r="D1004" s="410"/>
      <c r="E1004" s="571">
        <f>E1003</f>
        <v>26</v>
      </c>
      <c r="F1004" s="461" t="b">
        <f t="shared" si="290"/>
        <v>1</v>
      </c>
      <c r="G1004" s="410"/>
      <c r="H1004" s="1068"/>
      <c r="I1004" s="1069"/>
      <c r="J1004" s="557" t="s">
        <v>699</v>
      </c>
      <c r="K1004" s="575" t="str">
        <f t="shared" si="288"/>
        <v>-</v>
      </c>
      <c r="L1004" s="580" t="s">
        <v>694</v>
      </c>
      <c r="M1004" s="580" t="s">
        <v>694</v>
      </c>
      <c r="N1004" s="580" t="s">
        <v>694</v>
      </c>
      <c r="O1004" s="580" t="s">
        <v>694</v>
      </c>
      <c r="P1004" s="580" t="s">
        <v>694</v>
      </c>
      <c r="Q1004" s="580" t="s">
        <v>694</v>
      </c>
      <c r="R1004" s="580" t="s">
        <v>694</v>
      </c>
      <c r="S1004" s="580" t="s">
        <v>694</v>
      </c>
      <c r="T1004" s="580" t="s">
        <v>694</v>
      </c>
      <c r="U1004" s="580" t="s">
        <v>694</v>
      </c>
      <c r="V1004" s="579">
        <v>-0.05</v>
      </c>
      <c r="W1004" s="576" t="s">
        <v>694</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438</v>
      </c>
      <c r="AP1005" s="395"/>
      <c r="AQ1005" s="383"/>
      <c r="AR1005" s="383"/>
      <c r="AS1005" s="383"/>
    </row>
    <row r="1006" spans="1:45" ht="5.0999999999999996" customHeight="1" outlineLevel="2" x14ac:dyDescent="0.25">
      <c r="A1006" s="383"/>
      <c r="B1006" s="392"/>
      <c r="C1006" s="385">
        <f>INT($C$885)+2.005</f>
        <v>3.0049999999999999</v>
      </c>
      <c r="D1006" s="410" t="s">
        <v>434</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740</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741</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742</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743</v>
      </c>
      <c r="I1010" s="415"/>
      <c r="J1010" s="457">
        <v>0</v>
      </c>
      <c r="K1010" s="457">
        <v>0.5</v>
      </c>
      <c r="L1010" s="457">
        <v>1.25</v>
      </c>
      <c r="M1010" s="431">
        <f>FORECAST(M1009,CHOOSE({1,2},L1010,N1010),CHOOSE({1,2},L1009,N1009))</f>
        <v>13.624999999999998</v>
      </c>
      <c r="N1010" s="457">
        <v>3.5</v>
      </c>
      <c r="O1010" s="415" t="s">
        <v>744</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438</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745</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425</v>
      </c>
      <c r="F6" s="461">
        <v>2</v>
      </c>
      <c r="G6" s="397"/>
      <c r="H6" s="870" t="s">
        <v>746</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427</v>
      </c>
      <c r="F7" s="464">
        <v>1</v>
      </c>
      <c r="G7" s="401"/>
      <c r="H7" s="593" t="s">
        <v>428</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429</v>
      </c>
      <c r="K12" s="585" t="s">
        <v>430</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431</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432</v>
      </c>
      <c r="C15" s="582">
        <f>INT(MAX($C$16:$C$31))+1</f>
        <v>5</v>
      </c>
      <c r="D15" s="410" t="s">
        <v>433</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434</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435</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436</v>
      </c>
      <c r="I18" s="415"/>
      <c r="J18" s="684">
        <v>44526.325755208301</v>
      </c>
      <c r="K18" s="1108" t="s">
        <v>1002</v>
      </c>
      <c r="L18" s="1109"/>
      <c r="M18" s="1109"/>
      <c r="N18" s="1109"/>
      <c r="O18" s="1109"/>
      <c r="P18" s="1109"/>
      <c r="Q18" s="1109"/>
      <c r="R18" s="1109"/>
      <c r="S18" s="1109"/>
      <c r="T18" s="1109"/>
      <c r="U18" s="1109"/>
      <c r="V18" s="1109"/>
      <c r="W18" s="1109"/>
      <c r="X18" s="1109"/>
      <c r="Y18" s="110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437</v>
      </c>
      <c r="I21" s="415"/>
      <c r="J21" s="683">
        <v>44526.325697916698</v>
      </c>
      <c r="K21" s="1110" t="s">
        <v>998</v>
      </c>
      <c r="L21" s="1111"/>
      <c r="M21" s="1111"/>
      <c r="N21" s="1111"/>
      <c r="O21" s="1111"/>
      <c r="P21" s="1111"/>
      <c r="Q21" s="1111"/>
      <c r="R21" s="1111"/>
      <c r="S21" s="1111"/>
      <c r="T21" s="1111"/>
      <c r="U21" s="1111"/>
      <c r="V21" s="1111"/>
      <c r="W21" s="1111"/>
      <c r="X21" s="1111"/>
      <c r="Y21" s="111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438</v>
      </c>
      <c r="SK24" s="395"/>
      <c r="SL24" s="383"/>
      <c r="SM24" s="383"/>
      <c r="SN24" s="383"/>
    </row>
    <row r="25" spans="1:508" ht="5.0999999999999996" hidden="1" customHeight="1" outlineLevel="3" x14ac:dyDescent="0.25">
      <c r="A25" s="383"/>
      <c r="B25" s="392"/>
      <c r="C25" s="582">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439</v>
      </c>
      <c r="I26" s="588"/>
      <c r="J26" s="417" t="s">
        <v>440</v>
      </c>
      <c r="K26" s="418">
        <v>15</v>
      </c>
      <c r="L26" s="417" t="s">
        <v>441</v>
      </c>
      <c r="M26" s="418">
        <v>8.43</v>
      </c>
      <c r="N26" s="415" t="s">
        <v>442</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443</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444</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445</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446</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438</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425</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427</v>
      </c>
      <c r="F41" s="464">
        <v>1</v>
      </c>
      <c r="G41" s="401"/>
      <c r="H41" s="593" t="s">
        <v>993</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996</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747</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748</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749</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747</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748</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747</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748</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431</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750</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432</v>
      </c>
      <c r="C56" s="582">
        <f>INT(MAX($C$59:$C$123))+1</f>
        <v>5</v>
      </c>
      <c r="D56" s="410" t="s">
        <v>433</v>
      </c>
      <c r="E56" s="467"/>
      <c r="F56" s="467"/>
      <c r="G56" s="410"/>
      <c r="H56" s="467" t="s">
        <v>751</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753</v>
      </c>
      <c r="I57" s="428" t="s">
        <v>1001</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430</v>
      </c>
      <c r="I58" s="597" t="s">
        <v>187</v>
      </c>
      <c r="J58" s="398" t="s">
        <v>837</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434</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889</v>
      </c>
      <c r="I60" s="431" t="s">
        <v>752</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892</v>
      </c>
      <c r="I63" s="599" t="s">
        <v>752</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893</v>
      </c>
      <c r="I66" s="431" t="s">
        <v>752</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894</v>
      </c>
      <c r="I69" s="431" t="s">
        <v>752</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891</v>
      </c>
      <c r="I72" s="431" t="s">
        <v>752</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895</v>
      </c>
      <c r="I75" s="431" t="s">
        <v>752</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4.9364739928709769</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4.7087749145619453</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5.4289455750166429</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890</v>
      </c>
      <c r="I78" s="431" t="s">
        <v>752</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896</v>
      </c>
      <c r="I81" s="599" t="s">
        <v>752</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897</v>
      </c>
      <c r="I84" s="431" t="s">
        <v>752</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898</v>
      </c>
      <c r="I87" s="431" t="s">
        <v>752</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899</v>
      </c>
      <c r="I90" s="431" t="s">
        <v>752</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900</v>
      </c>
      <c r="I93" s="431" t="s">
        <v>752</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4.9874193289550091</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4.7521494140759382</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5.4798909111006786</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901</v>
      </c>
      <c r="I96" s="431" t="s">
        <v>752</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902</v>
      </c>
      <c r="I99" s="599" t="s">
        <v>752</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903</v>
      </c>
      <c r="I102" s="431" t="s">
        <v>752</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904</v>
      </c>
      <c r="I105" s="431" t="s">
        <v>752</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905</v>
      </c>
      <c r="I108" s="431" t="s">
        <v>752</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906</v>
      </c>
      <c r="I111" s="431" t="s">
        <v>752</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907</v>
      </c>
      <c r="I114" s="431" t="s">
        <v>752</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4.8032383282221636</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4.3811397447825113</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5.997835161288366</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908</v>
      </c>
      <c r="I117" s="431" t="s">
        <v>752</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909</v>
      </c>
      <c r="I120" s="431" t="s">
        <v>752</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438</v>
      </c>
      <c r="SK123" s="395"/>
      <c r="SL123" s="383"/>
      <c r="SM123" s="383"/>
      <c r="SN123" s="383"/>
    </row>
    <row r="124" spans="1:508" s="697" customFormat="1" outlineLevel="1" x14ac:dyDescent="0.25">
      <c r="A124" s="383"/>
      <c r="B124" s="392"/>
      <c r="C124" s="582">
        <f>INT($C$40)+1</f>
        <v>2</v>
      </c>
      <c r="D124" s="410"/>
      <c r="E124" s="467"/>
      <c r="F124" s="467"/>
      <c r="G124" s="410"/>
      <c r="H124" s="470" t="s">
        <v>995</v>
      </c>
      <c r="I124" s="873" t="s">
        <v>997</v>
      </c>
      <c r="J124" s="872" t="s">
        <v>778</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430</v>
      </c>
      <c r="I125" s="597" t="s">
        <v>187</v>
      </c>
      <c r="J125" s="872" t="s">
        <v>837</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434</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889</v>
      </c>
      <c r="I127" s="431" t="s">
        <v>752</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892</v>
      </c>
      <c r="I128" s="599" t="s">
        <v>752</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893</v>
      </c>
      <c r="I129" s="431" t="s">
        <v>752</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894</v>
      </c>
      <c r="I130" s="431" t="s">
        <v>752</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891</v>
      </c>
      <c r="I131" s="431" t="s">
        <v>752</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895</v>
      </c>
      <c r="I132" s="431" t="s">
        <v>752</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890</v>
      </c>
      <c r="I133" s="431" t="s">
        <v>752</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896</v>
      </c>
      <c r="I134" s="599" t="s">
        <v>752</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897</v>
      </c>
      <c r="I135" s="431" t="s">
        <v>752</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898</v>
      </c>
      <c r="I136" s="431" t="s">
        <v>752</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899</v>
      </c>
      <c r="I137" s="431" t="s">
        <v>752</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900</v>
      </c>
      <c r="I138" s="431" t="s">
        <v>752</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901</v>
      </c>
      <c r="I139" s="431" t="s">
        <v>752</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902</v>
      </c>
      <c r="I140" s="599" t="s">
        <v>752</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903</v>
      </c>
      <c r="I141" s="431" t="s">
        <v>752</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904</v>
      </c>
      <c r="I142" s="431" t="s">
        <v>752</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905</v>
      </c>
      <c r="I143" s="431" t="s">
        <v>752</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906</v>
      </c>
      <c r="I144" s="431" t="s">
        <v>752</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907</v>
      </c>
      <c r="I145" s="431" t="s">
        <v>752</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908</v>
      </c>
      <c r="I146" s="431" t="s">
        <v>752</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909</v>
      </c>
      <c r="I147" s="431" t="s">
        <v>752</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438</v>
      </c>
      <c r="SK148" s="395"/>
      <c r="SL148" s="383"/>
      <c r="SM148" s="383"/>
      <c r="SN148" s="383"/>
    </row>
    <row r="149" spans="1:508" outlineLevel="1" x14ac:dyDescent="0.25">
      <c r="A149" s="383"/>
      <c r="B149" s="392"/>
      <c r="C149" s="582">
        <f>INT($C$40)+1</f>
        <v>2</v>
      </c>
      <c r="D149" s="410"/>
      <c r="E149" s="467"/>
      <c r="F149" s="467"/>
      <c r="G149" s="410"/>
      <c r="H149" s="470" t="s">
        <v>754</v>
      </c>
      <c r="I149" s="428"/>
      <c r="J149" s="428" t="s">
        <v>763</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613</v>
      </c>
      <c r="I150" s="597" t="s">
        <v>755</v>
      </c>
      <c r="J150" s="398" t="s">
        <v>837</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434</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936</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927</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928</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930</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929</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931</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934</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935</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931</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932</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933</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939</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931</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932</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933</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623</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624</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625</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756</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757</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758</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759</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760</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761</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762</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927</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928</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930</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929</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931</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934</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935</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931</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932</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933</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939</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931</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932</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933</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623</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624</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625</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756</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757</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758</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759</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760</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761</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762</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927</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928</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930</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929</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931</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934</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935</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931</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932</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933</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939</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931</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932</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933</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623</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624</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625</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756</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757</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758</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759</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760</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761</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762</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927</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928</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930</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929</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931</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934</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935</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931</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932</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933</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939</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931</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932</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933</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623</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624</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625</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756</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757</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758</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759</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760</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761</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762</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927</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928</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930</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929</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931</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934</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935</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931</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932</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933</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939</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931</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932</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933</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623</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624</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625</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756</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757</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758</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759</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760</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761</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762</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927</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928</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930</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929</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931</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934</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935</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931</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932</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933</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939</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931</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932</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933</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623</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624</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625</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756</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757</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758</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759</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760</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761</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762</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927</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928</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930</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929</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931</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934</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935</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931</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932</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933</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939</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931</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932</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933</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623</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624</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625</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756</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757</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758</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759</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760</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761</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762</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927</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928</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930</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929</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931</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934</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935</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931</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932</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933</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939</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931</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932</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933</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623</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624</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625</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756</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757</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758</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759</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760</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761</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762</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927</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928</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930</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929</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931</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934</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935</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931</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932</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933</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939</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931</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932</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933</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623</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624</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625</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756</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757</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758</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759</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760</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761</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762</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438</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420</v>
      </c>
      <c r="B5" s="330">
        <v>1</v>
      </c>
    </row>
    <row r="6" spans="1:2" ht="7.35" customHeight="1" x14ac:dyDescent="0.25"/>
    <row r="7" spans="1:2" x14ac:dyDescent="0.25">
      <c r="A7" s="73" t="s">
        <v>421</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910</v>
      </c>
      <c r="B25" s="330">
        <v>1</v>
      </c>
    </row>
    <row r="26" spans="1:2" x14ac:dyDescent="0.25">
      <c r="A26" s="73" t="s">
        <v>911</v>
      </c>
      <c r="B26" s="330">
        <v>1</v>
      </c>
    </row>
    <row r="27" spans="1:2" x14ac:dyDescent="0.25">
      <c r="A27" s="73" t="s">
        <v>912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910</v>
      </c>
      <c r="B35" s="330">
        <v>1</v>
      </c>
    </row>
    <row r="36" spans="1:2" x14ac:dyDescent="0.25">
      <c r="A36" s="73" t="s">
        <v>911</v>
      </c>
      <c r="B36" s="330">
        <v>1</v>
      </c>
    </row>
    <row r="37" spans="1:2" x14ac:dyDescent="0.25">
      <c r="A37" s="73" t="s">
        <v>912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910</v>
      </c>
      <c r="B45" s="330">
        <v>1</v>
      </c>
    </row>
    <row r="46" spans="1:2" x14ac:dyDescent="0.25">
      <c r="A46" s="73" t="s">
        <v>911</v>
      </c>
      <c r="B46" s="330">
        <v>1</v>
      </c>
    </row>
    <row r="47" spans="1:2" x14ac:dyDescent="0.25">
      <c r="A47" s="73" t="s">
        <v>912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968</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1014</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966</v>
      </c>
      <c r="J18" s="711"/>
      <c r="K18" s="110" t="s">
        <v>965</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774</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1122</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1123</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1124</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848</v>
      </c>
      <c r="K34" s="735" t="s">
        <v>419</v>
      </c>
      <c r="L34" s="735" t="s">
        <v>817</v>
      </c>
      <c r="M34" s="735" t="s">
        <v>818</v>
      </c>
      <c r="N34" s="735" t="s">
        <v>819</v>
      </c>
      <c r="O34" s="735" t="s">
        <v>820</v>
      </c>
      <c r="P34" s="735" t="s">
        <v>821</v>
      </c>
      <c r="Q34" s="735" t="s">
        <v>822</v>
      </c>
      <c r="R34" s="735" t="s">
        <v>823</v>
      </c>
      <c r="S34" s="735" t="s">
        <v>824</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1125</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1066</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1071</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1067</v>
      </c>
      <c r="J93" s="950" t="s">
        <v>1068</v>
      </c>
      <c r="K93" s="950" t="s">
        <v>1069</v>
      </c>
      <c r="L93" s="950" t="s">
        <v>1070</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1013</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1078</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1080</v>
      </c>
      <c r="I130" s="967" t="s">
        <v>1081</v>
      </c>
      <c r="J130" s="968" t="s">
        <v>1082</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1075</v>
      </c>
      <c r="I131" s="697" t="s">
        <v>1076</v>
      </c>
      <c r="J131" s="697" t="s">
        <v>1077</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1083</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1075</v>
      </c>
      <c r="I152" s="697" t="s">
        <v>1076</v>
      </c>
      <c r="J152" s="697" t="s">
        <v>1077</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1079</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1075</v>
      </c>
      <c r="I172" s="697" t="s">
        <v>1076</v>
      </c>
      <c r="J172" s="697" t="s">
        <v>1077</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1102</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1142</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1015</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977</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1046</v>
      </c>
      <c r="M216" s="910" t="s">
        <v>69</v>
      </c>
      <c r="N216" s="910" t="s">
        <v>1047</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1017</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1033</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1016</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1143</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1027</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1034</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1029</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1035</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1038</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1037</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1049</v>
      </c>
      <c r="I252" s="197"/>
      <c r="J252" s="913">
        <v>0.15</v>
      </c>
      <c r="K252" s="1113" t="s">
        <v>1052</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1050</v>
      </c>
      <c r="I253" s="197"/>
      <c r="J253" s="913">
        <v>0.02</v>
      </c>
      <c r="K253" s="111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1051</v>
      </c>
      <c r="I254" s="197"/>
      <c r="J254" s="914">
        <f>1-SUM(J252:J253)</f>
        <v>0.83000000000000007</v>
      </c>
      <c r="K254" s="111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1036</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1040</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1041</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1042</v>
      </c>
      <c r="K260" s="908" t="s">
        <v>1045</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1043</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1044</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1048</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1053</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1035</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1038</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1037</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1049</v>
      </c>
      <c r="I272" s="197"/>
      <c r="J272" s="913">
        <v>0.125</v>
      </c>
      <c r="K272" s="1113" t="s">
        <v>1052</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1050</v>
      </c>
      <c r="I273" s="197"/>
      <c r="J273" s="913">
        <v>0.02</v>
      </c>
      <c r="K273" s="111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1051</v>
      </c>
      <c r="I274" s="197"/>
      <c r="J274" s="914">
        <f>1-SUM(J272:J273)</f>
        <v>0.85499999999999998</v>
      </c>
      <c r="K274" s="111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689</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545</v>
      </c>
      <c r="I278" s="210"/>
      <c r="J278" s="456" t="s">
        <v>14</v>
      </c>
      <c r="K278" s="456" t="s">
        <v>537</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1039</v>
      </c>
      <c r="I281" s="210"/>
      <c r="J281" s="456" t="s">
        <v>538</v>
      </c>
      <c r="K281" s="456" t="s">
        <v>539</v>
      </c>
      <c r="L281" s="456" t="s">
        <v>540</v>
      </c>
      <c r="M281" s="456" t="s">
        <v>541</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1018</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1019</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1028</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1020</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1032</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1021</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1022</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1023</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1024</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1030</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476</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1031</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1025</v>
      </c>
      <c r="H305" s="209"/>
      <c r="I305" s="1118" t="s">
        <v>1026</v>
      </c>
      <c r="J305" s="1119"/>
      <c r="K305" s="1119"/>
      <c r="L305" s="1119"/>
      <c r="M305" s="1119"/>
      <c r="N305" s="1119"/>
      <c r="O305" s="1119"/>
      <c r="P305" s="1119"/>
      <c r="Q305" s="112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1" t="s">
        <v>74</v>
      </c>
      <c r="J306" s="1122"/>
      <c r="K306" s="1123"/>
      <c r="L306" s="1124" t="s">
        <v>71</v>
      </c>
      <c r="M306" s="1125"/>
      <c r="N306" s="1126"/>
      <c r="O306" s="1127" t="s">
        <v>341</v>
      </c>
      <c r="P306" s="1128"/>
      <c r="Q306" s="1129"/>
      <c r="R306" s="58"/>
      <c r="S306" s="1114" t="s">
        <v>1055</v>
      </c>
      <c r="T306" s="1116" t="s">
        <v>1054</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5"/>
      <c r="T307" s="1117"/>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873</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874</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973</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865</v>
      </c>
      <c r="J11" s="735"/>
      <c r="K11" s="736"/>
      <c r="L11" s="736"/>
      <c r="M11" s="735"/>
      <c r="N11" s="735"/>
      <c r="O11" s="735" t="s">
        <v>869</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872</v>
      </c>
      <c r="J12" s="735"/>
      <c r="K12" s="735" t="s">
        <v>209</v>
      </c>
      <c r="L12" s="735" t="s">
        <v>871</v>
      </c>
      <c r="M12" s="735" t="s">
        <v>870</v>
      </c>
      <c r="N12" s="735" t="s">
        <v>869</v>
      </c>
      <c r="O12" s="735" t="str">
        <f>"per "&amp;$I$26&amp;" MJ"</f>
        <v>per 100 MJ</v>
      </c>
      <c r="P12" s="735"/>
      <c r="Q12" s="735" t="s">
        <v>944</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879</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880</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881</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882</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883</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884</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885</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886</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887</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888</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868</v>
      </c>
      <c r="I26" s="748">
        <v>100</v>
      </c>
      <c r="J26" s="727" t="s">
        <v>867</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866</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2022-05-11T03:38:12Z</dcterms:modified>
</cp:coreProperties>
</file>