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D939640E-09BB-4FE3-A7DA-57BA1F88758A}" xr6:coauthVersionLast="46" xr6:coauthVersionMax="47" xr10:uidLastSave="{00000000-0000-0000-0000-000000000000}"/>
  <bookViews>
    <workbookView xWindow="28680" yWindow="-120" windowWidth="29040" windowHeight="15840" tabRatio="678" activeTab="1"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fs_create" localSheetId="2">StructuralSA!$O$117</definedName>
    <definedName name="fs_number" localSheetId="2">StructuralSA!$O$118</definedName>
    <definedName name="fs_use_pkl" localSheetId="2">StructuralSA!$O$116</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trt_idx_offs">Stock!$L$268:$Q$268</definedName>
    <definedName name="i_confinement_n0">StructuralSA!$K$83</definedName>
    <definedName name="i_confinement_n1">StructuralSA!$N$83:$N$90</definedName>
    <definedName name="i_confinement_n3">StructuralSA!$T$83:$T$90</definedName>
    <definedName name="i_core_dvp_types_f1" localSheetId="1">Stock!$J$313:$L$313</definedName>
    <definedName name="i_d_pos">Stock!$I$47</definedName>
    <definedName name="i_density_n0" localSheetId="2">StructuralSA!$L$83</definedName>
    <definedName name="i_density_n1" localSheetId="2">StructuralSA!$O$83:$O$90</definedName>
    <definedName name="i_density_n3" localSheetId="2">StructuralSA!$U$83:$U$90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vp_mask_dams">StructuralSA!$N$43:$O$43</definedName>
    <definedName name="i_fvp_mask_offs">StructuralSA!$J$52:$L$52</definedName>
    <definedName name="i_fvp4_date_i">StructuralSA!$O$45:$O$47</definedName>
    <definedName name="i_i_pos">Stock!$I$50</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StructuralSA!$I$150</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StructuralSA!$M$77</definedName>
    <definedName name="i_n1_matrix_len">StructuralSA!$M$79</definedName>
    <definedName name="i_n2_len">StructuralSA!$M$77</definedName>
    <definedName name="i_n3_len">StructuralSA!$S$77</definedName>
    <definedName name="i_n3_matrix_len">StructuralSA!$S$79</definedName>
    <definedName name="i_nut_spread_n0" localSheetId="2">StructuralSA!$J$83</definedName>
    <definedName name="i_nut_spread_n1" localSheetId="2">StructuralSA!$M$83:$M$90</definedName>
    <definedName name="i_nut_spread_n3" localSheetId="2">StructuralSA!$S$83:$S$90</definedName>
    <definedName name="i_nv_lower_p6">StructuralSA!$J$153:$S$153</definedName>
    <definedName name="i_nv_upper_p6">StructuralSA!$J$154:$S$154</definedName>
    <definedName name="i_p_pos">Stock!$I$55</definedName>
    <definedName name="i_prejoin_offset">Stock!$I$66</definedName>
    <definedName name="i_progeny_w2_len">StructuralSA!$Q$75</definedName>
    <definedName name="i_sim_periods_year">Stock!$I$62</definedName>
    <definedName name="i_transfer_exists_tg1">Stock!$K$119:$N$121</definedName>
    <definedName name="i_w_pos">Stock!$I$56</definedName>
    <definedName name="i_w_start_len1">StructuralSA!$M$76</definedName>
    <definedName name="i_w_start_len3">StructuralSA!$S$76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Stock!$J$318:$L$318</definedName>
    <definedName name="rev_create" localSheetId="2">StructuralSA!$I$116</definedName>
    <definedName name="rev_number" localSheetId="2">StructuralSA!$I$118</definedName>
    <definedName name="rev_trait_inc" localSheetId="2">StructuralSA!$I$122:$I$129</definedName>
    <definedName name="rev_trait_name" localSheetId="2">StructuralSA!$H$122:$H$129</definedName>
    <definedName name="worker_levels" localSheetId="0">General!$I$42:$K$42</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8" i="25" l="1"/>
  <c r="C313" i="12"/>
  <c r="C155" i="25" l="1"/>
  <c r="C145" i="25"/>
  <c r="C80" i="25"/>
  <c r="C79" i="25"/>
  <c r="C78" i="25"/>
  <c r="C77" i="25"/>
  <c r="C76" i="25"/>
  <c r="C75" i="25"/>
  <c r="C74" i="25"/>
  <c r="C92" i="25"/>
  <c r="C91" i="25"/>
  <c r="C119" i="25"/>
  <c r="C118" i="25"/>
  <c r="C117" i="25"/>
  <c r="C116" i="25"/>
  <c r="C115" i="25"/>
  <c r="C154" i="25"/>
  <c r="C153" i="25"/>
  <c r="C152" i="25"/>
  <c r="C151" i="25"/>
  <c r="C150" i="25"/>
  <c r="C149" i="25"/>
  <c r="C161" i="25"/>
  <c r="C160" i="25"/>
  <c r="C159" i="25"/>
  <c r="C158" i="25"/>
  <c r="C157" i="25"/>
  <c r="C156" i="25"/>
  <c r="C146" i="25"/>
  <c r="C144" i="25"/>
  <c r="C143" i="25"/>
  <c r="C142" i="25"/>
  <c r="C139" i="25"/>
  <c r="C138" i="25"/>
  <c r="C137" i="25"/>
  <c r="C129" i="25"/>
  <c r="C128" i="25"/>
  <c r="C127" i="25"/>
  <c r="C136" i="25"/>
  <c r="C135" i="25"/>
  <c r="C134" i="25"/>
  <c r="C133" i="25"/>
  <c r="C132" i="25"/>
  <c r="C131" i="25"/>
  <c r="C130" i="25"/>
  <c r="C126" i="25"/>
  <c r="C125" i="25"/>
  <c r="C124" i="25"/>
  <c r="C123" i="25"/>
  <c r="C122" i="25"/>
  <c r="C121" i="25"/>
  <c r="C120" i="25"/>
  <c r="C112" i="25"/>
  <c r="C111" i="25"/>
  <c r="C110" i="25"/>
  <c r="C109" i="25"/>
  <c r="C106" i="25"/>
  <c r="C105" i="25"/>
  <c r="C104" i="25"/>
  <c r="H141" i="25"/>
  <c r="C64" i="12"/>
  <c r="C63" i="12"/>
  <c r="C62" i="12"/>
  <c r="C60" i="12"/>
  <c r="C61" i="12"/>
  <c r="C83" i="25"/>
  <c r="C37" i="12"/>
  <c r="C36" i="12"/>
  <c r="C35" i="12"/>
  <c r="C34" i="12"/>
  <c r="C46" i="25"/>
  <c r="M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0" i="25"/>
  <c r="C147" i="25" s="1"/>
  <c r="C113" i="25" l="1"/>
  <c r="C148"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S78" i="25"/>
  <c r="S75" i="25" s="1"/>
  <c r="M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62" i="24"/>
  <c r="C61" i="24"/>
  <c r="C60" i="24"/>
  <c r="C59" i="24"/>
  <c r="C58" i="24"/>
  <c r="C41" i="24"/>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s="1"/>
  <c r="C40"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78"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2" authorId="0" shapeId="0" xr:uid="{E340AD6E-11C9-44BF-82E3-7B07708AECC7}">
      <text>
        <r>
          <rPr>
            <b/>
            <sz val="9"/>
            <color indexed="81"/>
            <rFont val="Tahoma"/>
            <charset val="1"/>
          </rPr>
          <t>Michael Young (21512438):</t>
        </r>
        <r>
          <rPr>
            <sz val="9"/>
            <color indexed="81"/>
            <rFont val="Tahoma"/>
            <charset val="1"/>
          </rPr>
          <t xml:space="preserve">
This control allows confinement to occur if it is turned on for the given p6 period (controlled in feedsupply in property inputs)</t>
        </r>
      </text>
    </comment>
    <comment ref="T82" authorId="0" shapeId="0" xr:uid="{D3F46B65-AA6B-45FC-BB7B-0F0F7648D80A}">
      <text>
        <r>
          <rPr>
            <b/>
            <sz val="9"/>
            <color indexed="81"/>
            <rFont val="Tahoma"/>
            <charset val="1"/>
          </rPr>
          <t>Michael Young (21512438):</t>
        </r>
        <r>
          <rPr>
            <sz val="9"/>
            <color indexed="81"/>
            <rFont val="Tahoma"/>
            <charset val="1"/>
          </rPr>
          <t xml:space="preserve">
This control allows confinement to occur if it is turned on for the given p6 period (controlled in feedsupply in property inputs)</t>
        </r>
      </text>
    </comment>
    <comment ref="S89"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N116"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used the excel input feedsupply.</t>
        </r>
      </text>
    </comment>
    <comment ref="N117"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N118" authorId="0" shapeId="0" xr:uid="{1D224ECA-F2E2-44DB-A203-7D8A825CE404}">
      <text>
        <r>
          <rPr>
            <b/>
            <sz val="9"/>
            <color indexed="81"/>
            <rFont val="Tahoma"/>
            <family val="2"/>
          </rPr>
          <t>Michael Young (21512438):</t>
        </r>
        <r>
          <rPr>
            <sz val="9"/>
            <color indexed="81"/>
            <rFont val="Tahoma"/>
            <family val="2"/>
          </rPr>
          <t xml:space="preserve">
This number is appended to the std fs pickle file. This is required so multiple fs can be stored similtaneously.</t>
        </r>
      </text>
    </comment>
    <comment ref="H121"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6"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0" authorId="1" shapeId="0" xr:uid="{B39EFDC6-7ABB-4808-93B1-2819F2755236}">
      <text>
        <r>
          <rPr>
            <b/>
            <sz val="9"/>
            <color indexed="81"/>
            <rFont val="Tahoma"/>
            <family val="2"/>
          </rPr>
          <t>John:</t>
        </r>
        <r>
          <rPr>
            <sz val="9"/>
            <color indexed="81"/>
            <rFont val="Tahoma"/>
            <family val="2"/>
          </rPr>
          <t xml:space="preserve">
</t>
        </r>
      </text>
    </comment>
    <comment ref="H153"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4"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sharedStrings.xml><?xml version="1.0" encoding="utf-8"?>
<sst xmlns="http://schemas.openxmlformats.org/spreadsheetml/2006/main" count="584" uniqueCount="316">
  <si>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</si>
  <si>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</si>
  <si>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</si>
  <si>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</si>
  <si>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</si>
  <si>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</si>
  <si>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</si>
  <si>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</si>
  <si>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</si>
  <si>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</si>
  <si>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</si>
  <si>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</si>
  <si>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</si>
  <si>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</si>
  <si>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</si>
  <si>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</si>
  <si>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</si>
  <si>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</si>
  <si>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</si>
  <si>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</si>
  <si>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</si>
  <si>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</si>
  <si>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</si>
  <si>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</si>
  <si>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</si>
  <si>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</si>
  <si>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</si>
  <si>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</si>
  <si>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</si>
  <si>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</si>
  <si>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</si>
  <si>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</si>
  <si>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</si>
  <si>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</si>
  <si>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</si>
  <si>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</si>
  <si>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</si>
  <si>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</si>
  <si>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</si>
  <si>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</si>
  <si>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</si>
  <si>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</si>
  <si>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</si>
  <si>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</si>
  <si>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</si>
  <si>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</si>
  <si>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</si>
  <si>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</si>
  <si>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</si>
  <si>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</si>
  <si>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</si>
  <si>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</si>
  <si>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</si>
  <si>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</si>
  <si>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</si>
  <si>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</si>
  <si>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</si>
  <si>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</si>
  <si>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</si>
  <si>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</si>
  <si>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</si>
  <si>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</si>
  <si>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</si>
  <si>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</si>
  <si>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</si>
  <si>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</si>
  <si>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</si>
  <si>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</si>
  <si>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</si>
  <si>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</si>
  <si>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</si>
  <si>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</si>
  <si>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</si>
  <si>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</si>
  <si>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</si>
  <si>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</si>
  <si>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</si>
  <si>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</si>
  <si>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</si>
  <si>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</si>
  <si>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</si>
  <si>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</si>
  <si>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</si>
  <si>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</si>
  <si>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</si>
  <si>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</si>
  <si>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</si>
  <si>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</si>
  <si>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</si>
  <si>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</si>
  <si>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</si>
  <si>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</si>
  <si>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</si>
  <si>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</si>
  <si>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</si>
  <si>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</si>
  <si>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</si>
  <si>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</si>
  <si>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</si>
  <si>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</si>
  <si>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</si>
  <si>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</si>
  <si>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</si>
  <si>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</si>
  <si>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</si>
  <si>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</si>
  <si>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</si>
  <si>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</si>
  <si>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</si>
  <si>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</si>
  <si>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</si>
  <si>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</si>
  <si>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</si>
  <si>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</si>
  <si>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</si>
  <si>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</si>
  <si>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</si>
  <si>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</si>
  <si>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</si>
  <si>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</si>
  <si>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</si>
  <si>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</si>
  <si>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</si>
  <si>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</si>
  <si>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</si>
  <si>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</si>
  <si>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</si>
  <si>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</si>
  <si>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</si>
  <si>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</si>
  <si>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</si>
  <si>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</si>
  <si>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</si>
  <si>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</si>
  <si>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</si>
  <si>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</si>
  <si>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</si>
  <si>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</si>
  <si>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</si>
  <si>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</si>
  <si>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</si>
  <si>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</si>
  <si>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</si>
  <si>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</si>
  <si>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</si>
  <si>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</si>
  <si>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</si>
  <si>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</si>
  <si>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</si>
  <si>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</si>
  <si>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</si>
  <si>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</si>
  <si>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</si>
  <si>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</si>
  <si>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</si>
  <si>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</si>
  <si>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</si>
  <si>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</si>
  <si>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</si>
  <si>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</si>
  <si>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</si>
  <si>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</si>
  <si>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</si>
  <si>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</si>
  <si>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</si>
  <si>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</si>
  <si>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</si>
  <si>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</si>
  <si>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</si>
  <si>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</si>
  <si>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</si>
  <si>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</si>
  <si>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</si>
  <si>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</si>
  <si>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</si>
  <si>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</si>
  <si>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</si>
  <si>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</si>
  <si>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</si>
  <si>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</si>
  <si>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</si>
  <si>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</si>
  <si>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</si>
  <si>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</si>
  <si>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</si>
  <si>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</si>
  <si>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</si>
  <si>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</si>
  <si>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</si>
  <si>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</si>
  <si>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</si>
  <si>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</si>
  <si>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</si>
  <si>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</si>
  <si>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</si>
  <si>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</si>
  <si>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</si>
  <si>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</si>
  <si>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</si>
  <si>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</si>
  <si>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</si>
  <si>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</si>
  <si>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</si>
  <si>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</si>
  <si>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</si>
  <si>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</si>
  <si>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</si>
  <si>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</si>
  <si>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</si>
  <si>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</si>
  <si>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</si>
  <si>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</si>
  <si>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</si>
  <si>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</si>
  <si>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</si>
  <si>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</si>
  <si>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</si>
  <si>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</si>
  <si>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</si>
  <si>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</si>
  <si>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</si>
  <si>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</si>
  <si>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</si>
  <si>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</si>
  <si>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</si>
  <si>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</si>
  <si>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</si>
  <si>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</si>
  <si>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</si>
  <si>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</si>
  <si>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</si>
  <si>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</si>
  <si>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</si>
  <si>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</si>
  <si>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</si>
  <si>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</si>
  <si>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</si>
  <si>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</si>
  <si>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</si>
  <si>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</si>
  <si>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</si>
  <si>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</si>
  <si>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</si>
  <si>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</si>
  <si>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</si>
  <si>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</si>
  <si>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</si>
  <si>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</si>
  <si>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</si>
  <si>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</si>
  <si>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</si>
  <si>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</si>
  <si>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</si>
  <si>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</si>
  <si>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</si>
  <si>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</si>
  <si>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</si>
  <si>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</si>
  <si>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</si>
  <si>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</si>
  <si>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</si>
  <si>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</si>
  <si>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</si>
  <si>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</si>
  <si>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</si>
  <si>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</si>
  <si>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</si>
  <si>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</si>
  <si>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</si>
  <si>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</si>
  <si>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</si>
  <si>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</si>
  <si>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</si>
  <si>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</si>
  <si>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</si>
  <si>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</si>
  <si>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</si>
  <si>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</si>
  <si>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</si>
  <si>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</si>
  <si>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</si>
  <si>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</si>
  <si>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</si>
  <si>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</si>
  <si>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</si>
  <si>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</si>
  <si>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</si>
  <si>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</si>
  <si>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</si>
  <si>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</si>
  <si>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</si>
  <si>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</si>
  <si>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</si>
  <si>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</si>
  <si>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</si>
  <si>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</si>
  <si>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</si>
  <si>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</si>
  <si>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</si>
  <si>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</si>
  <si>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</si>
  <si>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</si>
  <si>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</si>
  <si>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20May21: Make the extra nut_spread_g1 = 0.1
1Apr19: Blank worksheet</t>
  </si>
  <si>
    <t>is FVP</t>
  </si>
  <si>
    <t>is DVP</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</si>
  <si>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</si>
  <si>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enterprises</t>
  </si>
  <si>
    <t>stk</t>
  </si>
  <si>
    <t>crp</t>
  </si>
  <si>
    <t>Confinement</t>
  </si>
  <si>
    <t>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</si>
  <si>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fs_use_pkl</t>
  </si>
  <si>
    <t>fs_create</t>
  </si>
  <si>
    <t>fs_number</t>
  </si>
  <si>
    <t>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</si>
</sst>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193">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72</xdr:row>
      <xdr:rowOff>154781</xdr:rowOff>
    </xdr:from>
    <xdr:to>
      <xdr:col>26</xdr:col>
      <xdr:colOff>357187</xdr:colOff>
      <xdr:row>79</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69"/>
  <sheetViews>
    <sheetView topLeftCell="A6" workbookViewId="0">
      <pane xSplit="9" ySplit="10" topLeftCell="J16" activePane="bottomRight" state="frozen"/>
      <selection activeCell="A6" sqref="A6"/>
      <selection pane="topRight" activeCell="J6" sqref="J6"/>
      <selection pane="bottomLeft" activeCell="A21" sqref="A21"/>
      <selection pane="bottomRight" activeCell="I56" sqref="I56:J56"/>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301</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186" t="s">
        <v>299</v>
      </c>
      <c r="K13" s="187"/>
      <c r="L13" s="187"/>
      <c r="M13" s="187"/>
      <c r="N13" s="187"/>
      <c r="O13" s="187"/>
      <c r="P13" s="187"/>
      <c r="Q13" s="187"/>
      <c r="R13" s="187"/>
      <c r="S13" s="187"/>
      <c r="T13" s="188"/>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44371.660335300898</v>
      </c>
      <c r="J14" s="189" t="s">
        <v>300</v>
      </c>
      <c r="K14" s="190"/>
      <c r="L14" s="190"/>
      <c r="M14" s="190"/>
      <c r="N14" s="190"/>
      <c r="O14" s="190"/>
      <c r="P14" s="190"/>
      <c r="Q14" s="190"/>
      <c r="R14" s="190"/>
      <c r="S14" s="190"/>
      <c r="T14" s="190"/>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175</v>
      </c>
      <c r="J46" s="101" t="s">
        <v>176</v>
      </c>
      <c r="K46" s="101" t="s">
        <v>177</v>
      </c>
      <c r="L46" s="142"/>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171</v>
      </c>
      <c r="I47" s="101" t="b">
        <v>1</v>
      </c>
      <c r="J47" s="101" t="b">
        <v>0</v>
      </c>
      <c r="K47" s="101" t="b">
        <v>0</v>
      </c>
      <c r="L47" s="14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172</v>
      </c>
      <c r="I48" s="101" t="s">
        <v>178</v>
      </c>
      <c r="J48" s="101" t="s">
        <v>179</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173</v>
      </c>
      <c r="I49" s="101" t="s">
        <v>180</v>
      </c>
      <c r="J49" s="101" t="s">
        <v>181</v>
      </c>
      <c r="K49" s="101" t="s">
        <v>267</v>
      </c>
      <c r="L49" s="101" t="s">
        <v>182</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174</v>
      </c>
      <c r="I50" s="101" t="s">
        <v>183</v>
      </c>
      <c r="J50" s="101" t="s">
        <v>184</v>
      </c>
      <c r="K50" s="101" t="s">
        <v>185</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186</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187</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307</v>
      </c>
      <c r="I56" s="101" t="s">
        <v>308</v>
      </c>
      <c r="J56" s="101" t="s">
        <v>309</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x14ac:dyDescent="0.25">
      <c r="A63" s="1"/>
      <c r="B63" s="1"/>
      <c r="C63" s="66"/>
      <c r="D63" s="1"/>
      <c r="E63" s="1"/>
      <c r="F63" s="1"/>
      <c r="G63" s="1"/>
      <c r="H63" s="1"/>
      <c r="I63" s="1"/>
      <c r="J63" s="1"/>
      <c r="K63" s="1"/>
      <c r="L63" s="1"/>
      <c r="M63" s="1"/>
      <c r="N63" s="1"/>
      <c r="O63" s="1"/>
      <c r="P63" s="1"/>
      <c r="Q63" s="1"/>
      <c r="R63" s="1"/>
      <c r="S63" s="1"/>
      <c r="T63" s="1"/>
      <c r="U63" s="1"/>
      <c r="V63" s="1"/>
      <c r="W63" s="1"/>
      <c r="X63" s="1"/>
      <c r="Y63" s="1"/>
      <c r="Z63" s="1"/>
      <c r="AA63" s="1"/>
      <c r="AB63" s="1"/>
    </row>
    <row r="64" spans="1:46" x14ac:dyDescent="0.25">
      <c r="A64" s="1"/>
      <c r="B64" s="1"/>
      <c r="C64" s="66"/>
      <c r="D64" s="1"/>
      <c r="E64" s="1"/>
      <c r="F64" s="1"/>
      <c r="G64" s="1"/>
      <c r="H64" s="1"/>
      <c r="I64" s="1"/>
      <c r="J64" s="1"/>
      <c r="K64" s="1"/>
      <c r="L64" s="1"/>
      <c r="M64" s="1"/>
      <c r="N64" s="1"/>
      <c r="O64" s="1"/>
      <c r="P64" s="1"/>
      <c r="Q64" s="1"/>
      <c r="R64" s="1"/>
      <c r="S64" s="1"/>
      <c r="T64" s="1"/>
      <c r="U64" s="1"/>
      <c r="V64" s="1"/>
      <c r="W64" s="1"/>
      <c r="X64" s="1"/>
      <c r="Y64" s="1"/>
      <c r="Z64" s="1"/>
      <c r="AA64" s="1"/>
      <c r="AB64" s="1"/>
    </row>
    <row r="65" spans="1:28" x14ac:dyDescent="0.25">
      <c r="A65" s="1"/>
      <c r="B65" s="1"/>
      <c r="C65" s="66"/>
      <c r="D65" s="1"/>
      <c r="E65" s="1"/>
      <c r="F65" s="1"/>
      <c r="G65" s="1"/>
      <c r="H65" s="1"/>
      <c r="I65" s="1"/>
      <c r="J65" s="1"/>
      <c r="K65" s="1"/>
      <c r="L65" s="1"/>
      <c r="M65" s="1"/>
      <c r="N65" s="1"/>
      <c r="O65" s="1"/>
      <c r="P65" s="1"/>
      <c r="Q65" s="1"/>
      <c r="R65" s="1"/>
      <c r="S65" s="1"/>
      <c r="T65" s="1"/>
      <c r="U65" s="1"/>
      <c r="V65" s="1"/>
      <c r="W65" s="1"/>
      <c r="X65" s="1"/>
      <c r="Y65" s="1"/>
      <c r="Z65" s="1"/>
      <c r="AA65" s="1"/>
      <c r="AB65" s="1"/>
    </row>
    <row r="66" spans="1:28" x14ac:dyDescent="0.25">
      <c r="A66" s="1"/>
      <c r="B66" s="1"/>
      <c r="C66" s="66"/>
      <c r="D66" s="1"/>
      <c r="E66" s="1"/>
      <c r="F66" s="1"/>
      <c r="G66" s="1"/>
      <c r="H66" s="1"/>
      <c r="I66" s="1"/>
      <c r="J66" s="1"/>
      <c r="K66" s="1"/>
      <c r="L66" s="1"/>
      <c r="M66" s="1"/>
      <c r="N66" s="1"/>
      <c r="O66" s="1"/>
      <c r="P66" s="1"/>
      <c r="Q66" s="1"/>
      <c r="R66" s="1"/>
      <c r="S66" s="1"/>
      <c r="T66" s="1"/>
      <c r="U66" s="1"/>
      <c r="V66" s="1"/>
      <c r="W66" s="1"/>
      <c r="X66" s="1"/>
      <c r="Y66" s="1"/>
      <c r="Z66" s="1"/>
      <c r="AA66" s="1"/>
      <c r="AB66" s="1"/>
    </row>
    <row r="67" spans="1:28" x14ac:dyDescent="0.25">
      <c r="A67" s="1"/>
      <c r="B67" s="1"/>
      <c r="C67" s="66"/>
      <c r="D67" s="1"/>
      <c r="E67" s="1"/>
      <c r="F67" s="1"/>
      <c r="G67" s="1"/>
      <c r="H67" s="1"/>
      <c r="I67" s="1"/>
      <c r="J67" s="1"/>
      <c r="K67" s="1"/>
      <c r="L67" s="1"/>
      <c r="M67" s="1"/>
      <c r="N67" s="1"/>
      <c r="O67" s="1"/>
      <c r="P67" s="1"/>
      <c r="Q67" s="1"/>
      <c r="R67" s="1"/>
      <c r="S67" s="1"/>
      <c r="T67" s="1"/>
      <c r="U67" s="1"/>
      <c r="V67" s="1"/>
      <c r="W67" s="1"/>
      <c r="X67" s="1"/>
      <c r="Y67" s="1"/>
      <c r="Z67" s="1"/>
      <c r="AA67" s="1"/>
      <c r="AB67" s="1"/>
    </row>
    <row r="68" spans="1:28" x14ac:dyDescent="0.25">
      <c r="A68" s="1"/>
      <c r="B68" s="1"/>
      <c r="C68" s="66"/>
      <c r="D68" s="1"/>
      <c r="E68" s="1"/>
      <c r="F68" s="1"/>
      <c r="G68" s="1"/>
      <c r="H68" s="1"/>
      <c r="I68" s="1"/>
      <c r="J68" s="1"/>
      <c r="K68" s="1"/>
      <c r="L68" s="1"/>
      <c r="M68" s="1"/>
      <c r="N68" s="1"/>
      <c r="O68" s="1"/>
      <c r="P68" s="1"/>
      <c r="Q68" s="1"/>
      <c r="R68" s="1"/>
      <c r="S68" s="1"/>
      <c r="T68" s="1"/>
      <c r="U68" s="1"/>
      <c r="V68" s="1"/>
      <c r="W68" s="1"/>
      <c r="X68" s="1"/>
      <c r="Y68" s="1"/>
      <c r="Z68" s="1"/>
      <c r="AA68" s="1"/>
      <c r="AB68" s="1"/>
    </row>
    <row r="69" spans="1:28" x14ac:dyDescent="0.25">
      <c r="C69"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abSelected="1" topLeftCell="A6" workbookViewId="0">
      <pane xSplit="9" ySplit="10" topLeftCell="J144" activePane="bottomRight" state="frozen"/>
      <selection activeCell="A6" sqref="A6"/>
      <selection pane="topRight" activeCell="J6" sqref="J6"/>
      <selection pane="bottomLeft" activeCell="A16" sqref="A16"/>
      <selection pane="bottomRight" activeCell="J14" sqref="J14:T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301</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44311.756953009302</v>
      </c>
      <c r="J13" s="186" t="s">
        <v>306</v>
      </c>
      <c r="K13" s="187"/>
      <c r="L13" s="187"/>
      <c r="M13" s="187"/>
      <c r="N13" s="187"/>
      <c r="O13" s="187"/>
      <c r="P13" s="187"/>
      <c r="Q13" s="187"/>
      <c r="R13" s="187"/>
      <c r="S13" s="187"/>
      <c r="T13" s="188"/>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44355.378988657401</v>
      </c>
      <c r="J14" s="189" t="s">
        <v>315</v>
      </c>
      <c r="K14" s="190"/>
      <c r="L14" s="190"/>
      <c r="M14" s="190"/>
      <c r="N14" s="190"/>
      <c r="O14" s="190"/>
      <c r="P14" s="190"/>
      <c r="Q14" s="190"/>
      <c r="R14" s="190"/>
      <c r="S14" s="190"/>
      <c r="T14" s="190"/>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293</v>
      </c>
      <c r="I42" s="36" t="s">
        <v>274</v>
      </c>
      <c r="J42" s="2" t="s">
        <v>278</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193</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192</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191</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190</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194</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188</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189</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195</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275</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276</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277</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199</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198</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197</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196</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200</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201</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292</v>
      </c>
      <c r="I61" s="36" t="s">
        <v>291</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223</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224</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202</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1</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225</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c r="I156" s="2"/>
      <c r="J156" s="2"/>
      <c r="K156" s="2"/>
      <c r="L156" s="2"/>
      <c r="M156" s="2"/>
      <c r="N156" s="2"/>
      <c r="O156" s="2"/>
      <c r="P156" s="2"/>
      <c r="Q156" s="2"/>
      <c r="R156" s="2"/>
      <c r="S156" s="2"/>
      <c r="T156" s="2"/>
      <c r="U156" s="2"/>
      <c r="V156" s="2"/>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279</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281</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283</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282</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284</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285</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286</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287</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288</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289</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280</v>
      </c>
      <c r="I202" s="60" t="str">
        <f>"("&amp;ROWS(ia_ppk2g1_rlsb1)-2&amp;","&amp;COLUMNS(ia_ppk2g1_rlsb1)-1&amp;"): ia_ppk2_vlsb1(pointers) = input"</f>
        <v>(58,10): ia_ppk2_vlsb1(pointers) = input</v>
      </c>
      <c r="J202" s="49"/>
      <c r="K202" s="49"/>
      <c r="L202" s="150" t="s">
        <v>226</v>
      </c>
      <c r="M202" s="151" t="s">
        <v>227</v>
      </c>
      <c r="N202" s="151" t="s">
        <v>228</v>
      </c>
      <c r="O202" s="151" t="s">
        <v>229</v>
      </c>
      <c r="P202" s="151" t="s">
        <v>230</v>
      </c>
      <c r="Q202" s="151" t="s">
        <v>231</v>
      </c>
      <c r="R202" s="151" t="s">
        <v>232</v>
      </c>
      <c r="S202" s="151" t="s">
        <v>233</v>
      </c>
      <c r="T202" s="151" t="s">
        <v>234</v>
      </c>
      <c r="U202" s="151" t="s">
        <v>235</v>
      </c>
      <c r="V202" s="152" t="s">
        <v>236</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213</v>
      </c>
      <c r="J206" s="54" t="s">
        <v>108</v>
      </c>
      <c r="K206" s="54" t="s">
        <v>96</v>
      </c>
      <c r="L206" s="31">
        <v>3</v>
      </c>
      <c r="M206" s="31">
        <f>i_len_l</f>
        <v>4</v>
      </c>
      <c r="N206" s="161">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237</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210</v>
      </c>
      <c r="K305" s="180" t="s">
        <v>96</v>
      </c>
      <c r="L305" s="180" t="s">
        <v>211</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203</v>
      </c>
      <c r="K306" s="180" t="s">
        <v>204</v>
      </c>
      <c r="L306" s="180" t="s">
        <v>205</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214</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304</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273</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305</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220</v>
      </c>
      <c r="K317" s="146" t="s">
        <v>221</v>
      </c>
      <c r="L317" s="146" t="s">
        <v>222</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219</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8"/>
  <sheetViews>
    <sheetView topLeftCell="A6" zoomScale="80" zoomScaleNormal="80" workbookViewId="0">
      <pane xSplit="9" ySplit="10" topLeftCell="J16" activePane="bottomRight" state="frozen"/>
      <selection activeCell="A6" sqref="A6"/>
      <selection pane="topRight" activeCell="J6" sqref="J6"/>
      <selection pane="bottomLeft" activeCell="A16" sqref="A16"/>
      <selection pane="bottomRight" activeCell="O118" sqref="O118"/>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301</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44526.640759722199</v>
      </c>
      <c r="J13" s="186" t="s">
        <v>311</v>
      </c>
      <c r="K13" s="187"/>
      <c r="L13" s="187"/>
      <c r="M13" s="187"/>
      <c r="N13" s="187"/>
      <c r="O13" s="187"/>
      <c r="P13" s="187"/>
      <c r="Q13" s="187"/>
      <c r="R13" s="187"/>
      <c r="S13" s="187"/>
      <c r="T13" s="188"/>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44336.775273148101</v>
      </c>
      <c r="J14" s="189" t="s">
        <v>303</v>
      </c>
      <c r="K14" s="190"/>
      <c r="L14" s="190"/>
      <c r="M14" s="190"/>
      <c r="N14" s="190"/>
      <c r="O14" s="190"/>
      <c r="P14" s="190"/>
      <c r="Q14" s="190"/>
      <c r="R14" s="190"/>
      <c r="S14" s="190"/>
      <c r="T14" s="190"/>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212</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206</v>
      </c>
      <c r="O37" s="180" t="s">
        <v>209</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214</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304</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305</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270</v>
      </c>
      <c r="I45" s="2"/>
      <c r="J45" s="2"/>
      <c r="K45" s="2"/>
      <c r="L45" s="2"/>
      <c r="M45" s="2"/>
      <c r="N45" s="2"/>
      <c r="O45" s="144">
        <v>43748</v>
      </c>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271</v>
      </c>
      <c r="I46" s="2"/>
      <c r="J46" s="2"/>
      <c r="K46" s="2"/>
      <c r="L46" s="2"/>
      <c r="M46" s="2"/>
      <c r="N46" s="2"/>
      <c r="O46" s="144">
        <v>43826</v>
      </c>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272</v>
      </c>
      <c r="I47" s="2"/>
      <c r="J47" s="2"/>
      <c r="K47" s="2"/>
      <c r="L47" s="2"/>
      <c r="M47" s="2"/>
      <c r="N47" s="2"/>
      <c r="O47" s="144">
        <v>43826</v>
      </c>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215</v>
      </c>
      <c r="I50" s="2"/>
      <c r="J50" s="2" t="s">
        <v>216</v>
      </c>
      <c r="K50" s="2" t="s">
        <v>217</v>
      </c>
      <c r="L50" s="2" t="s">
        <v>218</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203</v>
      </c>
      <c r="K51" s="2" t="s">
        <v>204</v>
      </c>
      <c r="L51" s="2" t="s">
        <v>205</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207</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208</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29"/>
      <c r="L68" s="147"/>
      <c r="M68" s="147" t="s">
        <v>44</v>
      </c>
      <c r="N68" s="29"/>
      <c r="O68" s="147"/>
      <c r="P68" s="29"/>
      <c r="Q68" s="29"/>
      <c r="R68" s="29"/>
      <c r="S68" s="147" t="s">
        <v>44</v>
      </c>
      <c r="T68" s="29"/>
      <c r="U68" s="147"/>
      <c r="V68" s="29"/>
      <c r="W68" s="29"/>
      <c r="X68" s="3"/>
      <c r="Y68" s="16"/>
      <c r="Z68" s="1"/>
      <c r="AA68" s="1"/>
      <c r="AB68" s="1"/>
    </row>
    <row r="69" spans="1:28" outlineLevel="2" x14ac:dyDescent="0.25">
      <c r="A69" s="1"/>
      <c r="B69" s="33"/>
      <c r="C69" s="73">
        <f>INT($C$64)+2</f>
        <v>3</v>
      </c>
      <c r="D69" s="3"/>
      <c r="E69" s="5"/>
      <c r="F69" s="5"/>
      <c r="G69" s="3"/>
      <c r="H69" s="29"/>
      <c r="I69" s="29"/>
      <c r="J69" s="147" t="s">
        <v>44</v>
      </c>
      <c r="K69" s="29"/>
      <c r="L69" s="147"/>
      <c r="M69" s="147" t="s">
        <v>44</v>
      </c>
      <c r="N69" s="29"/>
      <c r="O69" s="147"/>
      <c r="P69" s="29"/>
      <c r="Q69" s="29"/>
      <c r="R69" s="29"/>
      <c r="S69" s="147" t="s">
        <v>44</v>
      </c>
      <c r="T69" s="29"/>
      <c r="U69" s="147"/>
      <c r="V69" s="29"/>
      <c r="W69" s="29"/>
      <c r="X69" s="3"/>
      <c r="Y69" s="16"/>
      <c r="Z69" s="1"/>
      <c r="AA69" s="1"/>
      <c r="AB69" s="1"/>
    </row>
    <row r="70" spans="1:28" ht="30" outlineLevel="2" x14ac:dyDescent="0.25">
      <c r="A70" s="1"/>
      <c r="B70" s="33"/>
      <c r="C70" s="73">
        <f>INT($C$64)+2</f>
        <v>3</v>
      </c>
      <c r="D70" s="3"/>
      <c r="E70" s="5"/>
      <c r="F70" s="5"/>
      <c r="G70" s="3"/>
      <c r="H70" s="29"/>
      <c r="I70" s="29"/>
      <c r="J70" s="147" t="s">
        <v>72</v>
      </c>
      <c r="K70" s="65"/>
      <c r="L70" s="147"/>
      <c r="M70" s="147" t="s">
        <v>73</v>
      </c>
      <c r="N70" s="65"/>
      <c r="O70" s="147"/>
      <c r="P70" s="29" t="s">
        <v>106</v>
      </c>
      <c r="Q70" s="29" t="s">
        <v>147</v>
      </c>
      <c r="R70" s="29"/>
      <c r="S70" s="147" t="s">
        <v>75</v>
      </c>
      <c r="T70" s="65"/>
      <c r="U70" s="147"/>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29"/>
      <c r="L71" s="147"/>
      <c r="M71" s="147" t="s">
        <v>44</v>
      </c>
      <c r="N71" s="29"/>
      <c r="O71" s="147"/>
      <c r="P71" s="29"/>
      <c r="Q71" s="29"/>
      <c r="R71" s="29"/>
      <c r="S71" s="147" t="s">
        <v>44</v>
      </c>
      <c r="T71" s="29"/>
      <c r="U71" s="147"/>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2"/>
      <c r="M75" s="121">
        <f>i_w_start_len1*i_n1_len^M78</f>
        <v>81</v>
      </c>
      <c r="N75" s="2"/>
      <c r="O75" s="2"/>
      <c r="P75" s="116" t="s">
        <v>148</v>
      </c>
      <c r="Q75" s="31">
        <v>10</v>
      </c>
      <c r="R75" s="2"/>
      <c r="S75" s="121">
        <f>i_w_start_len3*i_n3_len^S78</f>
        <v>81</v>
      </c>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2"/>
      <c r="M76" s="31">
        <v>3</v>
      </c>
      <c r="N76" s="2"/>
      <c r="O76" s="2"/>
      <c r="P76" s="2"/>
      <c r="Q76" s="2"/>
      <c r="R76" s="2"/>
      <c r="S76" s="31">
        <v>3</v>
      </c>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2"/>
      <c r="L77" s="115"/>
      <c r="M77" s="31">
        <v>3</v>
      </c>
      <c r="N77" s="2"/>
      <c r="O77" s="115"/>
      <c r="P77" s="2"/>
      <c r="Q77" s="2"/>
      <c r="R77" s="2"/>
      <c r="S77" s="31">
        <v>3</v>
      </c>
      <c r="T77" s="2"/>
      <c r="U77" s="115"/>
      <c r="V77" s="2"/>
      <c r="W77" s="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2"/>
      <c r="M78" s="121">
        <f>COUNTIF(i_fixed_fvp_mask_dams,TRUE)+COUNTIF(i_fvp_mask_dams,TRUE)</f>
        <v>3</v>
      </c>
      <c r="N78" s="2"/>
      <c r="O78" s="2"/>
      <c r="P78" s="2"/>
      <c r="Q78" s="2"/>
      <c r="R78" s="2"/>
      <c r="S78" s="121">
        <f>COUNTIF(J52:L52,TRUE)</f>
        <v>3</v>
      </c>
      <c r="T78" s="2"/>
      <c r="U78" s="115"/>
      <c r="V78" s="2"/>
      <c r="W78" s="2"/>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2"/>
      <c r="M79" s="31">
        <v>1</v>
      </c>
      <c r="N79" s="2"/>
      <c r="O79" s="2"/>
      <c r="P79" s="2"/>
      <c r="Q79" s="2"/>
      <c r="R79" s="2"/>
      <c r="S79" s="31">
        <v>1</v>
      </c>
      <c r="T79" s="2"/>
      <c r="U79" s="2"/>
      <c r="V79" s="2"/>
      <c r="W79" s="2"/>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240</v>
      </c>
      <c r="I82" s="2"/>
      <c r="J82" s="2" t="s">
        <v>238</v>
      </c>
      <c r="K82" s="36" t="s">
        <v>310</v>
      </c>
      <c r="L82" s="2" t="s">
        <v>239</v>
      </c>
      <c r="M82" s="2" t="s">
        <v>238</v>
      </c>
      <c r="N82" s="36" t="s">
        <v>310</v>
      </c>
      <c r="O82" s="2" t="s">
        <v>239</v>
      </c>
      <c r="P82" s="2"/>
      <c r="Q82" s="2"/>
      <c r="R82" s="2"/>
      <c r="S82" s="2" t="s">
        <v>238</v>
      </c>
      <c r="T82" s="36" t="s">
        <v>310</v>
      </c>
      <c r="U82" s="2" t="s">
        <v>239</v>
      </c>
      <c r="V82" s="2"/>
      <c r="W82" s="2"/>
      <c r="X82" s="4"/>
      <c r="Y82" s="16"/>
      <c r="Z82" s="1"/>
      <c r="AA82" s="1"/>
      <c r="AB82" s="1"/>
    </row>
    <row r="83" spans="1:28" outlineLevel="3" x14ac:dyDescent="0.25">
      <c r="A83" s="1"/>
      <c r="B83" s="33"/>
      <c r="C83" s="73">
        <f>INT($C$64)+3</f>
        <v>4</v>
      </c>
      <c r="D83" s="4"/>
      <c r="E83" s="5">
        <v>0</v>
      </c>
      <c r="F83" s="5"/>
      <c r="G83" s="4"/>
      <c r="H83" s="175" t="s">
        <v>241</v>
      </c>
      <c r="I83" s="2"/>
      <c r="J83" s="173">
        <v>0</v>
      </c>
      <c r="K83" s="173" t="b">
        <v>0</v>
      </c>
      <c r="L83" s="31">
        <v>1</v>
      </c>
      <c r="M83" s="31">
        <v>0</v>
      </c>
      <c r="N83" s="173" t="b">
        <v>0</v>
      </c>
      <c r="O83" s="31">
        <v>1</v>
      </c>
      <c r="P83" s="2"/>
      <c r="Q83" s="172"/>
      <c r="R83" s="2"/>
      <c r="S83" s="31">
        <v>0</v>
      </c>
      <c r="T83" s="173" t="b">
        <v>0</v>
      </c>
      <c r="U83" s="173">
        <v>1</v>
      </c>
      <c r="V83" s="2"/>
      <c r="W83" s="2"/>
      <c r="X83" s="4"/>
      <c r="Y83" s="16"/>
      <c r="Z83" s="1"/>
      <c r="AA83" s="1"/>
      <c r="AB83" s="1"/>
    </row>
    <row r="84" spans="1:28" outlineLevel="3" x14ac:dyDescent="0.25">
      <c r="A84" s="1"/>
      <c r="B84" s="33"/>
      <c r="C84" s="73">
        <f>INT($C$64)+3</f>
        <v>4</v>
      </c>
      <c r="D84" s="4"/>
      <c r="E84" s="5">
        <v>1</v>
      </c>
      <c r="F84" s="5"/>
      <c r="G84" s="4"/>
      <c r="H84" s="175" t="s">
        <v>242</v>
      </c>
      <c r="I84" s="2"/>
      <c r="J84" s="172"/>
      <c r="K84" s="2"/>
      <c r="L84" s="172"/>
      <c r="M84" s="31">
        <v>1</v>
      </c>
      <c r="N84" s="173" t="b">
        <v>0</v>
      </c>
      <c r="O84" s="31">
        <v>1</v>
      </c>
      <c r="P84" s="2"/>
      <c r="Q84" s="172"/>
      <c r="R84" s="2"/>
      <c r="S84" s="31">
        <v>1</v>
      </c>
      <c r="T84" s="173" t="b">
        <v>0</v>
      </c>
      <c r="U84" s="173">
        <v>1</v>
      </c>
      <c r="V84" s="2"/>
      <c r="W84" s="2"/>
      <c r="X84" s="4"/>
      <c r="Y84" s="16"/>
      <c r="Z84" s="1"/>
      <c r="AA84" s="1"/>
      <c r="AB84" s="1"/>
    </row>
    <row r="85" spans="1:28" outlineLevel="3" x14ac:dyDescent="0.25">
      <c r="A85" s="1"/>
      <c r="B85" s="33"/>
      <c r="C85" s="73">
        <f>INT($C$64)+3</f>
        <v>4</v>
      </c>
      <c r="D85" s="4"/>
      <c r="E85" s="5">
        <v>2</v>
      </c>
      <c r="F85" s="5"/>
      <c r="G85" s="4"/>
      <c r="H85" s="175" t="s">
        <v>243</v>
      </c>
      <c r="I85" s="2"/>
      <c r="J85" s="172"/>
      <c r="K85" s="2"/>
      <c r="L85" s="172"/>
      <c r="M85" s="31">
        <v>-1</v>
      </c>
      <c r="N85" s="173" t="b">
        <v>0</v>
      </c>
      <c r="O85" s="31">
        <v>1</v>
      </c>
      <c r="P85" s="2"/>
      <c r="Q85" s="172"/>
      <c r="R85" s="2"/>
      <c r="S85" s="31">
        <v>-1</v>
      </c>
      <c r="T85" s="173" t="b">
        <v>0</v>
      </c>
      <c r="U85" s="173">
        <v>1</v>
      </c>
      <c r="V85" s="2"/>
      <c r="W85" s="2"/>
      <c r="X85" s="4"/>
      <c r="Y85" s="16"/>
      <c r="Z85" s="1"/>
      <c r="AA85" s="1"/>
      <c r="AB85" s="1"/>
    </row>
    <row r="86" spans="1:28" outlineLevel="3" x14ac:dyDescent="0.25">
      <c r="A86" s="1"/>
      <c r="B86" s="33"/>
      <c r="C86" s="73">
        <f>INT(C$64+3)</f>
        <v>4</v>
      </c>
      <c r="D86" s="4"/>
      <c r="E86" s="5">
        <v>3</v>
      </c>
      <c r="F86" s="5"/>
      <c r="G86" s="4"/>
      <c r="H86" s="175" t="s">
        <v>244</v>
      </c>
      <c r="I86" s="2"/>
      <c r="J86" s="172"/>
      <c r="K86" s="2"/>
      <c r="L86" s="172"/>
      <c r="M86" s="31">
        <v>0.5</v>
      </c>
      <c r="N86" s="173" t="b">
        <v>0</v>
      </c>
      <c r="O86" s="31">
        <v>1</v>
      </c>
      <c r="P86" s="2"/>
      <c r="Q86" s="2"/>
      <c r="R86" s="2"/>
      <c r="S86" s="31">
        <v>0.33300000000000002</v>
      </c>
      <c r="T86" s="173" t="b">
        <v>0</v>
      </c>
      <c r="U86" s="31">
        <v>1</v>
      </c>
      <c r="V86" s="2"/>
      <c r="W86" s="2"/>
      <c r="X86" s="4"/>
      <c r="Y86" s="16"/>
      <c r="Z86" s="1"/>
      <c r="AA86" s="1"/>
      <c r="AB86" s="1"/>
    </row>
    <row r="87" spans="1:28" outlineLevel="3" x14ac:dyDescent="0.25">
      <c r="A87" s="1"/>
      <c r="B87" s="33"/>
      <c r="C87" s="73">
        <f t="shared" ref="C87:C90" si="2">INT(C$64+3)</f>
        <v>4</v>
      </c>
      <c r="D87" s="4"/>
      <c r="E87" s="5">
        <v>4</v>
      </c>
      <c r="F87" s="5"/>
      <c r="G87" s="4"/>
      <c r="H87" s="175" t="s">
        <v>245</v>
      </c>
      <c r="I87" s="2"/>
      <c r="J87" s="172"/>
      <c r="K87" s="2"/>
      <c r="L87" s="172"/>
      <c r="M87" s="31">
        <v>-0.5</v>
      </c>
      <c r="N87" s="173" t="b">
        <v>0</v>
      </c>
      <c r="O87" s="31">
        <v>1</v>
      </c>
      <c r="P87" s="2"/>
      <c r="Q87" s="2"/>
      <c r="R87" s="2"/>
      <c r="S87" s="31">
        <v>0.66600000000000004</v>
      </c>
      <c r="T87" s="173" t="b">
        <v>0</v>
      </c>
      <c r="U87" s="31">
        <v>1</v>
      </c>
      <c r="V87" s="2"/>
      <c r="W87" s="2"/>
      <c r="X87" s="4"/>
      <c r="Y87" s="16"/>
      <c r="Z87" s="1"/>
      <c r="AA87" s="1"/>
      <c r="AB87" s="1"/>
    </row>
    <row r="88" spans="1:28" outlineLevel="3" x14ac:dyDescent="0.25">
      <c r="A88" s="1"/>
      <c r="B88" s="33"/>
      <c r="C88" s="73">
        <f t="shared" si="2"/>
        <v>4</v>
      </c>
      <c r="D88" s="4"/>
      <c r="E88" s="5">
        <v>5</v>
      </c>
      <c r="F88" s="5"/>
      <c r="G88" s="4"/>
      <c r="H88" s="175" t="s">
        <v>246</v>
      </c>
      <c r="I88" s="2"/>
      <c r="J88" s="172"/>
      <c r="K88" s="2"/>
      <c r="L88" s="172"/>
      <c r="M88" s="31">
        <v>0.2</v>
      </c>
      <c r="N88" s="173" t="b">
        <v>0</v>
      </c>
      <c r="O88" s="31">
        <v>1</v>
      </c>
      <c r="P88" s="2"/>
      <c r="Q88" s="2"/>
      <c r="R88" s="2"/>
      <c r="S88" s="31">
        <v>-0.5</v>
      </c>
      <c r="T88" s="173" t="b">
        <v>0</v>
      </c>
      <c r="U88" s="31">
        <v>1</v>
      </c>
      <c r="V88" s="2"/>
      <c r="W88" s="2"/>
      <c r="X88" s="4"/>
      <c r="Y88" s="16"/>
      <c r="Z88" s="1"/>
      <c r="AA88" s="1"/>
      <c r="AB88" s="1"/>
    </row>
    <row r="89" spans="1:28" outlineLevel="3" x14ac:dyDescent="0.25">
      <c r="A89" s="1"/>
      <c r="B89" s="33"/>
      <c r="C89" s="73">
        <f t="shared" si="2"/>
        <v>4</v>
      </c>
      <c r="D89" s="4"/>
      <c r="E89" s="5">
        <v>6</v>
      </c>
      <c r="F89" s="5"/>
      <c r="G89" s="4"/>
      <c r="H89" s="175" t="s">
        <v>247</v>
      </c>
      <c r="I89" s="2"/>
      <c r="J89" s="172"/>
      <c r="K89" s="2"/>
      <c r="L89" s="172"/>
      <c r="M89" s="31">
        <v>-0.2</v>
      </c>
      <c r="N89" s="173" t="b">
        <v>0</v>
      </c>
      <c r="O89" s="31">
        <v>1</v>
      </c>
      <c r="P89" s="2"/>
      <c r="Q89" s="2"/>
      <c r="R89" s="2"/>
      <c r="S89" s="31">
        <v>10</v>
      </c>
      <c r="T89" s="173" t="b">
        <v>1</v>
      </c>
      <c r="U89" s="31">
        <v>300</v>
      </c>
      <c r="V89" s="2"/>
      <c r="W89" s="2"/>
      <c r="X89" s="4"/>
      <c r="Y89" s="16"/>
      <c r="Z89" s="1"/>
      <c r="AA89" s="1"/>
      <c r="AB89" s="1"/>
    </row>
    <row r="90" spans="1:28" outlineLevel="3" x14ac:dyDescent="0.25">
      <c r="A90" s="1"/>
      <c r="B90" s="33"/>
      <c r="C90" s="73">
        <f t="shared" si="2"/>
        <v>4</v>
      </c>
      <c r="D90" s="4"/>
      <c r="E90" s="5">
        <v>7</v>
      </c>
      <c r="F90" s="5"/>
      <c r="G90" s="4"/>
      <c r="H90" s="175" t="s">
        <v>248</v>
      </c>
      <c r="I90" s="2"/>
      <c r="J90" s="172"/>
      <c r="K90" s="2"/>
      <c r="L90" s="172"/>
      <c r="M90" s="31">
        <v>0.1</v>
      </c>
      <c r="N90" s="173" t="b">
        <v>0</v>
      </c>
      <c r="O90" s="31">
        <v>1</v>
      </c>
      <c r="P90" s="2"/>
      <c r="Q90" s="2"/>
      <c r="R90" s="2"/>
      <c r="S90" s="31">
        <v>0</v>
      </c>
      <c r="T90" s="173" t="b">
        <v>1</v>
      </c>
      <c r="U90" s="31">
        <v>100</v>
      </c>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249</v>
      </c>
      <c r="I93" s="2"/>
      <c r="J93" s="185" t="s">
        <v>72</v>
      </c>
      <c r="K93" s="185"/>
      <c r="L93" s="185"/>
      <c r="M93" s="185"/>
      <c r="N93" s="2"/>
      <c r="O93" s="185" t="s">
        <v>73</v>
      </c>
      <c r="P93" s="52"/>
      <c r="Q93" s="52"/>
      <c r="R93" s="52"/>
      <c r="S93" s="2"/>
      <c r="T93" s="185" t="s">
        <v>75</v>
      </c>
      <c r="U93" s="52"/>
      <c r="V93" s="52"/>
      <c r="W93" s="52"/>
      <c r="X93" s="4"/>
      <c r="Y93" s="16"/>
      <c r="Z93" s="1"/>
      <c r="AA93" s="1"/>
      <c r="AB93" s="1"/>
    </row>
    <row r="94" spans="1:28" outlineLevel="3" x14ac:dyDescent="0.25">
      <c r="A94" s="1"/>
      <c r="B94" s="33"/>
      <c r="C94" s="73">
        <f>INT($C$64)+3</f>
        <v>4</v>
      </c>
      <c r="D94" s="4"/>
      <c r="E94" s="5"/>
      <c r="F94" s="5"/>
      <c r="G94" s="4"/>
      <c r="H94" s="2"/>
      <c r="I94" s="2"/>
      <c r="J94" s="100" t="s">
        <v>250</v>
      </c>
      <c r="K94" s="100" t="s">
        <v>251</v>
      </c>
      <c r="L94" s="100" t="s">
        <v>252</v>
      </c>
      <c r="M94" s="100" t="s">
        <v>253</v>
      </c>
      <c r="N94" s="2"/>
      <c r="O94" s="100" t="s">
        <v>250</v>
      </c>
      <c r="P94" s="100" t="s">
        <v>251</v>
      </c>
      <c r="Q94" s="100" t="s">
        <v>252</v>
      </c>
      <c r="R94" s="100" t="s">
        <v>253</v>
      </c>
      <c r="S94" s="2"/>
      <c r="T94" s="100" t="s">
        <v>250</v>
      </c>
      <c r="U94" s="100" t="s">
        <v>251</v>
      </c>
      <c r="V94" s="100" t="s">
        <v>252</v>
      </c>
      <c r="W94" s="100" t="s">
        <v>253</v>
      </c>
      <c r="X94" s="4"/>
      <c r="Y94" s="16"/>
      <c r="Z94" s="1"/>
      <c r="AA94" s="1"/>
      <c r="AB94" s="1"/>
    </row>
    <row r="95" spans="1:28" outlineLevel="3" x14ac:dyDescent="0.25">
      <c r="A95" s="1"/>
      <c r="B95" s="33"/>
      <c r="C95" s="73">
        <f t="shared" ref="C95:C98" si="3">INT($C$64)+3</f>
        <v>4</v>
      </c>
      <c r="D95" s="4"/>
      <c r="E95" s="5">
        <v>0</v>
      </c>
      <c r="F95" s="5"/>
      <c r="G95" s="4"/>
      <c r="H95" s="175" t="s">
        <v>254</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3"/>
        <v>4</v>
      </c>
      <c r="D96" s="4"/>
      <c r="E96" s="5">
        <v>1</v>
      </c>
      <c r="F96" s="5"/>
      <c r="G96" s="4"/>
      <c r="H96" s="175" t="s">
        <v>255</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25">
      <c r="A97" s="1"/>
      <c r="B97" s="33"/>
      <c r="C97" s="73">
        <f t="shared" si="3"/>
        <v>4</v>
      </c>
      <c r="D97" s="4"/>
      <c r="E97" s="5">
        <v>2</v>
      </c>
      <c r="F97" s="5"/>
      <c r="G97" s="4"/>
      <c r="H97" s="175" t="s">
        <v>256</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25">
      <c r="A98" s="1"/>
      <c r="B98" s="33"/>
      <c r="C98" s="73">
        <f t="shared" si="3"/>
        <v>4</v>
      </c>
      <c r="D98" s="4"/>
      <c r="E98" s="5"/>
      <c r="F98" s="5"/>
      <c r="G98" s="4"/>
      <c r="H98" s="178"/>
      <c r="I98" s="179"/>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INT(MAX($C$115:$C$132))+1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 and pkl feedsupply controls"</f>
        <v>4 REV trait info and pkl feedsupply controls</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257</v>
      </c>
      <c r="I116" s="31" t="b">
        <v>0</v>
      </c>
      <c r="J116" s="36"/>
      <c r="K116" s="36"/>
      <c r="L116" s="36"/>
      <c r="M116" s="36"/>
      <c r="N116" s="36" t="s">
        <v>312</v>
      </c>
      <c r="O116" s="31" t="b">
        <v>0</v>
      </c>
      <c r="P116" s="36"/>
      <c r="Q116" s="36"/>
      <c r="R116" s="2"/>
      <c r="S116" s="2"/>
      <c r="T116" s="2"/>
      <c r="U116" s="2"/>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36"/>
      <c r="M117" s="36"/>
      <c r="N117" s="26" t="s">
        <v>313</v>
      </c>
      <c r="O117" s="31" t="b">
        <v>0</v>
      </c>
      <c r="P117" s="36"/>
      <c r="Q117" s="36"/>
      <c r="R117" s="2"/>
      <c r="S117" s="2"/>
      <c r="T117" s="2"/>
      <c r="U117" s="2"/>
      <c r="V117" s="2"/>
      <c r="W117" s="2"/>
      <c r="X117" s="4"/>
      <c r="Y117" s="16"/>
      <c r="Z117" s="1"/>
      <c r="AA117" s="1"/>
      <c r="AB117" s="1"/>
    </row>
    <row r="118" spans="1:28" outlineLevel="2" x14ac:dyDescent="0.25">
      <c r="A118" s="1"/>
      <c r="B118" s="33"/>
      <c r="C118" s="73">
        <f>INT($C$108)+2</f>
        <v>3</v>
      </c>
      <c r="D118" s="4"/>
      <c r="E118" s="5"/>
      <c r="F118" s="5"/>
      <c r="G118" s="4"/>
      <c r="H118" s="26" t="s">
        <v>258</v>
      </c>
      <c r="I118" s="31">
        <v>0</v>
      </c>
      <c r="J118" s="36"/>
      <c r="K118" s="36"/>
      <c r="L118" s="36"/>
      <c r="M118" s="36"/>
      <c r="N118" s="26" t="s">
        <v>314</v>
      </c>
      <c r="O118" s="31">
        <v>0</v>
      </c>
      <c r="P118" s="36"/>
      <c r="Q118" s="36"/>
      <c r="R118" s="2"/>
      <c r="S118" s="2"/>
      <c r="T118" s="2"/>
      <c r="U118" s="2"/>
      <c r="V118" s="2"/>
      <c r="W118" s="2"/>
      <c r="X118" s="4"/>
      <c r="Y118" s="16"/>
      <c r="Z118" s="1"/>
      <c r="AA118" s="1"/>
      <c r="AB118" s="1"/>
    </row>
    <row r="119" spans="1:28" ht="5.0999999999999996" customHeight="1" outlineLevel="3" x14ac:dyDescent="0.25">
      <c r="A119" s="1"/>
      <c r="B119" s="33"/>
      <c r="C119" s="73">
        <f>INT($C$108)+3.005</f>
        <v>4.0049999999999999</v>
      </c>
      <c r="D119" s="4"/>
      <c r="E119" s="4"/>
      <c r="F119" s="4"/>
      <c r="G119" s="4"/>
      <c r="H119" s="83"/>
      <c r="I119" s="83"/>
      <c r="J119" s="83"/>
      <c r="K119" s="83"/>
      <c r="L119" s="83"/>
      <c r="M119" s="83"/>
      <c r="N119" s="83"/>
      <c r="O119" s="83"/>
      <c r="P119" s="83"/>
      <c r="Q119" s="83"/>
      <c r="R119" s="83"/>
      <c r="S119" s="83"/>
      <c r="T119" s="83"/>
      <c r="U119" s="83"/>
      <c r="V119" s="83"/>
      <c r="W119" s="83"/>
      <c r="X119" s="4" t="s">
        <v>3</v>
      </c>
      <c r="Y119" s="16"/>
      <c r="Z119" s="1"/>
      <c r="AA119" s="1"/>
      <c r="AB119" s="1"/>
    </row>
    <row r="120" spans="1:28" ht="5.0999999999999996" customHeight="1" outlineLevel="2" x14ac:dyDescent="0.25">
      <c r="A120" s="1"/>
      <c r="B120" s="33"/>
      <c r="C120" s="73">
        <f>INT($C$108)+2.005</f>
        <v>3.0049999999999999</v>
      </c>
      <c r="D120" s="4" t="s">
        <v>2</v>
      </c>
      <c r="E120" s="4"/>
      <c r="F120" s="4"/>
      <c r="G120" s="4"/>
      <c r="H120" s="58"/>
      <c r="I120" s="58"/>
      <c r="J120" s="58"/>
      <c r="K120" s="58"/>
      <c r="L120" s="58"/>
      <c r="M120" s="58"/>
      <c r="N120" s="58"/>
      <c r="O120" s="58"/>
      <c r="P120" s="58"/>
      <c r="Q120" s="58"/>
      <c r="R120" s="58"/>
      <c r="S120" s="58"/>
      <c r="T120" s="58"/>
      <c r="U120" s="58"/>
      <c r="V120" s="58"/>
      <c r="W120" s="58"/>
      <c r="X120" s="4"/>
      <c r="Y120" s="16"/>
      <c r="Z120" s="1"/>
      <c r="AA120" s="1"/>
      <c r="AB120" s="1"/>
    </row>
    <row r="121" spans="1:28" outlineLevel="2" x14ac:dyDescent="0.25">
      <c r="A121" s="1"/>
      <c r="B121" s="33"/>
      <c r="C121" s="73">
        <f>INT($C$108)+2</f>
        <v>3</v>
      </c>
      <c r="D121" s="4"/>
      <c r="E121" s="5"/>
      <c r="F121" s="5"/>
      <c r="G121" s="4"/>
      <c r="H121" s="64" t="s">
        <v>260</v>
      </c>
      <c r="I121" s="64" t="s">
        <v>259</v>
      </c>
      <c r="J121" s="2"/>
      <c r="K121" s="2"/>
      <c r="L121" s="2"/>
      <c r="M121" s="2"/>
      <c r="N121" s="2"/>
      <c r="O121" s="2"/>
      <c r="P121" s="2"/>
      <c r="Q121" s="2"/>
      <c r="R121" s="2"/>
      <c r="S121" s="2"/>
      <c r="T121" s="2"/>
      <c r="U121" s="2"/>
      <c r="V121" s="2"/>
      <c r="W121" s="2"/>
      <c r="X121" s="4"/>
      <c r="Y121" s="16"/>
      <c r="Z121" s="1"/>
      <c r="AA121" s="1"/>
      <c r="AB121" s="1"/>
    </row>
    <row r="122" spans="1:28" outlineLevel="3" collapsed="1" x14ac:dyDescent="0.25">
      <c r="A122" s="1"/>
      <c r="B122" s="33"/>
      <c r="C122" s="73">
        <f>INT($C$108)+3</f>
        <v>4</v>
      </c>
      <c r="D122" s="4"/>
      <c r="E122" s="5">
        <v>0</v>
      </c>
      <c r="F122" s="5"/>
      <c r="G122" s="4"/>
      <c r="H122" s="31" t="s">
        <v>261</v>
      </c>
      <c r="I122" s="31" t="b">
        <v>0</v>
      </c>
      <c r="J122" s="172"/>
      <c r="K122" s="172"/>
      <c r="L122" s="172"/>
      <c r="M122" s="172"/>
      <c r="N122" s="172"/>
      <c r="O122" s="172"/>
      <c r="P122" s="172"/>
      <c r="Q122" s="172"/>
      <c r="R122" s="172"/>
      <c r="S122" s="2"/>
      <c r="T122" s="2"/>
      <c r="U122" s="2"/>
      <c r="V122" s="2"/>
      <c r="W122" s="2"/>
      <c r="X122" s="4"/>
      <c r="Y122" s="16"/>
      <c r="Z122" s="1"/>
      <c r="AA122" s="1"/>
      <c r="AB122" s="1"/>
    </row>
    <row r="123" spans="1:28" outlineLevel="3" x14ac:dyDescent="0.25">
      <c r="A123" s="1"/>
      <c r="B123" s="33"/>
      <c r="C123" s="73">
        <f>INT($C$108)+3</f>
        <v>4</v>
      </c>
      <c r="D123" s="4"/>
      <c r="E123" s="5">
        <v>1</v>
      </c>
      <c r="F123" s="5"/>
      <c r="G123" s="4"/>
      <c r="H123" s="31" t="s">
        <v>262</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2</v>
      </c>
      <c r="F124" s="5"/>
      <c r="G124" s="4"/>
      <c r="H124" s="31" t="s">
        <v>263</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3</v>
      </c>
      <c r="F125" s="5"/>
      <c r="G125" s="4"/>
      <c r="H125" s="31" t="s">
        <v>264</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4</v>
      </c>
      <c r="F126" s="5"/>
      <c r="G126" s="4"/>
      <c r="H126" s="31" t="s">
        <v>265</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 t="shared" ref="C127:C129" si="4">INT(C$108+3)</f>
        <v>4</v>
      </c>
      <c r="D127" s="4"/>
      <c r="E127" s="5">
        <v>5</v>
      </c>
      <c r="F127" s="5"/>
      <c r="G127" s="4"/>
      <c r="H127" s="31" t="s">
        <v>266</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si="4"/>
        <v>4</v>
      </c>
      <c r="D128" s="4"/>
      <c r="E128" s="5">
        <v>6</v>
      </c>
      <c r="F128" s="5"/>
      <c r="G128" s="4"/>
      <c r="H128" s="31" t="s">
        <v>268</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4"/>
        <v>4</v>
      </c>
      <c r="D129" s="4"/>
      <c r="E129" s="5">
        <v>7</v>
      </c>
      <c r="F129" s="5"/>
      <c r="G129" s="4"/>
      <c r="H129" s="31" t="s">
        <v>269</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INT(C$108+3)</f>
        <v>4</v>
      </c>
      <c r="D130" s="4"/>
      <c r="E130" s="5"/>
      <c r="F130" s="5"/>
      <c r="G130" s="4"/>
      <c r="H130" s="172"/>
      <c r="I130" s="172"/>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ht="5.0999999999999996" customHeight="1" outlineLevel="3" x14ac:dyDescent="0.25">
      <c r="A132" s="1"/>
      <c r="B132" s="33"/>
      <c r="C132" s="73">
        <f>INT($C$108)+3.005</f>
        <v>4.0049999999999999</v>
      </c>
      <c r="D132" s="4"/>
      <c r="E132" s="4"/>
      <c r="F132" s="4"/>
      <c r="G132" s="4"/>
      <c r="H132" s="4"/>
      <c r="I132" s="4"/>
      <c r="J132" s="4"/>
      <c r="K132" s="4"/>
      <c r="L132" s="4"/>
      <c r="M132" s="4"/>
      <c r="N132" s="4"/>
      <c r="O132" s="4"/>
      <c r="P132" s="4"/>
      <c r="Q132" s="4"/>
      <c r="R132" s="4"/>
      <c r="S132" s="4"/>
      <c r="T132" s="4"/>
      <c r="U132" s="4"/>
      <c r="V132" s="4"/>
      <c r="W132" s="4"/>
      <c r="X132" s="4" t="s">
        <v>3</v>
      </c>
      <c r="Y132" s="16"/>
      <c r="Z132" s="1"/>
      <c r="AA132" s="1"/>
      <c r="AB132" s="1"/>
    </row>
    <row r="133" spans="1:28" ht="5.0999999999999996" customHeight="1" outlineLevel="2" x14ac:dyDescent="0.25">
      <c r="A133" s="1"/>
      <c r="B133" s="33"/>
      <c r="C133" s="73">
        <f>INT($C$108)+2.005</f>
        <v>3.0049999999999999</v>
      </c>
      <c r="D133" s="4"/>
      <c r="E133" s="4"/>
      <c r="F133" s="4"/>
      <c r="G133" s="4"/>
      <c r="H133" s="4"/>
      <c r="I133" s="4"/>
      <c r="J133" s="4"/>
      <c r="K133" s="4"/>
      <c r="L133" s="4"/>
      <c r="M133" s="4"/>
      <c r="N133" s="4"/>
      <c r="O133" s="4"/>
      <c r="P133" s="4"/>
      <c r="Q133" s="4"/>
      <c r="R133" s="4"/>
      <c r="S133" s="4"/>
      <c r="T133" s="4"/>
      <c r="U133" s="4"/>
      <c r="V133" s="4"/>
      <c r="W133" s="4"/>
      <c r="X133" s="4"/>
      <c r="Y133" s="16"/>
      <c r="Z133" s="1"/>
      <c r="AA133" s="1"/>
      <c r="AB133" s="1"/>
    </row>
    <row r="134" spans="1:28" ht="5.0999999999999996" customHeight="1" outlineLevel="1" x14ac:dyDescent="0.25">
      <c r="A134" s="1"/>
      <c r="B134" s="35"/>
      <c r="C134" s="76">
        <f>INT($C$108)+1.005</f>
        <v>2.0049999999999999</v>
      </c>
      <c r="D134" s="17"/>
      <c r="E134" s="17"/>
      <c r="F134" s="17"/>
      <c r="G134" s="17"/>
      <c r="H134" s="17"/>
      <c r="I134" s="17"/>
      <c r="J134" s="17"/>
      <c r="K134" s="17"/>
      <c r="L134" s="17"/>
      <c r="M134" s="17"/>
      <c r="N134" s="17"/>
      <c r="O134" s="17"/>
      <c r="P134" s="17"/>
      <c r="Q134" s="17"/>
      <c r="R134" s="17"/>
      <c r="S134" s="17"/>
      <c r="T134" s="17"/>
      <c r="U134" s="17"/>
      <c r="V134" s="17"/>
      <c r="W134" s="17"/>
      <c r="X134" s="17"/>
      <c r="Y134" s="18" t="s">
        <v>1</v>
      </c>
      <c r="Z134" s="1"/>
      <c r="AA134" s="1"/>
      <c r="AB134" s="1"/>
    </row>
    <row r="135" spans="1:28" ht="5.0999999999999996" customHeight="1" x14ac:dyDescent="0.25">
      <c r="A135" s="1"/>
      <c r="B135" s="19"/>
      <c r="C135" s="77">
        <f>INT($C$108)+0.005</f>
        <v>1.0049999999999999</v>
      </c>
      <c r="D135" s="19"/>
      <c r="E135" s="19"/>
      <c r="F135" s="19"/>
      <c r="G135" s="19"/>
      <c r="H135" s="19"/>
      <c r="I135" s="19"/>
      <c r="J135" s="19"/>
      <c r="K135" s="19"/>
      <c r="L135" s="19"/>
      <c r="M135" s="19"/>
      <c r="N135" s="19"/>
      <c r="O135" s="19"/>
      <c r="P135" s="19"/>
      <c r="Q135" s="19"/>
      <c r="R135" s="19"/>
      <c r="S135" s="19"/>
      <c r="T135" s="19"/>
      <c r="U135" s="19"/>
      <c r="V135" s="19"/>
      <c r="W135" s="19"/>
      <c r="X135" s="19"/>
      <c r="Y135" s="19"/>
      <c r="Z135" s="1"/>
      <c r="AA135" s="1"/>
      <c r="AB135" s="1"/>
    </row>
    <row r="136" spans="1:28" outlineLevel="2" x14ac:dyDescent="0.25">
      <c r="A136" s="1"/>
      <c r="B136" s="1"/>
      <c r="C136" s="73">
        <f>INT($C$108)+2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outlineLevel="2" x14ac:dyDescent="0.25">
      <c r="A137" s="1"/>
      <c r="B137" s="1"/>
      <c r="C137" s="73">
        <f>INT($C$141)+2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5.0999999999999996" customHeight="1" thickBot="1" x14ac:dyDescent="0.3">
      <c r="A138" s="1"/>
      <c r="B138" s="20"/>
      <c r="C138" s="74">
        <f>INT($C$141)+0.005</f>
        <v>1.0049999999999999</v>
      </c>
      <c r="D138" s="20"/>
      <c r="E138" s="20"/>
      <c r="F138" s="20"/>
      <c r="G138" s="20"/>
      <c r="H138" s="20"/>
      <c r="I138" s="20"/>
      <c r="J138" s="20"/>
      <c r="K138" s="20"/>
      <c r="L138" s="20"/>
      <c r="M138" s="20"/>
      <c r="N138" s="20"/>
      <c r="O138" s="20"/>
      <c r="P138" s="20"/>
      <c r="Q138" s="20"/>
      <c r="R138" s="20"/>
      <c r="S138" s="20"/>
      <c r="T138" s="20"/>
      <c r="U138" s="20"/>
      <c r="V138" s="20"/>
      <c r="W138" s="20"/>
      <c r="X138" s="20"/>
      <c r="Y138" s="20"/>
      <c r="Z138" s="1"/>
      <c r="AA138" s="1"/>
      <c r="AB138" s="1"/>
    </row>
    <row r="139" spans="1:28" ht="5.0999999999999996" customHeight="1" outlineLevel="1" x14ac:dyDescent="0.25">
      <c r="A139" s="1"/>
      <c r="B139" s="34" t="s">
        <v>21</v>
      </c>
      <c r="C139" s="75">
        <f>INT($C$141)+1.005</f>
        <v>2.0049999999999999</v>
      </c>
      <c r="D139" s="14"/>
      <c r="E139" s="14"/>
      <c r="F139" s="14"/>
      <c r="G139" s="14"/>
      <c r="H139" s="14"/>
      <c r="I139" s="14"/>
      <c r="J139" s="14"/>
      <c r="K139" s="14"/>
      <c r="L139" s="14"/>
      <c r="M139" s="14"/>
      <c r="N139" s="14"/>
      <c r="O139" s="14"/>
      <c r="P139" s="14"/>
      <c r="Q139" s="14"/>
      <c r="R139" s="14"/>
      <c r="S139" s="14"/>
      <c r="T139" s="14"/>
      <c r="U139" s="14"/>
      <c r="V139" s="14"/>
      <c r="W139" s="14"/>
      <c r="X139" s="14"/>
      <c r="Y139" s="15"/>
      <c r="Z139" s="1"/>
      <c r="AA139" s="1"/>
      <c r="AB139" s="1"/>
    </row>
    <row r="140" spans="1:28" outlineLevel="4" x14ac:dyDescent="0.25">
      <c r="A140" s="1"/>
      <c r="B140" s="33"/>
      <c r="C140" s="73">
        <f>INT(MAX($C$149:$C$157))+1</f>
        <v>5</v>
      </c>
      <c r="D140" s="3"/>
      <c r="E140" s="3"/>
      <c r="F140" s="3"/>
      <c r="G140" s="3"/>
      <c r="H140" s="27"/>
      <c r="I140" s="27"/>
      <c r="J140" s="27"/>
      <c r="K140" s="27"/>
      <c r="L140" s="27"/>
      <c r="M140" s="27"/>
      <c r="N140" s="27"/>
      <c r="O140" s="27"/>
      <c r="P140" s="27"/>
      <c r="Q140" s="27"/>
      <c r="R140" s="27"/>
      <c r="S140" s="27"/>
      <c r="T140" s="27"/>
      <c r="U140" s="27"/>
      <c r="V140" s="27"/>
      <c r="W140" s="27"/>
      <c r="X140" s="3"/>
      <c r="Y140" s="16"/>
      <c r="Z140" s="1"/>
      <c r="AA140" s="1"/>
      <c r="AB140" s="1"/>
    </row>
    <row r="141" spans="1:28" ht="18.75" x14ac:dyDescent="0.25">
      <c r="A141" s="1"/>
      <c r="B141" s="33"/>
      <c r="C141" s="73">
        <v>1.02</v>
      </c>
      <c r="D141" s="21"/>
      <c r="E141" s="24" t="s">
        <v>6</v>
      </c>
      <c r="F141" s="25"/>
      <c r="G141" s="12"/>
      <c r="H141" s="171" t="str">
        <f>COUNTIFS($B$1:$B141, "«")&amp;" Feed Pool definitions"</f>
        <v>5 Feed Pool definitions</v>
      </c>
      <c r="I141" s="6"/>
      <c r="J141" s="6"/>
      <c r="K141" s="6"/>
      <c r="L141" s="6"/>
      <c r="M141" s="6"/>
      <c r="N141" s="6"/>
      <c r="O141" s="6"/>
      <c r="P141" s="6"/>
      <c r="Q141" s="6"/>
      <c r="R141" s="6"/>
      <c r="S141" s="6"/>
      <c r="T141" s="6"/>
      <c r="U141" s="6"/>
      <c r="V141" s="6"/>
      <c r="W141" s="6"/>
      <c r="X141" s="10"/>
      <c r="Y141" s="16"/>
      <c r="Z141" s="1"/>
      <c r="AA141" s="1"/>
      <c r="AB141" s="1"/>
    </row>
    <row r="142" spans="1:28" ht="18.75" outlineLevel="1" x14ac:dyDescent="0.25">
      <c r="A142" s="1"/>
      <c r="B142" s="33"/>
      <c r="C142" s="73">
        <f>INT($C$141)+1.02</f>
        <v>2.02</v>
      </c>
      <c r="D142" s="21"/>
      <c r="E142" s="24" t="s">
        <v>10</v>
      </c>
      <c r="F142" s="28">
        <v>1</v>
      </c>
      <c r="G142" s="13"/>
      <c r="H142" s="8" t="s">
        <v>298</v>
      </c>
      <c r="I142" s="7"/>
      <c r="J142" s="7"/>
      <c r="K142" s="7"/>
      <c r="L142" s="7"/>
      <c r="M142" s="7"/>
      <c r="N142" s="7"/>
      <c r="O142" s="7"/>
      <c r="P142" s="7"/>
      <c r="Q142" s="7"/>
      <c r="R142" s="7"/>
      <c r="S142" s="7"/>
      <c r="T142" s="7"/>
      <c r="U142" s="7"/>
      <c r="V142" s="7"/>
      <c r="W142" s="7"/>
      <c r="X142" s="11"/>
      <c r="Y142" s="16"/>
      <c r="Z142" s="1"/>
      <c r="AA142" s="1"/>
      <c r="AB142" s="1"/>
    </row>
    <row r="143" spans="1:28" ht="5.0999999999999996" customHeight="1" outlineLevel="2" x14ac:dyDescent="0.25">
      <c r="A143" s="1"/>
      <c r="B143" s="33"/>
      <c r="C143" s="73">
        <f>INT($C$141)+2.005</f>
        <v>3.0049999999999999</v>
      </c>
      <c r="D143" s="3"/>
      <c r="E143" s="3"/>
      <c r="F143" s="3"/>
      <c r="G143" s="3"/>
      <c r="H143" s="3"/>
      <c r="I143" s="3"/>
      <c r="J143" s="3"/>
      <c r="K143" s="3"/>
      <c r="L143" s="3"/>
      <c r="M143" s="3"/>
      <c r="N143" s="3"/>
      <c r="O143" s="3"/>
      <c r="P143" s="3"/>
      <c r="Q143" s="3"/>
      <c r="R143" s="3"/>
      <c r="S143" s="3"/>
      <c r="T143" s="3"/>
      <c r="U143" s="3"/>
      <c r="V143" s="3"/>
      <c r="W143" s="3"/>
      <c r="X143" s="3"/>
      <c r="Y143" s="16"/>
      <c r="Z143" s="1"/>
      <c r="AA143" s="1"/>
      <c r="AB143" s="1"/>
    </row>
    <row r="144" spans="1:28" outlineLevel="2" x14ac:dyDescent="0.25">
      <c r="A144" s="1"/>
      <c r="B144" s="33"/>
      <c r="C144" s="73">
        <f>INT($C$141)+2</f>
        <v>3</v>
      </c>
      <c r="D144" s="3"/>
      <c r="E144" s="5"/>
      <c r="F144" s="5"/>
      <c r="G144" s="3"/>
      <c r="H144" s="29"/>
      <c r="I144" s="29"/>
      <c r="J144" s="65" t="s">
        <v>296</v>
      </c>
      <c r="K144" s="65"/>
      <c r="L144" s="65"/>
      <c r="M144" s="65"/>
      <c r="N144" s="65"/>
      <c r="O144" s="65"/>
      <c r="P144" s="65"/>
      <c r="Q144" s="65"/>
      <c r="R144" s="65"/>
      <c r="S144" s="65"/>
      <c r="T144" s="29"/>
      <c r="U144" s="29"/>
      <c r="V144" s="29"/>
      <c r="W144" s="29"/>
      <c r="X144" s="3"/>
      <c r="Y144" s="16"/>
      <c r="Z144" s="1"/>
      <c r="AA144" s="1"/>
      <c r="AB144" s="1"/>
    </row>
    <row r="145" spans="1:28" outlineLevel="2" x14ac:dyDescent="0.25">
      <c r="A145" s="1"/>
      <c r="B145" s="33"/>
      <c r="C145" s="73">
        <f>INT($C$141)+2</f>
        <v>3</v>
      </c>
      <c r="D145" s="3"/>
      <c r="E145" s="5"/>
      <c r="F145" s="5"/>
      <c r="G145" s="3"/>
      <c r="H145" s="29"/>
      <c r="I145" s="29"/>
      <c r="J145" s="29">
        <v>0</v>
      </c>
      <c r="K145" s="29">
        <v>1</v>
      </c>
      <c r="L145" s="29">
        <v>2</v>
      </c>
      <c r="M145" s="29">
        <v>3</v>
      </c>
      <c r="N145" s="29">
        <v>4</v>
      </c>
      <c r="O145" s="29">
        <v>5</v>
      </c>
      <c r="P145" s="29">
        <v>6</v>
      </c>
      <c r="Q145" s="29">
        <v>7</v>
      </c>
      <c r="R145" s="29">
        <v>8</v>
      </c>
      <c r="S145" s="29">
        <v>9</v>
      </c>
      <c r="T145" s="29"/>
      <c r="U145" s="29"/>
      <c r="V145" s="29"/>
      <c r="W145" s="29"/>
      <c r="X145" s="3"/>
      <c r="Y145" s="16"/>
      <c r="Z145" s="1"/>
      <c r="AA145" s="1"/>
      <c r="AB145" s="1"/>
    </row>
    <row r="146" spans="1:28" ht="9.75" customHeight="1" outlineLevel="2" x14ac:dyDescent="0.25">
      <c r="A146" s="1"/>
      <c r="B146" s="33" t="s">
        <v>20</v>
      </c>
      <c r="C146" s="73">
        <f>INT($C$141)+2.01</f>
        <v>3.01</v>
      </c>
      <c r="D146" s="3"/>
      <c r="E146" s="3"/>
      <c r="F146" s="3"/>
      <c r="G146" s="3"/>
      <c r="H146" s="29"/>
      <c r="I146" s="29"/>
      <c r="J146" s="29"/>
      <c r="K146" s="29"/>
      <c r="L146" s="29"/>
      <c r="M146" s="29"/>
      <c r="N146" s="29"/>
      <c r="O146" s="29"/>
      <c r="P146" s="29"/>
      <c r="Q146" s="29"/>
      <c r="R146" s="29"/>
      <c r="S146" s="29"/>
      <c r="T146" s="29"/>
      <c r="U146" s="29"/>
      <c r="V146" s="29"/>
      <c r="W146" s="29"/>
      <c r="X146" s="3"/>
      <c r="Y146" s="16"/>
      <c r="Z146" s="1"/>
      <c r="AA146" s="1"/>
      <c r="AB146" s="1"/>
    </row>
    <row r="147" spans="1:28" outlineLevel="4" x14ac:dyDescent="0.25">
      <c r="A147" s="1"/>
      <c r="B147" s="33"/>
      <c r="C147" s="73">
        <f>C$140</f>
        <v>5</v>
      </c>
      <c r="D147" s="4"/>
      <c r="E147" s="5"/>
      <c r="F147" s="5"/>
      <c r="G147" s="4"/>
      <c r="H147" s="5"/>
      <c r="I147" s="5"/>
      <c r="J147" s="5"/>
      <c r="K147" s="5"/>
      <c r="L147" s="5"/>
      <c r="M147" s="5"/>
      <c r="N147" s="5"/>
      <c r="O147" s="5"/>
      <c r="P147" s="5"/>
      <c r="Q147" s="5"/>
      <c r="R147" s="5"/>
      <c r="S147" s="5"/>
      <c r="T147" s="5"/>
      <c r="U147" s="5"/>
      <c r="V147" s="5"/>
      <c r="W147" s="5"/>
      <c r="X147" s="4"/>
      <c r="Y147" s="16"/>
      <c r="Z147" s="1"/>
      <c r="AA147" s="1"/>
      <c r="AB147" s="1"/>
    </row>
    <row r="148" spans="1:28" outlineLevel="4" x14ac:dyDescent="0.25">
      <c r="A148" s="1"/>
      <c r="B148" s="33" t="s">
        <v>19</v>
      </c>
      <c r="C148" s="73">
        <f>C$140</f>
        <v>5</v>
      </c>
      <c r="D148" s="4" t="s">
        <v>44</v>
      </c>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ht="5.0999999999999996" customHeight="1" outlineLevel="2" x14ac:dyDescent="0.25">
      <c r="A149" s="1"/>
      <c r="B149" s="33"/>
      <c r="C149" s="73">
        <f>INT($C$141)+2.005</f>
        <v>3.0049999999999999</v>
      </c>
      <c r="D149" s="4" t="s">
        <v>2</v>
      </c>
      <c r="E149" s="4"/>
      <c r="F149" s="4"/>
      <c r="G149" s="4"/>
      <c r="H149" s="58"/>
      <c r="I149" s="58"/>
      <c r="J149" s="58"/>
      <c r="K149" s="58"/>
      <c r="L149" s="58"/>
      <c r="M149" s="58"/>
      <c r="N149" s="58"/>
      <c r="O149" s="58"/>
      <c r="P149" s="58"/>
      <c r="Q149" s="58"/>
      <c r="R149" s="58"/>
      <c r="S149" s="58"/>
      <c r="T149" s="58"/>
      <c r="U149" s="58"/>
      <c r="V149" s="58"/>
      <c r="W149" s="58"/>
      <c r="X149" s="4"/>
      <c r="Y149" s="16"/>
      <c r="Z149" s="1"/>
      <c r="AA149" s="1"/>
      <c r="AB149" s="1"/>
    </row>
    <row r="150" spans="1:28" outlineLevel="2" x14ac:dyDescent="0.25">
      <c r="A150" s="1"/>
      <c r="B150" s="33"/>
      <c r="C150" s="73">
        <f>INT($C$141)+2</f>
        <v>3</v>
      </c>
      <c r="D150" s="4"/>
      <c r="E150" s="5"/>
      <c r="F150" s="5"/>
      <c r="G150" s="4"/>
      <c r="H150" s="64" t="s">
        <v>290</v>
      </c>
      <c r="I150" s="31">
        <v>4</v>
      </c>
      <c r="J150" s="183" t="s">
        <v>294</v>
      </c>
      <c r="K150" s="2"/>
      <c r="L150" s="2"/>
      <c r="M150" s="2"/>
      <c r="N150" s="2"/>
      <c r="O150" s="2"/>
      <c r="P150" s="2"/>
      <c r="Q150" s="2"/>
      <c r="R150" s="2"/>
      <c r="S150" s="2"/>
      <c r="T150" s="2"/>
      <c r="U150" s="2"/>
      <c r="V150" s="2"/>
      <c r="W150" s="2"/>
      <c r="X150" s="4"/>
      <c r="Y150" s="16"/>
      <c r="Z150" s="1"/>
      <c r="AA150" s="1"/>
      <c r="AB150" s="1"/>
    </row>
    <row r="151" spans="1:28" outlineLevel="3" x14ac:dyDescent="0.25">
      <c r="A151" s="1"/>
      <c r="B151" s="33"/>
      <c r="C151" s="73">
        <f>INT($C$141)+3</f>
        <v>4</v>
      </c>
      <c r="D151" s="4"/>
      <c r="E151" s="5"/>
      <c r="F151" s="5"/>
      <c r="G151" s="4"/>
      <c r="H151" s="181"/>
      <c r="I151" s="2"/>
      <c r="J151" s="2"/>
      <c r="K151" s="2"/>
      <c r="L151" s="2"/>
      <c r="M151" s="2"/>
      <c r="N151" s="2"/>
      <c r="O151" s="2"/>
      <c r="P151" s="2"/>
      <c r="Q151" s="2"/>
      <c r="R151" s="2"/>
      <c r="S151" s="2"/>
      <c r="T151" s="2"/>
      <c r="U151" s="2"/>
      <c r="V151" s="2"/>
      <c r="W151" s="2"/>
      <c r="X151" s="4"/>
      <c r="Y151" s="16"/>
      <c r="Z151" s="1"/>
      <c r="AA151" s="1"/>
      <c r="AB151" s="1"/>
    </row>
    <row r="152" spans="1:28" outlineLevel="2" x14ac:dyDescent="0.25">
      <c r="A152" s="1"/>
      <c r="B152" s="33"/>
      <c r="C152" s="73">
        <f>INT($C$141)+2</f>
        <v>3</v>
      </c>
      <c r="D152" s="4"/>
      <c r="E152" s="5"/>
      <c r="F152" s="5"/>
      <c r="G152" s="4"/>
      <c r="H152" s="64" t="s">
        <v>295</v>
      </c>
      <c r="I152" s="2"/>
      <c r="J152" s="2"/>
      <c r="K152" s="2"/>
      <c r="L152" s="2"/>
      <c r="M152" s="2"/>
      <c r="N152" s="2"/>
      <c r="O152" s="2"/>
      <c r="P152" s="2"/>
      <c r="Q152" s="2"/>
      <c r="R152" s="2"/>
      <c r="S152" s="2"/>
      <c r="T152" s="2"/>
      <c r="U152" s="2"/>
      <c r="V152" s="2"/>
      <c r="W152" s="2"/>
      <c r="X152" s="4"/>
      <c r="Y152" s="16"/>
      <c r="Z152" s="1"/>
      <c r="AA152" s="1"/>
      <c r="AB152" s="1"/>
    </row>
    <row r="153" spans="1:28" outlineLevel="3" x14ac:dyDescent="0.25">
      <c r="A153" s="1"/>
      <c r="B153" s="33"/>
      <c r="C153" s="73">
        <f>INT($C$141)+3</f>
        <v>4</v>
      </c>
      <c r="D153" s="4"/>
      <c r="E153" s="5"/>
      <c r="F153" s="5"/>
      <c r="G153" s="4"/>
      <c r="H153" s="184" t="s">
        <v>302</v>
      </c>
      <c r="I153" s="2"/>
      <c r="J153" s="31">
        <v>3</v>
      </c>
      <c r="K153" s="31">
        <v>4</v>
      </c>
      <c r="L153" s="31">
        <v>6</v>
      </c>
      <c r="M153" s="31">
        <v>8</v>
      </c>
      <c r="N153" s="31">
        <v>9</v>
      </c>
      <c r="O153" s="31">
        <v>6</v>
      </c>
      <c r="P153" s="31">
        <v>5</v>
      </c>
      <c r="Q153" s="31">
        <v>4</v>
      </c>
      <c r="R153" s="31">
        <v>3.5</v>
      </c>
      <c r="S153" s="31">
        <v>3</v>
      </c>
      <c r="T153" s="2"/>
      <c r="U153" s="2"/>
      <c r="V153" s="2"/>
      <c r="W153" s="2"/>
      <c r="X153" s="4"/>
      <c r="Y153" s="16"/>
      <c r="Z153" s="1"/>
      <c r="AA153" s="1"/>
      <c r="AB153" s="1"/>
    </row>
    <row r="154" spans="1:28" outlineLevel="3" collapsed="1" x14ac:dyDescent="0.25">
      <c r="A154" s="1"/>
      <c r="B154" s="33"/>
      <c r="C154" s="73">
        <f>INT($C$141)+3</f>
        <v>4</v>
      </c>
      <c r="D154" s="4"/>
      <c r="E154" s="5"/>
      <c r="F154" s="5"/>
      <c r="G154" s="4"/>
      <c r="H154" s="184" t="s">
        <v>297</v>
      </c>
      <c r="I154" s="2"/>
      <c r="J154" s="31">
        <v>13.3</v>
      </c>
      <c r="K154" s="31">
        <v>13.3</v>
      </c>
      <c r="L154" s="31">
        <v>13.3</v>
      </c>
      <c r="M154" s="31">
        <v>13.3</v>
      </c>
      <c r="N154" s="31">
        <v>13.3</v>
      </c>
      <c r="O154" s="31">
        <v>13.3</v>
      </c>
      <c r="P154" s="31">
        <v>13.3</v>
      </c>
      <c r="Q154" s="31">
        <v>13.3</v>
      </c>
      <c r="R154" s="31">
        <v>13.3</v>
      </c>
      <c r="S154" s="31">
        <v>13.3</v>
      </c>
      <c r="T154" s="2"/>
      <c r="U154" s="2"/>
      <c r="V154" s="2"/>
      <c r="W154" s="2"/>
      <c r="X154" s="4"/>
      <c r="Y154" s="16"/>
      <c r="Z154" s="1"/>
      <c r="AA154" s="1"/>
      <c r="AB154" s="1"/>
    </row>
    <row r="155" spans="1:28" outlineLevel="3" x14ac:dyDescent="0.25">
      <c r="A155" s="1"/>
      <c r="B155" s="33"/>
      <c r="C155" s="73">
        <f>INT(C$141+3)</f>
        <v>4</v>
      </c>
      <c r="D155" s="4"/>
      <c r="E155" s="5"/>
      <c r="F155" s="5"/>
      <c r="G155" s="4"/>
      <c r="H155" s="172"/>
      <c r="I155" s="172"/>
      <c r="J155" s="172"/>
      <c r="K155" s="172"/>
      <c r="L155" s="172"/>
      <c r="M155" s="172"/>
      <c r="N155" s="172"/>
      <c r="O155" s="172"/>
      <c r="P155" s="172"/>
      <c r="Q155" s="172"/>
      <c r="R155" s="172"/>
      <c r="S155" s="172"/>
      <c r="T155" s="2"/>
      <c r="U155" s="2"/>
      <c r="V155" s="2"/>
      <c r="W155" s="2"/>
      <c r="X155" s="4"/>
      <c r="Y155" s="16"/>
      <c r="Z155" s="1"/>
      <c r="AA155" s="1"/>
      <c r="AB155" s="1"/>
    </row>
    <row r="156" spans="1:28" outlineLevel="3" x14ac:dyDescent="0.25">
      <c r="A156" s="1"/>
      <c r="B156" s="33"/>
      <c r="C156" s="73">
        <f>INT(C$141+3)</f>
        <v>4</v>
      </c>
      <c r="D156" s="4"/>
      <c r="E156" s="5"/>
      <c r="F156" s="5"/>
      <c r="G156" s="4"/>
      <c r="H156" s="172"/>
      <c r="I156" s="172"/>
      <c r="J156" s="172"/>
      <c r="K156" s="172"/>
      <c r="L156" s="172"/>
      <c r="M156" s="172"/>
      <c r="N156" s="172"/>
      <c r="O156" s="172"/>
      <c r="P156" s="172"/>
      <c r="Q156" s="172"/>
      <c r="R156" s="172"/>
      <c r="S156" s="2"/>
      <c r="T156" s="2"/>
      <c r="U156" s="2"/>
      <c r="V156" s="2"/>
      <c r="W156" s="2"/>
      <c r="X156" s="4"/>
      <c r="Y156" s="16"/>
      <c r="Z156" s="1"/>
      <c r="AA156" s="1"/>
      <c r="AB156" s="1"/>
    </row>
    <row r="157" spans="1:28" ht="5.0999999999999996" customHeight="1" outlineLevel="3" x14ac:dyDescent="0.25">
      <c r="A157" s="1"/>
      <c r="B157" s="33"/>
      <c r="C157" s="73">
        <f>INT($C$141)+3.005</f>
        <v>4.0049999999999999</v>
      </c>
      <c r="D157" s="4"/>
      <c r="E157" s="4"/>
      <c r="F157" s="4"/>
      <c r="G157" s="4"/>
      <c r="H157" s="4"/>
      <c r="I157" s="4"/>
      <c r="J157" s="4"/>
      <c r="K157" s="4"/>
      <c r="L157" s="4"/>
      <c r="M157" s="4"/>
      <c r="N157" s="4"/>
      <c r="O157" s="4"/>
      <c r="P157" s="4"/>
      <c r="Q157" s="4"/>
      <c r="R157" s="4"/>
      <c r="S157" s="4"/>
      <c r="T157" s="4"/>
      <c r="U157" s="4"/>
      <c r="V157" s="4"/>
      <c r="W157" s="4"/>
      <c r="X157" s="4" t="s">
        <v>3</v>
      </c>
      <c r="Y157" s="16"/>
      <c r="Z157" s="1"/>
      <c r="AA157" s="1"/>
      <c r="AB157" s="1"/>
    </row>
    <row r="158" spans="1:28" ht="5.0999999999999996" customHeight="1" outlineLevel="2" x14ac:dyDescent="0.25">
      <c r="A158" s="1"/>
      <c r="B158" s="33"/>
      <c r="C158" s="73">
        <f>INT($C$141)+2.005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ht="5.0999999999999996" customHeight="1" outlineLevel="1" x14ac:dyDescent="0.25">
      <c r="A159" s="1"/>
      <c r="B159" s="35"/>
      <c r="C159" s="76">
        <f>INT($C$141)+1.005</f>
        <v>2.0049999999999999</v>
      </c>
      <c r="D159" s="17"/>
      <c r="E159" s="17"/>
      <c r="F159" s="17"/>
      <c r="G159" s="17"/>
      <c r="H159" s="17"/>
      <c r="I159" s="17"/>
      <c r="J159" s="17"/>
      <c r="K159" s="17"/>
      <c r="L159" s="17"/>
      <c r="M159" s="17"/>
      <c r="N159" s="17"/>
      <c r="O159" s="17"/>
      <c r="P159" s="17"/>
      <c r="Q159" s="17"/>
      <c r="R159" s="17"/>
      <c r="S159" s="17"/>
      <c r="T159" s="17"/>
      <c r="U159" s="17"/>
      <c r="V159" s="17"/>
      <c r="W159" s="17"/>
      <c r="X159" s="17"/>
      <c r="Y159" s="18" t="s">
        <v>1</v>
      </c>
      <c r="Z159" s="1"/>
      <c r="AA159" s="1"/>
      <c r="AB159" s="1"/>
    </row>
    <row r="160" spans="1:28" ht="5.0999999999999996" customHeight="1" x14ac:dyDescent="0.25">
      <c r="A160" s="1"/>
      <c r="B160" s="19"/>
      <c r="C160" s="77">
        <f>INT($C$141)+0.005</f>
        <v>1.0049999999999999</v>
      </c>
      <c r="D160" s="19"/>
      <c r="E160" s="19"/>
      <c r="F160" s="19"/>
      <c r="G160" s="19"/>
      <c r="H160" s="19"/>
      <c r="I160" s="19"/>
      <c r="J160" s="19"/>
      <c r="K160" s="19"/>
      <c r="L160" s="19"/>
      <c r="M160" s="19"/>
      <c r="N160" s="19"/>
      <c r="O160" s="19"/>
      <c r="P160" s="19"/>
      <c r="Q160" s="19"/>
      <c r="R160" s="19"/>
      <c r="S160" s="19"/>
      <c r="T160" s="19"/>
      <c r="U160" s="19"/>
      <c r="V160" s="19"/>
      <c r="W160" s="19"/>
      <c r="X160" s="19"/>
      <c r="Y160" s="19"/>
      <c r="Z160" s="1"/>
      <c r="AA160" s="1"/>
      <c r="AB160" s="1"/>
    </row>
    <row r="161" spans="1:28" outlineLevel="2" x14ac:dyDescent="0.25">
      <c r="A161" s="1"/>
      <c r="B161" s="1"/>
      <c r="C161" s="73">
        <f>INT($C$141)+2</f>
        <v>3</v>
      </c>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x14ac:dyDescent="0.25">
      <c r="A162" s="1"/>
      <c r="B162" s="1"/>
      <c r="C162" s="66"/>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C168" s="72" t="s">
        <v>4</v>
      </c>
    </row>
  </sheetData>
  <mergeCells count="2">
    <mergeCell ref="J13:T13"/>
    <mergeCell ref="J14:T14"/>
  </mergeCells>
  <phoneticPr fontId="14" type="noConversion"/>
  <conditionalFormatting sqref="J95:M97">
    <cfRule type="expression" dxfId="2" priority="1">
      <formula>($E95&gt;=$J$76)</formula>
    </cfRule>
  </conditionalFormatting>
  <conditionalFormatting sqref="O95:R97">
    <cfRule type="expression" dxfId="1" priority="89">
      <formula>($E95&gt;=$M$76)</formula>
    </cfRule>
  </conditionalFormatting>
  <conditionalFormatting sqref="T95:W97">
    <cfRule type="expression" dxfId="0" priority="90">
      <formula>($E95&gt;=$S$76)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1" t="s">
        <v>22</v>
      </c>
      <c r="K18" s="191"/>
      <c r="L18" s="191"/>
      <c r="M18" s="191"/>
      <c r="N18" s="191"/>
      <c r="O18" s="191"/>
      <c r="P18" s="191"/>
      <c r="Q18" s="191"/>
      <c r="R18" s="191"/>
      <c r="S18" s="191"/>
      <c r="T18" s="191"/>
      <c r="U18" s="191"/>
      <c r="V18" s="191"/>
      <c r="W18" s="191"/>
      <c r="X18" s="191"/>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9" t="s">
        <v>34</v>
      </c>
      <c r="K21" s="190"/>
      <c r="L21" s="190"/>
      <c r="M21" s="190"/>
      <c r="N21" s="190"/>
      <c r="O21" s="190"/>
      <c r="P21" s="190"/>
      <c r="Q21" s="190"/>
      <c r="R21" s="190"/>
      <c r="S21" s="190"/>
      <c r="T21" s="190"/>
      <c r="U21" s="190"/>
      <c r="V21" s="190"/>
      <c r="W21" s="190"/>
      <c r="X21" s="192"/>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129</vt:i4>
      </vt:variant>
    </vt:vector>
  </HeadingPairs>
  <TitlesOfParts>
    <vt:vector size="133" baseType="lpstr">
      <vt:lpstr>General</vt:lpstr>
      <vt:lpstr>Stock</vt:lpstr>
      <vt:lpstr>StructuralSA</vt:lpstr>
      <vt:lpstr>Admin</vt:lpstr>
      <vt:lpstr>a_nfoet_b1</vt:lpstr>
      <vt:lpstr>a_nyatf_b1</vt:lpstr>
      <vt:lpstr>General!dry_groups</vt:lpstr>
      <vt:lpstr>General!foo_levels</vt:lpstr>
      <vt:lpstr>StructuralSA!fs_create</vt:lpstr>
      <vt:lpstr>StructuralSA!fs_number</vt:lpstr>
      <vt:lpstr>StructuralSA!fs_use_pkl</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i_confinement_n0</vt:lpstr>
      <vt:lpstr>i_confinement_n1</vt:lpstr>
      <vt:lpstr>i_confinement_n3</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2021-12-02T06:15:58Z</dcterms:modified>
</cp:coreProperties>
</file>