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28"/>
  <workbookPr codeName="ThisWorkbook" defaultThemeVersion="166925"/>
  <mc:AlternateContent xmlns:mc="http://schemas.openxmlformats.org/markup-compatibility/2006">
    <mc:Choice Requires="x15">
      <x15ac:absPath xmlns:x15ac="http://schemas.microsoft.com/office/spreadsheetml/2010/11/ac" url="C:\Models\AFO\"/>
    </mc:Choice>
  </mc:AlternateContent>
  <xr:revisionPtr revIDLastSave="0" documentId="13_ncr:1_{7F22157F-98D2-4F7F-94BB-B02B610ADF6E}" xr6:coauthVersionLast="47" xr6:coauthVersionMax="47" xr10:uidLastSave="{00000000-0000-0000-0000-000000000000}"/>
  <bookViews>
    <workbookView xWindow="60" yWindow="540" windowWidth="27705" windowHeight="15630" xr2:uid="{F224604F-D8E9-472C-AE57-FD222DAF3DA2}"/>
  </bookViews>
  <sheets>
    <sheet name="Experiment" sheetId="1" r:id="rId1"/>
    <sheet name="DataMaster" sheetId="4" r:id="rId2"/>
    <sheet name="Change log" sheetId="2" r:id="rId3"/>
    <sheet name="Run Report" sheetId="3" r:id="rId4"/>
    <sheet name="SA variables" sheetId="5" r:id="rId5"/>
  </sheets>
  <definedNames>
    <definedName name="_xlnm._FilterDatabase" localSheetId="0" hidden="1">Experiment!$A$4:$GX$48</definedName>
    <definedName name="_xlnm._FilterDatabase" localSheetId="3" hidden="1">'Run Report'!$A$2:$H$65</definedName>
    <definedName name="_xlnm._FilterDatabase" localSheetId="4" hidden="1">'SA variables'!$A$4:$M$130</definedName>
    <definedName name="d.Region">DataMaster!$C$6</definedName>
    <definedName name="d.RegionName">DataMaster!$D$6</definedName>
    <definedName name="d.TOL" localSheetId="1">DataMaster!$C$4</definedName>
    <definedName name="D.TOLDesc" localSheetId="1">DataMaster!$D$4</definedName>
    <definedName name="EweNo.LowerScalar">DataMaster!$W$64:$BL$64</definedName>
    <definedName name="EweNo.UpperScalar">DataMaster!$W$65:$BL$65</definedName>
    <definedName name="EweNo_index">DataMaster!$W$63:$BL$63</definedName>
    <definedName name="ExpData">Experiment!$A$5:$GX$47</definedName>
    <definedName name="ExptNo">Experiment!$C$15</definedName>
    <definedName name="i.DOY">DataMaster!$H$43:$H$45</definedName>
    <definedName name="i.FlkStrctr">DataMaster!$C$67:$T$109</definedName>
    <definedName name="i.GrainPrices">DataMaster!$J$34:$J$37</definedName>
    <definedName name="i.MeatPrices">DataMaster!$I$34:$I$37</definedName>
    <definedName name="i.NLB">DataMaster!$D$51:$F$53</definedName>
    <definedName name="i.std_prices">DataMaster!$C$34:$F$34</definedName>
    <definedName name="i.TOL">DataMaster!$C$43:$F$45</definedName>
    <definedName name="i.TOL_indices">DataMaster!$G$43:$G$45</definedName>
    <definedName name="i.WoolPrices">DataMaster!$H$34:$H$37</definedName>
    <definedName name="i_dryman">DataMaster!$C$24:$O$27</definedName>
    <definedName name="i_ProdnCal_Mat">DataMaster!$C$15:$K$17</definedName>
    <definedName name="i_ProdnCal_Mer">DataMaster!$C$12:$K$14</definedName>
  </definedNames>
  <calcPr calcId="191029" calcMode="manual"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B117" i="4" l="1"/>
  <c r="W18" i="1"/>
  <c r="AA24" i="1"/>
  <c r="C20" i="1"/>
  <c r="C19" i="1"/>
  <c r="C18" i="1"/>
  <c r="A331" i="5"/>
  <c r="A330" i="5"/>
  <c r="A329" i="5"/>
  <c r="A328" i="5"/>
  <c r="A327" i="5"/>
  <c r="A326" i="5"/>
  <c r="A325" i="5"/>
  <c r="A324" i="5"/>
  <c r="A323" i="5"/>
  <c r="A322" i="5"/>
  <c r="A321" i="5"/>
  <c r="A320" i="5"/>
  <c r="A319" i="5"/>
  <c r="A318" i="5"/>
  <c r="A317" i="5"/>
  <c r="A316" i="5"/>
  <c r="A315" i="5"/>
  <c r="A314" i="5"/>
  <c r="A313" i="5"/>
  <c r="A312" i="5"/>
  <c r="A311" i="5"/>
  <c r="A310" i="5"/>
  <c r="A309" i="5"/>
  <c r="A308" i="5"/>
  <c r="A307" i="5"/>
  <c r="A306" i="5"/>
  <c r="A305" i="5"/>
  <c r="A304" i="5"/>
  <c r="A303" i="5"/>
  <c r="A302" i="5"/>
  <c r="A301" i="5"/>
  <c r="A300" i="5"/>
  <c r="A299" i="5"/>
  <c r="A298" i="5"/>
  <c r="A297" i="5"/>
  <c r="A296" i="5"/>
  <c r="A295" i="5"/>
  <c r="A294" i="5"/>
  <c r="A293" i="5"/>
  <c r="A292" i="5"/>
  <c r="A291" i="5"/>
  <c r="A290" i="5"/>
  <c r="A289" i="5"/>
  <c r="A288" i="5"/>
  <c r="A287" i="5"/>
  <c r="A286" i="5"/>
  <c r="A285" i="5"/>
  <c r="A284" i="5"/>
  <c r="A283" i="5"/>
  <c r="A282" i="5"/>
  <c r="A281" i="5"/>
  <c r="A280" i="5"/>
  <c r="A279" i="5"/>
  <c r="A278" i="5"/>
  <c r="A277" i="5"/>
  <c r="A276" i="5"/>
  <c r="A275" i="5"/>
  <c r="A274" i="5"/>
  <c r="A273" i="5"/>
  <c r="A272" i="5"/>
  <c r="A271" i="5"/>
  <c r="A270" i="5"/>
  <c r="A269" i="5"/>
  <c r="A268" i="5"/>
  <c r="A267" i="5"/>
  <c r="A266" i="5"/>
  <c r="A265" i="5"/>
  <c r="A264" i="5"/>
  <c r="A263" i="5"/>
  <c r="A262" i="5"/>
  <c r="A261" i="5"/>
  <c r="A260" i="5"/>
  <c r="A259" i="5"/>
  <c r="A258" i="5"/>
  <c r="A257" i="5"/>
  <c r="A256" i="5"/>
  <c r="A255" i="5"/>
  <c r="A254" i="5"/>
  <c r="A253" i="5"/>
  <c r="A252" i="5"/>
  <c r="A251" i="5"/>
  <c r="A250" i="5"/>
  <c r="A249" i="5"/>
  <c r="A248" i="5"/>
  <c r="A247" i="5"/>
  <c r="A246" i="5"/>
  <c r="A245" i="5"/>
  <c r="A244" i="5"/>
  <c r="A243" i="5"/>
  <c r="A242" i="5"/>
  <c r="A241" i="5"/>
  <c r="A240" i="5"/>
  <c r="A239" i="5"/>
  <c r="A238" i="5"/>
  <c r="A237" i="5"/>
  <c r="A236" i="5"/>
  <c r="A235" i="5"/>
  <c r="A234" i="5"/>
  <c r="A233" i="5"/>
  <c r="A232" i="5"/>
  <c r="A231" i="5"/>
  <c r="A230" i="5"/>
  <c r="A229" i="5"/>
  <c r="A228" i="5"/>
  <c r="A227" i="5"/>
  <c r="A226" i="5"/>
  <c r="A225" i="5"/>
  <c r="A224" i="5"/>
  <c r="A223" i="5"/>
  <c r="A222" i="5"/>
  <c r="A221" i="5"/>
  <c r="A220" i="5"/>
  <c r="A219" i="5"/>
  <c r="A218" i="5"/>
  <c r="A217" i="5"/>
  <c r="A216" i="5"/>
  <c r="A215" i="5"/>
  <c r="A214" i="5"/>
  <c r="A213" i="5"/>
  <c r="A212" i="5"/>
  <c r="A211" i="5"/>
  <c r="A210" i="5"/>
  <c r="A209" i="5"/>
  <c r="A208" i="5"/>
  <c r="A207" i="5"/>
  <c r="A206" i="5"/>
  <c r="A205" i="5"/>
  <c r="A204" i="5"/>
  <c r="A203" i="5"/>
  <c r="A202" i="5"/>
  <c r="A201" i="5"/>
  <c r="A200" i="5"/>
  <c r="A199" i="5"/>
  <c r="A198" i="5"/>
  <c r="A197" i="5"/>
  <c r="A196" i="5"/>
  <c r="A195" i="5"/>
  <c r="A194" i="5"/>
  <c r="A193" i="5"/>
  <c r="A192" i="5"/>
  <c r="A191" i="5"/>
  <c r="A190" i="5"/>
  <c r="A189" i="5"/>
  <c r="A188" i="5"/>
  <c r="A187" i="5"/>
  <c r="A186" i="5"/>
  <c r="A185" i="5"/>
  <c r="A184" i="5"/>
  <c r="A183" i="5"/>
  <c r="A182" i="5"/>
  <c r="A181" i="5"/>
  <c r="A180" i="5"/>
  <c r="A179" i="5"/>
  <c r="A178" i="5"/>
  <c r="A177" i="5"/>
  <c r="A176" i="5"/>
  <c r="A175" i="5"/>
  <c r="A174" i="5"/>
  <c r="A173" i="5"/>
  <c r="A172" i="5"/>
  <c r="A171" i="5"/>
  <c r="A170" i="5"/>
  <c r="A169" i="5"/>
  <c r="A168" i="5"/>
  <c r="A167" i="5"/>
  <c r="A166" i="5"/>
  <c r="A165" i="5"/>
  <c r="A164" i="5"/>
  <c r="A163" i="5"/>
  <c r="A162" i="5"/>
  <c r="A161" i="5"/>
  <c r="A160" i="5"/>
  <c r="A159" i="5"/>
  <c r="A158" i="5"/>
  <c r="A157" i="5"/>
  <c r="A156" i="5"/>
  <c r="A155" i="5"/>
  <c r="A154" i="5"/>
  <c r="A153" i="5"/>
  <c r="A152" i="5"/>
  <c r="A151" i="5"/>
  <c r="A150" i="5"/>
  <c r="A149" i="5"/>
  <c r="A148" i="5"/>
  <c r="A147" i="5"/>
  <c r="A146" i="5"/>
  <c r="A145" i="5"/>
  <c r="A144" i="5"/>
  <c r="A143" i="5"/>
  <c r="A142" i="5"/>
  <c r="A141" i="5"/>
  <c r="A140" i="5"/>
  <c r="A139" i="5"/>
  <c r="A138" i="5"/>
  <c r="A137" i="5"/>
  <c r="A136" i="5"/>
  <c r="A135" i="5"/>
  <c r="A134" i="5"/>
  <c r="A133" i="5"/>
  <c r="A132" i="5"/>
  <c r="A131" i="5"/>
  <c r="A130" i="5"/>
  <c r="A129" i="5"/>
  <c r="A128" i="5"/>
  <c r="A127" i="5"/>
  <c r="A126" i="5"/>
  <c r="A125" i="5"/>
  <c r="A124" i="5"/>
  <c r="A123" i="5"/>
  <c r="A122" i="5"/>
  <c r="A121" i="5"/>
  <c r="A120" i="5"/>
  <c r="A119" i="5"/>
  <c r="A118" i="5"/>
  <c r="A117" i="5"/>
  <c r="A116" i="5"/>
  <c r="A115" i="5"/>
  <c r="A114" i="5"/>
  <c r="A113" i="5"/>
  <c r="A112" i="5"/>
  <c r="A111" i="5"/>
  <c r="A110" i="5"/>
  <c r="A109" i="5"/>
  <c r="A108" i="5"/>
  <c r="A107" i="5"/>
  <c r="A106" i="5"/>
  <c r="A105" i="5"/>
  <c r="A104" i="5"/>
  <c r="A103" i="5"/>
  <c r="A102" i="5"/>
  <c r="A101" i="5"/>
  <c r="A100" i="5"/>
  <c r="A99" i="5"/>
  <c r="A98" i="5"/>
  <c r="A97" i="5"/>
  <c r="A96" i="5"/>
  <c r="A95" i="5"/>
  <c r="A94" i="5"/>
  <c r="A93" i="5"/>
  <c r="A92" i="5"/>
  <c r="A91" i="5"/>
  <c r="A90" i="5"/>
  <c r="A89" i="5"/>
  <c r="A88" i="5"/>
  <c r="A87" i="5"/>
  <c r="A86" i="5"/>
  <c r="A85" i="5"/>
  <c r="A84" i="5"/>
  <c r="A83" i="5"/>
  <c r="A82" i="5"/>
  <c r="A81" i="5"/>
  <c r="A80" i="5"/>
  <c r="A79" i="5"/>
  <c r="A78" i="5"/>
  <c r="A77" i="5"/>
  <c r="A76" i="5"/>
  <c r="A75" i="5"/>
  <c r="A74" i="5"/>
  <c r="A73" i="5"/>
  <c r="A72" i="5"/>
  <c r="A71" i="5"/>
  <c r="A70" i="5"/>
  <c r="A69" i="5"/>
  <c r="A68" i="5"/>
  <c r="A67" i="5"/>
  <c r="A66" i="5"/>
  <c r="A65" i="5"/>
  <c r="A64" i="5"/>
  <c r="A63" i="5"/>
  <c r="A62" i="5"/>
  <c r="A61" i="5"/>
  <c r="A60" i="5"/>
  <c r="A59" i="5"/>
  <c r="A58" i="5"/>
  <c r="A57" i="5"/>
  <c r="A56" i="5"/>
  <c r="A55" i="5"/>
  <c r="A54" i="5"/>
  <c r="A53" i="5"/>
  <c r="A52" i="5"/>
  <c r="A51" i="5"/>
  <c r="A50" i="5"/>
  <c r="A49" i="5"/>
  <c r="A48" i="5"/>
  <c r="A47" i="5"/>
  <c r="A46" i="5"/>
  <c r="A45" i="5"/>
  <c r="A44" i="5"/>
  <c r="A43" i="5"/>
  <c r="A42" i="5"/>
  <c r="A41" i="5"/>
  <c r="A40" i="5"/>
  <c r="A39" i="5"/>
  <c r="A38" i="5"/>
  <c r="A37" i="5"/>
  <c r="A36" i="5"/>
  <c r="A35" i="5"/>
  <c r="A34" i="5"/>
  <c r="A33" i="5"/>
  <c r="A32" i="5"/>
  <c r="A31" i="5"/>
  <c r="A30" i="5"/>
  <c r="A29" i="5"/>
  <c r="A28" i="5"/>
  <c r="A27" i="5"/>
  <c r="A26" i="5"/>
  <c r="A25" i="5"/>
  <c r="A24" i="5"/>
  <c r="A23" i="5"/>
  <c r="A22" i="5"/>
  <c r="A21" i="5"/>
  <c r="A20" i="5"/>
  <c r="A19" i="5"/>
  <c r="A18" i="5"/>
  <c r="A17" i="5"/>
  <c r="A16" i="5"/>
  <c r="A15" i="5"/>
  <c r="A14" i="5"/>
  <c r="A13" i="5"/>
  <c r="A12" i="5"/>
  <c r="A11" i="5"/>
  <c r="A10" i="5"/>
  <c r="A9" i="5"/>
  <c r="A8" i="5"/>
  <c r="A7" i="5"/>
  <c r="A6" i="5"/>
  <c r="A5" i="5"/>
  <c r="S5" i="1"/>
  <c r="R5" i="1"/>
  <c r="R9" i="1" l="1"/>
  <c r="R47" i="1"/>
  <c r="S9" i="1"/>
  <c r="S47" i="1"/>
  <c r="R6" i="1"/>
  <c r="S6" i="1"/>
  <c r="AH5" i="1" l="1"/>
  <c r="AH47" i="1" s="1"/>
  <c r="F24" i="1"/>
  <c r="AR65" i="4"/>
  <c r="AR64" i="4"/>
  <c r="BL99" i="4"/>
  <c r="BL101" i="4" s="1"/>
  <c r="BL103" i="4" s="1"/>
  <c r="BL105" i="4" s="1"/>
  <c r="BL107" i="4" s="1"/>
  <c r="BL109" i="4" s="1"/>
  <c r="BK99" i="4"/>
  <c r="BK101" i="4" s="1"/>
  <c r="BK103" i="4" s="1"/>
  <c r="BK105" i="4" s="1"/>
  <c r="BK107" i="4" s="1"/>
  <c r="BK109" i="4" s="1"/>
  <c r="BJ99" i="4"/>
  <c r="BJ101" i="4" s="1"/>
  <c r="BJ103" i="4" s="1"/>
  <c r="BJ105" i="4" s="1"/>
  <c r="BJ107" i="4" s="1"/>
  <c r="BJ109" i="4" s="1"/>
  <c r="BI99" i="4"/>
  <c r="BI101" i="4" s="1"/>
  <c r="BI103" i="4" s="1"/>
  <c r="BI105" i="4" s="1"/>
  <c r="BI107" i="4" s="1"/>
  <c r="BI109" i="4" s="1"/>
  <c r="BH99" i="4"/>
  <c r="BH101" i="4" s="1"/>
  <c r="BH103" i="4" s="1"/>
  <c r="BH105" i="4" s="1"/>
  <c r="BH107" i="4" s="1"/>
  <c r="BH109" i="4" s="1"/>
  <c r="BG99" i="4"/>
  <c r="BG101" i="4" s="1"/>
  <c r="BG103" i="4" s="1"/>
  <c r="BG105" i="4" s="1"/>
  <c r="BG107" i="4" s="1"/>
  <c r="BG109" i="4" s="1"/>
  <c r="BF99" i="4"/>
  <c r="BF101" i="4" s="1"/>
  <c r="BF103" i="4" s="1"/>
  <c r="BF105" i="4" s="1"/>
  <c r="BF107" i="4" s="1"/>
  <c r="BF109" i="4" s="1"/>
  <c r="BE99" i="4"/>
  <c r="BE101" i="4" s="1"/>
  <c r="BE103" i="4" s="1"/>
  <c r="BE105" i="4" s="1"/>
  <c r="BE107" i="4" s="1"/>
  <c r="BE109" i="4" s="1"/>
  <c r="BD99" i="4"/>
  <c r="BD101" i="4" s="1"/>
  <c r="BD103" i="4" s="1"/>
  <c r="BD105" i="4" s="1"/>
  <c r="BD107" i="4" s="1"/>
  <c r="BD109" i="4" s="1"/>
  <c r="BC99" i="4"/>
  <c r="BC101" i="4" s="1"/>
  <c r="BC103" i="4" s="1"/>
  <c r="BC105" i="4" s="1"/>
  <c r="BC107" i="4" s="1"/>
  <c r="BC109" i="4" s="1"/>
  <c r="BB99" i="4"/>
  <c r="BB101" i="4" s="1"/>
  <c r="BB103" i="4" s="1"/>
  <c r="BB105" i="4" s="1"/>
  <c r="BB107" i="4" s="1"/>
  <c r="BB109" i="4" s="1"/>
  <c r="BA99" i="4"/>
  <c r="BA101" i="4" s="1"/>
  <c r="BA103" i="4" s="1"/>
  <c r="BA105" i="4" s="1"/>
  <c r="BA107" i="4" s="1"/>
  <c r="BA109" i="4" s="1"/>
  <c r="AZ99" i="4"/>
  <c r="AZ101" i="4" s="1"/>
  <c r="AZ103" i="4" s="1"/>
  <c r="AZ105" i="4" s="1"/>
  <c r="AZ107" i="4" s="1"/>
  <c r="AZ109" i="4" s="1"/>
  <c r="AY99" i="4"/>
  <c r="AY101" i="4" s="1"/>
  <c r="AY103" i="4" s="1"/>
  <c r="AY105" i="4" s="1"/>
  <c r="AY107" i="4" s="1"/>
  <c r="AY109" i="4" s="1"/>
  <c r="AX99" i="4"/>
  <c r="AX101" i="4" s="1"/>
  <c r="AX103" i="4" s="1"/>
  <c r="AX105" i="4" s="1"/>
  <c r="AX107" i="4" s="1"/>
  <c r="AX109" i="4" s="1"/>
  <c r="AW99" i="4"/>
  <c r="AW101" i="4" s="1"/>
  <c r="AW103" i="4" s="1"/>
  <c r="AW105" i="4" s="1"/>
  <c r="AW107" i="4" s="1"/>
  <c r="AW109" i="4" s="1"/>
  <c r="AV99" i="4"/>
  <c r="AV101" i="4" s="1"/>
  <c r="AV103" i="4" s="1"/>
  <c r="AV105" i="4" s="1"/>
  <c r="AV107" i="4" s="1"/>
  <c r="AV109" i="4" s="1"/>
  <c r="AU99" i="4"/>
  <c r="AU101" i="4" s="1"/>
  <c r="AU103" i="4" s="1"/>
  <c r="AU105" i="4" s="1"/>
  <c r="AU107" i="4" s="1"/>
  <c r="AU109" i="4" s="1"/>
  <c r="AT99" i="4"/>
  <c r="AT101" i="4" s="1"/>
  <c r="AT103" i="4" s="1"/>
  <c r="AT105" i="4" s="1"/>
  <c r="AT107" i="4" s="1"/>
  <c r="AT109" i="4" s="1"/>
  <c r="AS99" i="4"/>
  <c r="AS101" i="4" s="1"/>
  <c r="AS103" i="4" s="1"/>
  <c r="AS105" i="4" s="1"/>
  <c r="AS107" i="4" s="1"/>
  <c r="AS109" i="4" s="1"/>
  <c r="AR99" i="4"/>
  <c r="AR101" i="4" s="1"/>
  <c r="AR103" i="4" s="1"/>
  <c r="AR105" i="4" s="1"/>
  <c r="AR107" i="4" s="1"/>
  <c r="AR109" i="4" s="1"/>
  <c r="AQ99" i="4"/>
  <c r="AQ101" i="4" s="1"/>
  <c r="AQ103" i="4" s="1"/>
  <c r="AQ105" i="4" s="1"/>
  <c r="AQ107" i="4" s="1"/>
  <c r="AQ109" i="4" s="1"/>
  <c r="AP99" i="4"/>
  <c r="AP101" i="4" s="1"/>
  <c r="AP103" i="4" s="1"/>
  <c r="AP105" i="4" s="1"/>
  <c r="AP107" i="4" s="1"/>
  <c r="AP109" i="4" s="1"/>
  <c r="AO99" i="4"/>
  <c r="AO101" i="4" s="1"/>
  <c r="AO103" i="4" s="1"/>
  <c r="AO105" i="4" s="1"/>
  <c r="AO107" i="4" s="1"/>
  <c r="AO109" i="4" s="1"/>
  <c r="AN99" i="4"/>
  <c r="AN101" i="4" s="1"/>
  <c r="AN103" i="4" s="1"/>
  <c r="AN105" i="4" s="1"/>
  <c r="AN107" i="4" s="1"/>
  <c r="AN109" i="4" s="1"/>
  <c r="AM99" i="4"/>
  <c r="AM101" i="4" s="1"/>
  <c r="AM103" i="4" s="1"/>
  <c r="AM105" i="4" s="1"/>
  <c r="AM107" i="4" s="1"/>
  <c r="AM109" i="4" s="1"/>
  <c r="AL99" i="4"/>
  <c r="AL101" i="4" s="1"/>
  <c r="AL103" i="4" s="1"/>
  <c r="AL105" i="4" s="1"/>
  <c r="AL107" i="4" s="1"/>
  <c r="AL109" i="4" s="1"/>
  <c r="AK99" i="4"/>
  <c r="AK101" i="4" s="1"/>
  <c r="AK103" i="4" s="1"/>
  <c r="AK105" i="4" s="1"/>
  <c r="AK107" i="4" s="1"/>
  <c r="AK109" i="4" s="1"/>
  <c r="AJ99" i="4"/>
  <c r="AJ101" i="4" s="1"/>
  <c r="AJ103" i="4" s="1"/>
  <c r="AJ105" i="4" s="1"/>
  <c r="AJ107" i="4" s="1"/>
  <c r="AJ109" i="4" s="1"/>
  <c r="AI99" i="4"/>
  <c r="AI101" i="4" s="1"/>
  <c r="AI103" i="4" s="1"/>
  <c r="AI105" i="4" s="1"/>
  <c r="AI107" i="4" s="1"/>
  <c r="AI109" i="4" s="1"/>
  <c r="AH99" i="4"/>
  <c r="AH101" i="4" s="1"/>
  <c r="AH103" i="4" s="1"/>
  <c r="AH105" i="4" s="1"/>
  <c r="AH107" i="4" s="1"/>
  <c r="AH109" i="4" s="1"/>
  <c r="AG99" i="4"/>
  <c r="AG101" i="4" s="1"/>
  <c r="AG103" i="4" s="1"/>
  <c r="AG105" i="4" s="1"/>
  <c r="AG107" i="4" s="1"/>
  <c r="AG109" i="4" s="1"/>
  <c r="AF99" i="4"/>
  <c r="AF101" i="4" s="1"/>
  <c r="AF103" i="4" s="1"/>
  <c r="AF105" i="4" s="1"/>
  <c r="AF107" i="4" s="1"/>
  <c r="AF109" i="4" s="1"/>
  <c r="AE99" i="4"/>
  <c r="AE101" i="4" s="1"/>
  <c r="AE103" i="4" s="1"/>
  <c r="AE105" i="4" s="1"/>
  <c r="AE107" i="4" s="1"/>
  <c r="AE109" i="4" s="1"/>
  <c r="AD99" i="4"/>
  <c r="AD101" i="4" s="1"/>
  <c r="AD103" i="4" s="1"/>
  <c r="AD105" i="4" s="1"/>
  <c r="AD107" i="4" s="1"/>
  <c r="AD109" i="4" s="1"/>
  <c r="AC99" i="4"/>
  <c r="AC101" i="4" s="1"/>
  <c r="AC103" i="4" s="1"/>
  <c r="AC105" i="4" s="1"/>
  <c r="AC107" i="4" s="1"/>
  <c r="AC109" i="4" s="1"/>
  <c r="AB99" i="4"/>
  <c r="AB101" i="4" s="1"/>
  <c r="AB103" i="4" s="1"/>
  <c r="AB105" i="4" s="1"/>
  <c r="AB107" i="4" s="1"/>
  <c r="AB109" i="4" s="1"/>
  <c r="AA99" i="4"/>
  <c r="AA101" i="4" s="1"/>
  <c r="AA103" i="4" s="1"/>
  <c r="AA105" i="4" s="1"/>
  <c r="AA107" i="4" s="1"/>
  <c r="AA109" i="4" s="1"/>
  <c r="Z99" i="4"/>
  <c r="Z101" i="4" s="1"/>
  <c r="Z103" i="4" s="1"/>
  <c r="Z105" i="4" s="1"/>
  <c r="Z107" i="4" s="1"/>
  <c r="Z109" i="4" s="1"/>
  <c r="Y99" i="4"/>
  <c r="Y101" i="4" s="1"/>
  <c r="Y103" i="4" s="1"/>
  <c r="Y105" i="4" s="1"/>
  <c r="Y107" i="4" s="1"/>
  <c r="Y109" i="4" s="1"/>
  <c r="X99" i="4"/>
  <c r="X101" i="4" s="1"/>
  <c r="X103" i="4" s="1"/>
  <c r="X105" i="4" s="1"/>
  <c r="X107" i="4" s="1"/>
  <c r="X109" i="4" s="1"/>
  <c r="W99" i="4"/>
  <c r="W101" i="4" s="1"/>
  <c r="W103" i="4" s="1"/>
  <c r="W105" i="4" s="1"/>
  <c r="W107" i="4" s="1"/>
  <c r="W109" i="4" s="1"/>
  <c r="BL98" i="4"/>
  <c r="BL100" i="4" s="1"/>
  <c r="BL102" i="4" s="1"/>
  <c r="BL104" i="4" s="1"/>
  <c r="BL106" i="4" s="1"/>
  <c r="BL108" i="4" s="1"/>
  <c r="BK98" i="4"/>
  <c r="BK100" i="4" s="1"/>
  <c r="BK102" i="4" s="1"/>
  <c r="BK104" i="4" s="1"/>
  <c r="BK106" i="4" s="1"/>
  <c r="BK108" i="4" s="1"/>
  <c r="BJ98" i="4"/>
  <c r="BJ100" i="4" s="1"/>
  <c r="BJ102" i="4" s="1"/>
  <c r="BJ104" i="4" s="1"/>
  <c r="BJ106" i="4" s="1"/>
  <c r="BJ108" i="4" s="1"/>
  <c r="BI98" i="4"/>
  <c r="BI100" i="4" s="1"/>
  <c r="BI102" i="4" s="1"/>
  <c r="BI104" i="4" s="1"/>
  <c r="BI106" i="4" s="1"/>
  <c r="BI108" i="4" s="1"/>
  <c r="BH98" i="4"/>
  <c r="BH100" i="4" s="1"/>
  <c r="BH102" i="4" s="1"/>
  <c r="BH104" i="4" s="1"/>
  <c r="BH106" i="4" s="1"/>
  <c r="BH108" i="4" s="1"/>
  <c r="BG98" i="4"/>
  <c r="BG100" i="4" s="1"/>
  <c r="BG102" i="4" s="1"/>
  <c r="BG104" i="4" s="1"/>
  <c r="BG106" i="4" s="1"/>
  <c r="BG108" i="4" s="1"/>
  <c r="BF98" i="4"/>
  <c r="BF100" i="4" s="1"/>
  <c r="BF102" i="4" s="1"/>
  <c r="BF104" i="4" s="1"/>
  <c r="BF106" i="4" s="1"/>
  <c r="BF108" i="4" s="1"/>
  <c r="BE98" i="4"/>
  <c r="BE100" i="4" s="1"/>
  <c r="BE102" i="4" s="1"/>
  <c r="BE104" i="4" s="1"/>
  <c r="BE106" i="4" s="1"/>
  <c r="BE108" i="4" s="1"/>
  <c r="BD98" i="4"/>
  <c r="BD100" i="4" s="1"/>
  <c r="BD102" i="4" s="1"/>
  <c r="BD104" i="4" s="1"/>
  <c r="BD106" i="4" s="1"/>
  <c r="BD108" i="4" s="1"/>
  <c r="BC98" i="4"/>
  <c r="BC100" i="4" s="1"/>
  <c r="BC102" i="4" s="1"/>
  <c r="BC104" i="4" s="1"/>
  <c r="BC106" i="4" s="1"/>
  <c r="BC108" i="4" s="1"/>
  <c r="BB98" i="4"/>
  <c r="BB100" i="4" s="1"/>
  <c r="BB102" i="4" s="1"/>
  <c r="BB104" i="4" s="1"/>
  <c r="BB106" i="4" s="1"/>
  <c r="BB108" i="4" s="1"/>
  <c r="BA98" i="4"/>
  <c r="BA100" i="4" s="1"/>
  <c r="BA102" i="4" s="1"/>
  <c r="BA104" i="4" s="1"/>
  <c r="BA106" i="4" s="1"/>
  <c r="BA108" i="4" s="1"/>
  <c r="AZ98" i="4"/>
  <c r="AZ100" i="4" s="1"/>
  <c r="AZ102" i="4" s="1"/>
  <c r="AZ104" i="4" s="1"/>
  <c r="AZ106" i="4" s="1"/>
  <c r="AZ108" i="4" s="1"/>
  <c r="AY98" i="4"/>
  <c r="AY100" i="4" s="1"/>
  <c r="AY102" i="4" s="1"/>
  <c r="AY104" i="4" s="1"/>
  <c r="AY106" i="4" s="1"/>
  <c r="AY108" i="4" s="1"/>
  <c r="AX98" i="4"/>
  <c r="AX100" i="4" s="1"/>
  <c r="AX102" i="4" s="1"/>
  <c r="AX104" i="4" s="1"/>
  <c r="AX106" i="4" s="1"/>
  <c r="AX108" i="4" s="1"/>
  <c r="AW98" i="4"/>
  <c r="AW100" i="4" s="1"/>
  <c r="AW102" i="4" s="1"/>
  <c r="AW104" i="4" s="1"/>
  <c r="AW106" i="4" s="1"/>
  <c r="AW108" i="4" s="1"/>
  <c r="AV98" i="4"/>
  <c r="AV100" i="4" s="1"/>
  <c r="AV102" i="4" s="1"/>
  <c r="AV104" i="4" s="1"/>
  <c r="AV106" i="4" s="1"/>
  <c r="AV108" i="4" s="1"/>
  <c r="AU98" i="4"/>
  <c r="AU100" i="4" s="1"/>
  <c r="AU102" i="4" s="1"/>
  <c r="AU104" i="4" s="1"/>
  <c r="AU106" i="4" s="1"/>
  <c r="AU108" i="4" s="1"/>
  <c r="AT98" i="4"/>
  <c r="AT100" i="4" s="1"/>
  <c r="AT102" i="4" s="1"/>
  <c r="AT104" i="4" s="1"/>
  <c r="AT106" i="4" s="1"/>
  <c r="AT108" i="4" s="1"/>
  <c r="AS98" i="4"/>
  <c r="AS100" i="4" s="1"/>
  <c r="AS102" i="4" s="1"/>
  <c r="AS104" i="4" s="1"/>
  <c r="AS106" i="4" s="1"/>
  <c r="AS108" i="4" s="1"/>
  <c r="AR98" i="4"/>
  <c r="AR100" i="4" s="1"/>
  <c r="AR102" i="4" s="1"/>
  <c r="AR104" i="4" s="1"/>
  <c r="AR106" i="4" s="1"/>
  <c r="AR108" i="4" s="1"/>
  <c r="AQ98" i="4"/>
  <c r="AQ100" i="4" s="1"/>
  <c r="AQ102" i="4" s="1"/>
  <c r="AQ104" i="4" s="1"/>
  <c r="AQ106" i="4" s="1"/>
  <c r="AQ108" i="4" s="1"/>
  <c r="AP98" i="4"/>
  <c r="AP100" i="4" s="1"/>
  <c r="AP102" i="4" s="1"/>
  <c r="AP104" i="4" s="1"/>
  <c r="AP106" i="4" s="1"/>
  <c r="AP108" i="4" s="1"/>
  <c r="AO98" i="4"/>
  <c r="AO100" i="4" s="1"/>
  <c r="AO102" i="4" s="1"/>
  <c r="AO104" i="4" s="1"/>
  <c r="AO106" i="4" s="1"/>
  <c r="AO108" i="4" s="1"/>
  <c r="AN98" i="4"/>
  <c r="AN100" i="4" s="1"/>
  <c r="AN102" i="4" s="1"/>
  <c r="AN104" i="4" s="1"/>
  <c r="AN106" i="4" s="1"/>
  <c r="AN108" i="4" s="1"/>
  <c r="AM98" i="4"/>
  <c r="AM100" i="4" s="1"/>
  <c r="AM102" i="4" s="1"/>
  <c r="AM104" i="4" s="1"/>
  <c r="AM106" i="4" s="1"/>
  <c r="AM108" i="4" s="1"/>
  <c r="AL98" i="4"/>
  <c r="AL100" i="4" s="1"/>
  <c r="AL102" i="4" s="1"/>
  <c r="AL104" i="4" s="1"/>
  <c r="AL106" i="4" s="1"/>
  <c r="AL108" i="4" s="1"/>
  <c r="AK98" i="4"/>
  <c r="AK100" i="4" s="1"/>
  <c r="AK102" i="4" s="1"/>
  <c r="AK104" i="4" s="1"/>
  <c r="AK106" i="4" s="1"/>
  <c r="AK108" i="4" s="1"/>
  <c r="AJ98" i="4"/>
  <c r="AJ100" i="4" s="1"/>
  <c r="AJ102" i="4" s="1"/>
  <c r="AJ104" i="4" s="1"/>
  <c r="AJ106" i="4" s="1"/>
  <c r="AJ108" i="4" s="1"/>
  <c r="AI98" i="4"/>
  <c r="AI100" i="4" s="1"/>
  <c r="AI102" i="4" s="1"/>
  <c r="AI104" i="4" s="1"/>
  <c r="AI106" i="4" s="1"/>
  <c r="AI108" i="4" s="1"/>
  <c r="AH98" i="4"/>
  <c r="AH100" i="4" s="1"/>
  <c r="AH102" i="4" s="1"/>
  <c r="AH104" i="4" s="1"/>
  <c r="AH106" i="4" s="1"/>
  <c r="AH108" i="4" s="1"/>
  <c r="AG98" i="4"/>
  <c r="AG100" i="4" s="1"/>
  <c r="AG102" i="4" s="1"/>
  <c r="AG104" i="4" s="1"/>
  <c r="AG106" i="4" s="1"/>
  <c r="AG108" i="4" s="1"/>
  <c r="AF98" i="4"/>
  <c r="AF100" i="4" s="1"/>
  <c r="AF102" i="4" s="1"/>
  <c r="AF104" i="4" s="1"/>
  <c r="AF106" i="4" s="1"/>
  <c r="AF108" i="4" s="1"/>
  <c r="AE98" i="4"/>
  <c r="AE100" i="4" s="1"/>
  <c r="AE102" i="4" s="1"/>
  <c r="AE104" i="4" s="1"/>
  <c r="AE106" i="4" s="1"/>
  <c r="AE108" i="4" s="1"/>
  <c r="AD98" i="4"/>
  <c r="AD100" i="4" s="1"/>
  <c r="AD102" i="4" s="1"/>
  <c r="AD104" i="4" s="1"/>
  <c r="AD106" i="4" s="1"/>
  <c r="AD108" i="4" s="1"/>
  <c r="AC98" i="4"/>
  <c r="AC100" i="4" s="1"/>
  <c r="AC102" i="4" s="1"/>
  <c r="AC104" i="4" s="1"/>
  <c r="AC106" i="4" s="1"/>
  <c r="AC108" i="4" s="1"/>
  <c r="AB98" i="4"/>
  <c r="AB100" i="4" s="1"/>
  <c r="AB102" i="4" s="1"/>
  <c r="AB104" i="4" s="1"/>
  <c r="AB106" i="4" s="1"/>
  <c r="AB108" i="4" s="1"/>
  <c r="AA98" i="4"/>
  <c r="AA100" i="4" s="1"/>
  <c r="AA102" i="4" s="1"/>
  <c r="AA104" i="4" s="1"/>
  <c r="AA106" i="4" s="1"/>
  <c r="AA108" i="4" s="1"/>
  <c r="Z98" i="4"/>
  <c r="Z100" i="4" s="1"/>
  <c r="Z102" i="4" s="1"/>
  <c r="Z104" i="4" s="1"/>
  <c r="Z106" i="4" s="1"/>
  <c r="Z108" i="4" s="1"/>
  <c r="Y98" i="4"/>
  <c r="Y100" i="4" s="1"/>
  <c r="Y102" i="4" s="1"/>
  <c r="Y104" i="4" s="1"/>
  <c r="Y106" i="4" s="1"/>
  <c r="Y108" i="4" s="1"/>
  <c r="X98" i="4"/>
  <c r="X100" i="4" s="1"/>
  <c r="X102" i="4" s="1"/>
  <c r="X104" i="4" s="1"/>
  <c r="X106" i="4" s="1"/>
  <c r="X108" i="4" s="1"/>
  <c r="W98" i="4"/>
  <c r="W100" i="4" s="1"/>
  <c r="W102" i="4" s="1"/>
  <c r="W104" i="4" s="1"/>
  <c r="W106" i="4" s="1"/>
  <c r="W108" i="4" s="1"/>
  <c r="BL97" i="4"/>
  <c r="BK97" i="4"/>
  <c r="BJ97" i="4"/>
  <c r="BI97" i="4"/>
  <c r="BH97" i="4"/>
  <c r="BG97" i="4"/>
  <c r="BF97" i="4"/>
  <c r="BE97" i="4"/>
  <c r="BD97" i="4"/>
  <c r="BC97" i="4"/>
  <c r="BB97" i="4"/>
  <c r="BA97" i="4"/>
  <c r="AZ97" i="4"/>
  <c r="AY97" i="4"/>
  <c r="AX97" i="4"/>
  <c r="AW97" i="4"/>
  <c r="AV97" i="4"/>
  <c r="AU97" i="4"/>
  <c r="AT97" i="4"/>
  <c r="AS97" i="4"/>
  <c r="AR97" i="4"/>
  <c r="AQ97" i="4"/>
  <c r="AP97" i="4"/>
  <c r="AO97" i="4"/>
  <c r="AN97" i="4"/>
  <c r="AM97" i="4"/>
  <c r="AL97" i="4"/>
  <c r="AK97" i="4"/>
  <c r="AJ97" i="4"/>
  <c r="AI97" i="4"/>
  <c r="AH97" i="4"/>
  <c r="AG97" i="4"/>
  <c r="AF97" i="4"/>
  <c r="AE97" i="4"/>
  <c r="AD97" i="4"/>
  <c r="AC97" i="4"/>
  <c r="AB97" i="4"/>
  <c r="AA97" i="4"/>
  <c r="Z97" i="4"/>
  <c r="Y97" i="4"/>
  <c r="X97" i="4"/>
  <c r="W97" i="4"/>
  <c r="BL96" i="4"/>
  <c r="BK96" i="4"/>
  <c r="BJ96" i="4"/>
  <c r="BI96" i="4"/>
  <c r="BH96" i="4"/>
  <c r="BG96" i="4"/>
  <c r="BF96" i="4"/>
  <c r="BE96" i="4"/>
  <c r="BD96" i="4"/>
  <c r="BC96" i="4"/>
  <c r="BB96" i="4"/>
  <c r="BA96" i="4"/>
  <c r="AZ96" i="4"/>
  <c r="AY96" i="4"/>
  <c r="AX96" i="4"/>
  <c r="AW96" i="4"/>
  <c r="AV96" i="4"/>
  <c r="AU96" i="4"/>
  <c r="AT96" i="4"/>
  <c r="AS96" i="4"/>
  <c r="AR96" i="4"/>
  <c r="AQ96" i="4"/>
  <c r="AP96" i="4"/>
  <c r="AO96" i="4"/>
  <c r="AN96" i="4"/>
  <c r="AM96" i="4"/>
  <c r="AL96" i="4"/>
  <c r="AK96" i="4"/>
  <c r="AJ96" i="4"/>
  <c r="AI96" i="4"/>
  <c r="AH96" i="4"/>
  <c r="AG96" i="4"/>
  <c r="AF96" i="4"/>
  <c r="AE96" i="4"/>
  <c r="AD96" i="4"/>
  <c r="AC96" i="4"/>
  <c r="AB96" i="4"/>
  <c r="AA96" i="4"/>
  <c r="Z96" i="4"/>
  <c r="Y96" i="4"/>
  <c r="X96" i="4"/>
  <c r="W96" i="4"/>
  <c r="BL95" i="4"/>
  <c r="BK95" i="4"/>
  <c r="BJ95" i="4"/>
  <c r="BI95" i="4"/>
  <c r="BH95" i="4"/>
  <c r="BG95" i="4"/>
  <c r="BF95" i="4"/>
  <c r="BE95" i="4"/>
  <c r="BD95" i="4"/>
  <c r="BC95" i="4"/>
  <c r="BB95" i="4"/>
  <c r="BA95" i="4"/>
  <c r="AZ95" i="4"/>
  <c r="AY95" i="4"/>
  <c r="AX95" i="4"/>
  <c r="AW95" i="4"/>
  <c r="AV95" i="4"/>
  <c r="AU95" i="4"/>
  <c r="AT95" i="4"/>
  <c r="AS95" i="4"/>
  <c r="AR95" i="4"/>
  <c r="AQ95" i="4"/>
  <c r="AP95" i="4"/>
  <c r="AO95" i="4"/>
  <c r="AN95" i="4"/>
  <c r="AM95" i="4"/>
  <c r="AL95" i="4"/>
  <c r="AK95" i="4"/>
  <c r="AJ95" i="4"/>
  <c r="AI95" i="4"/>
  <c r="AH95" i="4"/>
  <c r="AG95" i="4"/>
  <c r="AF95" i="4"/>
  <c r="AE95" i="4"/>
  <c r="AD95" i="4"/>
  <c r="AC95" i="4"/>
  <c r="AB95" i="4"/>
  <c r="AA95" i="4"/>
  <c r="Z95" i="4"/>
  <c r="Y95" i="4"/>
  <c r="X95" i="4"/>
  <c r="W95" i="4"/>
  <c r="BL94" i="4"/>
  <c r="BK94" i="4"/>
  <c r="BJ94" i="4"/>
  <c r="BI94" i="4"/>
  <c r="BH94" i="4"/>
  <c r="BG94" i="4"/>
  <c r="BF94" i="4"/>
  <c r="BE94" i="4"/>
  <c r="BD94" i="4"/>
  <c r="BC94" i="4"/>
  <c r="BB94" i="4"/>
  <c r="BA94" i="4"/>
  <c r="AZ94" i="4"/>
  <c r="AY94" i="4"/>
  <c r="AX94" i="4"/>
  <c r="AW94" i="4"/>
  <c r="AV94" i="4"/>
  <c r="AU94" i="4"/>
  <c r="AT94" i="4"/>
  <c r="AS94" i="4"/>
  <c r="AR94" i="4"/>
  <c r="AQ94" i="4"/>
  <c r="AP94" i="4"/>
  <c r="AO94" i="4"/>
  <c r="AN94" i="4"/>
  <c r="AM94" i="4"/>
  <c r="AL94" i="4"/>
  <c r="AK94" i="4"/>
  <c r="AJ94" i="4"/>
  <c r="AI94" i="4"/>
  <c r="AH94" i="4"/>
  <c r="AG94" i="4"/>
  <c r="AF94" i="4"/>
  <c r="AE94" i="4"/>
  <c r="AD94" i="4"/>
  <c r="AC94" i="4"/>
  <c r="AB94" i="4"/>
  <c r="AA94" i="4"/>
  <c r="Z94" i="4"/>
  <c r="Y94" i="4"/>
  <c r="X94" i="4"/>
  <c r="W94" i="4"/>
  <c r="BL93" i="4"/>
  <c r="BK93" i="4"/>
  <c r="BJ93" i="4"/>
  <c r="BI93" i="4"/>
  <c r="BH93" i="4"/>
  <c r="BG93" i="4"/>
  <c r="BF93" i="4"/>
  <c r="BE93" i="4"/>
  <c r="BD93" i="4"/>
  <c r="BC93" i="4"/>
  <c r="BB93" i="4"/>
  <c r="BA93" i="4"/>
  <c r="AZ93" i="4"/>
  <c r="AY93" i="4"/>
  <c r="AX93" i="4"/>
  <c r="AW93" i="4"/>
  <c r="AV93" i="4"/>
  <c r="AU93" i="4"/>
  <c r="AT93" i="4"/>
  <c r="AS93" i="4"/>
  <c r="AR93" i="4"/>
  <c r="AQ93" i="4"/>
  <c r="AP93" i="4"/>
  <c r="AO93" i="4"/>
  <c r="AN93" i="4"/>
  <c r="AM93" i="4"/>
  <c r="AL93" i="4"/>
  <c r="AK93" i="4"/>
  <c r="AJ93" i="4"/>
  <c r="AI93" i="4"/>
  <c r="AH93" i="4"/>
  <c r="AG93" i="4"/>
  <c r="AF93" i="4"/>
  <c r="AE93" i="4"/>
  <c r="AD93" i="4"/>
  <c r="AC93" i="4"/>
  <c r="AB93" i="4"/>
  <c r="AA93" i="4"/>
  <c r="Z93" i="4"/>
  <c r="Y93" i="4"/>
  <c r="X93" i="4"/>
  <c r="W93" i="4"/>
  <c r="BL92" i="4"/>
  <c r="BK92" i="4"/>
  <c r="BJ92" i="4"/>
  <c r="BI92" i="4"/>
  <c r="BH92" i="4"/>
  <c r="BG92" i="4"/>
  <c r="BF92" i="4"/>
  <c r="BE92" i="4"/>
  <c r="BD92" i="4"/>
  <c r="BC92" i="4"/>
  <c r="BB92" i="4"/>
  <c r="BA92" i="4"/>
  <c r="AZ92" i="4"/>
  <c r="AY92" i="4"/>
  <c r="AX92" i="4"/>
  <c r="AW92" i="4"/>
  <c r="AV92" i="4"/>
  <c r="AU92" i="4"/>
  <c r="AT92" i="4"/>
  <c r="AS92" i="4"/>
  <c r="AR92" i="4"/>
  <c r="AQ92" i="4"/>
  <c r="AP92" i="4"/>
  <c r="AO92" i="4"/>
  <c r="AN92" i="4"/>
  <c r="AM92" i="4"/>
  <c r="AL92" i="4"/>
  <c r="AK92" i="4"/>
  <c r="AJ92" i="4"/>
  <c r="AI92" i="4"/>
  <c r="AH92" i="4"/>
  <c r="AG92" i="4"/>
  <c r="AF92" i="4"/>
  <c r="AE92" i="4"/>
  <c r="AD92" i="4"/>
  <c r="AC92" i="4"/>
  <c r="AB92" i="4"/>
  <c r="AA92" i="4"/>
  <c r="Z92" i="4"/>
  <c r="Y92" i="4"/>
  <c r="X92" i="4"/>
  <c r="W92" i="4"/>
  <c r="BL91" i="4"/>
  <c r="BK91" i="4"/>
  <c r="BJ91" i="4"/>
  <c r="BI91" i="4"/>
  <c r="BH91" i="4"/>
  <c r="BG91" i="4"/>
  <c r="BF91" i="4"/>
  <c r="BE91" i="4"/>
  <c r="BD91" i="4"/>
  <c r="BC91" i="4"/>
  <c r="BB91" i="4"/>
  <c r="BA91" i="4"/>
  <c r="AZ91" i="4"/>
  <c r="AY91" i="4"/>
  <c r="AX91" i="4"/>
  <c r="AW91" i="4"/>
  <c r="AV91" i="4"/>
  <c r="AU91" i="4"/>
  <c r="AT91" i="4"/>
  <c r="AS91" i="4"/>
  <c r="AR91" i="4"/>
  <c r="AQ91" i="4"/>
  <c r="AP91" i="4"/>
  <c r="AO91" i="4"/>
  <c r="AN91" i="4"/>
  <c r="AM91" i="4"/>
  <c r="AL91" i="4"/>
  <c r="AK91" i="4"/>
  <c r="AJ91" i="4"/>
  <c r="AI91" i="4"/>
  <c r="AH91" i="4"/>
  <c r="AG91" i="4"/>
  <c r="AF91" i="4"/>
  <c r="AE91" i="4"/>
  <c r="AD91" i="4"/>
  <c r="AC91" i="4"/>
  <c r="AB91" i="4"/>
  <c r="AA91" i="4"/>
  <c r="Z91" i="4"/>
  <c r="Y91" i="4"/>
  <c r="X91" i="4"/>
  <c r="W91" i="4"/>
  <c r="BL90" i="4"/>
  <c r="BK90" i="4"/>
  <c r="BJ90" i="4"/>
  <c r="BI90" i="4"/>
  <c r="BH90" i="4"/>
  <c r="BG90" i="4"/>
  <c r="BF90" i="4"/>
  <c r="BE90" i="4"/>
  <c r="BD90" i="4"/>
  <c r="BC90" i="4"/>
  <c r="BB90" i="4"/>
  <c r="BA90" i="4"/>
  <c r="AZ90" i="4"/>
  <c r="AY90" i="4"/>
  <c r="AX90" i="4"/>
  <c r="AW90" i="4"/>
  <c r="AV90" i="4"/>
  <c r="AU90" i="4"/>
  <c r="AT90" i="4"/>
  <c r="AS90" i="4"/>
  <c r="AR90" i="4"/>
  <c r="AQ90" i="4"/>
  <c r="AP90" i="4"/>
  <c r="AO90" i="4"/>
  <c r="AN90" i="4"/>
  <c r="AM90" i="4"/>
  <c r="AL90" i="4"/>
  <c r="AK90" i="4"/>
  <c r="AJ90" i="4"/>
  <c r="AI90" i="4"/>
  <c r="AH90" i="4"/>
  <c r="AG90" i="4"/>
  <c r="AF90" i="4"/>
  <c r="AE90" i="4"/>
  <c r="AD90" i="4"/>
  <c r="AC90" i="4"/>
  <c r="AB90" i="4"/>
  <c r="AA90" i="4"/>
  <c r="Z90" i="4"/>
  <c r="Y90" i="4"/>
  <c r="X90" i="4"/>
  <c r="W90" i="4"/>
  <c r="BL89" i="4"/>
  <c r="BK89" i="4"/>
  <c r="BJ89" i="4"/>
  <c r="BI89" i="4"/>
  <c r="BH89" i="4"/>
  <c r="BG89" i="4"/>
  <c r="BF89" i="4"/>
  <c r="BE89" i="4"/>
  <c r="BD89" i="4"/>
  <c r="BC89" i="4"/>
  <c r="BB89" i="4"/>
  <c r="BA89" i="4"/>
  <c r="AZ89" i="4"/>
  <c r="AY89" i="4"/>
  <c r="AX89" i="4"/>
  <c r="AW89" i="4"/>
  <c r="AV89" i="4"/>
  <c r="AU89" i="4"/>
  <c r="AT89" i="4"/>
  <c r="AS89" i="4"/>
  <c r="AR89" i="4"/>
  <c r="AQ89" i="4"/>
  <c r="AP89" i="4"/>
  <c r="AO89" i="4"/>
  <c r="AN89" i="4"/>
  <c r="AM89" i="4"/>
  <c r="AL89" i="4"/>
  <c r="AK89" i="4"/>
  <c r="AJ89" i="4"/>
  <c r="AI89" i="4"/>
  <c r="AH89" i="4"/>
  <c r="AG89" i="4"/>
  <c r="AF89" i="4"/>
  <c r="AE89" i="4"/>
  <c r="AD89" i="4"/>
  <c r="AC89" i="4"/>
  <c r="AB89" i="4"/>
  <c r="AA89" i="4"/>
  <c r="Z89" i="4"/>
  <c r="Y89" i="4"/>
  <c r="X89" i="4"/>
  <c r="W89" i="4"/>
  <c r="BL88" i="4"/>
  <c r="BK88" i="4"/>
  <c r="BJ88" i="4"/>
  <c r="BI88" i="4"/>
  <c r="BH88" i="4"/>
  <c r="BG88" i="4"/>
  <c r="BF88" i="4"/>
  <c r="BE88" i="4"/>
  <c r="BD88" i="4"/>
  <c r="BC88" i="4"/>
  <c r="BB88" i="4"/>
  <c r="BA88" i="4"/>
  <c r="AZ88" i="4"/>
  <c r="AY88" i="4"/>
  <c r="AX88" i="4"/>
  <c r="AW88" i="4"/>
  <c r="AV88" i="4"/>
  <c r="AU88" i="4"/>
  <c r="AT88" i="4"/>
  <c r="AS88" i="4"/>
  <c r="AR88" i="4"/>
  <c r="AQ88" i="4"/>
  <c r="AP88" i="4"/>
  <c r="AO88" i="4"/>
  <c r="AN88" i="4"/>
  <c r="AM88" i="4"/>
  <c r="AL88" i="4"/>
  <c r="AK88" i="4"/>
  <c r="AJ88" i="4"/>
  <c r="AI88" i="4"/>
  <c r="AH88" i="4"/>
  <c r="AG88" i="4"/>
  <c r="AF88" i="4"/>
  <c r="AE88" i="4"/>
  <c r="AD88" i="4"/>
  <c r="AC88" i="4"/>
  <c r="AB88" i="4"/>
  <c r="AA88" i="4"/>
  <c r="Z88" i="4"/>
  <c r="Y88" i="4"/>
  <c r="X88" i="4"/>
  <c r="W88" i="4"/>
  <c r="BL87" i="4"/>
  <c r="BK87" i="4"/>
  <c r="BJ87" i="4"/>
  <c r="BI87" i="4"/>
  <c r="BH87" i="4"/>
  <c r="BG87" i="4"/>
  <c r="BF87" i="4"/>
  <c r="BE87" i="4"/>
  <c r="BD87" i="4"/>
  <c r="BC87" i="4"/>
  <c r="BB87" i="4"/>
  <c r="BA87" i="4"/>
  <c r="AZ87" i="4"/>
  <c r="AY87" i="4"/>
  <c r="AX87" i="4"/>
  <c r="AW87" i="4"/>
  <c r="AV87" i="4"/>
  <c r="AU87" i="4"/>
  <c r="AT87" i="4"/>
  <c r="AS87" i="4"/>
  <c r="AR87" i="4"/>
  <c r="AQ87" i="4"/>
  <c r="AP87" i="4"/>
  <c r="AO87" i="4"/>
  <c r="AN87" i="4"/>
  <c r="AM87" i="4"/>
  <c r="AL87" i="4"/>
  <c r="AK87" i="4"/>
  <c r="AJ87" i="4"/>
  <c r="AI87" i="4"/>
  <c r="AH87" i="4"/>
  <c r="AG87" i="4"/>
  <c r="AF87" i="4"/>
  <c r="AE87" i="4"/>
  <c r="AD87" i="4"/>
  <c r="AC87" i="4"/>
  <c r="AB87" i="4"/>
  <c r="AA87" i="4"/>
  <c r="Z87" i="4"/>
  <c r="Y87" i="4"/>
  <c r="X87" i="4"/>
  <c r="W87" i="4"/>
  <c r="BL86" i="4"/>
  <c r="BK86" i="4"/>
  <c r="BJ86" i="4"/>
  <c r="BI86" i="4"/>
  <c r="BH86" i="4"/>
  <c r="BG86" i="4"/>
  <c r="BF86" i="4"/>
  <c r="BE86" i="4"/>
  <c r="BD86" i="4"/>
  <c r="BC86" i="4"/>
  <c r="BB86" i="4"/>
  <c r="BA86" i="4"/>
  <c r="AZ86" i="4"/>
  <c r="AY86" i="4"/>
  <c r="AX86" i="4"/>
  <c r="AW86" i="4"/>
  <c r="AV86" i="4"/>
  <c r="AU86" i="4"/>
  <c r="AT86" i="4"/>
  <c r="AS86" i="4"/>
  <c r="AR86" i="4"/>
  <c r="AQ86" i="4"/>
  <c r="AP86" i="4"/>
  <c r="AO86" i="4"/>
  <c r="AN86" i="4"/>
  <c r="AM86" i="4"/>
  <c r="AL86" i="4"/>
  <c r="AK86" i="4"/>
  <c r="AJ86" i="4"/>
  <c r="AI86" i="4"/>
  <c r="AH86" i="4"/>
  <c r="AG86" i="4"/>
  <c r="AF86" i="4"/>
  <c r="AE86" i="4"/>
  <c r="AD86" i="4"/>
  <c r="AC86" i="4"/>
  <c r="AB86" i="4"/>
  <c r="AA86" i="4"/>
  <c r="Z86" i="4"/>
  <c r="Y86" i="4"/>
  <c r="X86" i="4"/>
  <c r="W86" i="4"/>
  <c r="BL85" i="4"/>
  <c r="BK85" i="4"/>
  <c r="BJ85" i="4"/>
  <c r="BI85" i="4"/>
  <c r="BH85" i="4"/>
  <c r="BG85" i="4"/>
  <c r="BF85" i="4"/>
  <c r="BE85" i="4"/>
  <c r="BD85" i="4"/>
  <c r="BC85" i="4"/>
  <c r="BB85" i="4"/>
  <c r="BA85" i="4"/>
  <c r="AZ85" i="4"/>
  <c r="AY85" i="4"/>
  <c r="AX85" i="4"/>
  <c r="AW85" i="4"/>
  <c r="AV85" i="4"/>
  <c r="AU85" i="4"/>
  <c r="AT85" i="4"/>
  <c r="AS85" i="4"/>
  <c r="AR85" i="4"/>
  <c r="AQ85" i="4"/>
  <c r="AP85" i="4"/>
  <c r="AO85" i="4"/>
  <c r="AN85" i="4"/>
  <c r="AM85" i="4"/>
  <c r="AL85" i="4"/>
  <c r="AK85" i="4"/>
  <c r="AJ85" i="4"/>
  <c r="AI85" i="4"/>
  <c r="AH85" i="4"/>
  <c r="AG85" i="4"/>
  <c r="AF85" i="4"/>
  <c r="AE85" i="4"/>
  <c r="AD85" i="4"/>
  <c r="AC85" i="4"/>
  <c r="AB85" i="4"/>
  <c r="AA85" i="4"/>
  <c r="Z85" i="4"/>
  <c r="Y85" i="4"/>
  <c r="X85" i="4"/>
  <c r="W85" i="4"/>
  <c r="BL84" i="4"/>
  <c r="BK84" i="4"/>
  <c r="BJ84" i="4"/>
  <c r="BI84" i="4"/>
  <c r="BH84" i="4"/>
  <c r="BG84" i="4"/>
  <c r="BF84" i="4"/>
  <c r="BE84" i="4"/>
  <c r="BD84" i="4"/>
  <c r="BC84" i="4"/>
  <c r="BB84" i="4"/>
  <c r="BA84" i="4"/>
  <c r="AZ84" i="4"/>
  <c r="AY84" i="4"/>
  <c r="AX84" i="4"/>
  <c r="AW84" i="4"/>
  <c r="AV84" i="4"/>
  <c r="AU84" i="4"/>
  <c r="AT84" i="4"/>
  <c r="AS84" i="4"/>
  <c r="AR84" i="4"/>
  <c r="AQ84" i="4"/>
  <c r="AP84" i="4"/>
  <c r="AO84" i="4"/>
  <c r="AN84" i="4"/>
  <c r="AM84" i="4"/>
  <c r="AL84" i="4"/>
  <c r="AK84" i="4"/>
  <c r="AJ84" i="4"/>
  <c r="AI84" i="4"/>
  <c r="AH84" i="4"/>
  <c r="AG84" i="4"/>
  <c r="AF84" i="4"/>
  <c r="AE84" i="4"/>
  <c r="AD84" i="4"/>
  <c r="AC84" i="4"/>
  <c r="AB84" i="4"/>
  <c r="AA84" i="4"/>
  <c r="Z84" i="4"/>
  <c r="Y84" i="4"/>
  <c r="X84" i="4"/>
  <c r="W84" i="4"/>
  <c r="BL83" i="4"/>
  <c r="BK83" i="4"/>
  <c r="BJ83" i="4"/>
  <c r="BI83" i="4"/>
  <c r="BH83" i="4"/>
  <c r="BG83" i="4"/>
  <c r="BF83" i="4"/>
  <c r="BE83" i="4"/>
  <c r="BD83" i="4"/>
  <c r="BC83" i="4"/>
  <c r="BB83" i="4"/>
  <c r="BA83" i="4"/>
  <c r="AZ83" i="4"/>
  <c r="AY83" i="4"/>
  <c r="AX83" i="4"/>
  <c r="AW83" i="4"/>
  <c r="AV83" i="4"/>
  <c r="AU83" i="4"/>
  <c r="AT83" i="4"/>
  <c r="AS83" i="4"/>
  <c r="AR83" i="4"/>
  <c r="AQ83" i="4"/>
  <c r="AP83" i="4"/>
  <c r="AO83" i="4"/>
  <c r="AN83" i="4"/>
  <c r="AM83" i="4"/>
  <c r="AL83" i="4"/>
  <c r="AK83" i="4"/>
  <c r="AJ83" i="4"/>
  <c r="AI83" i="4"/>
  <c r="AH83" i="4"/>
  <c r="AG83" i="4"/>
  <c r="AF83" i="4"/>
  <c r="AE83" i="4"/>
  <c r="AD83" i="4"/>
  <c r="AC83" i="4"/>
  <c r="AB83" i="4"/>
  <c r="AA83" i="4"/>
  <c r="Z83" i="4"/>
  <c r="Y83" i="4"/>
  <c r="X83" i="4"/>
  <c r="W83" i="4"/>
  <c r="BL82" i="4"/>
  <c r="BK82" i="4"/>
  <c r="BJ82" i="4"/>
  <c r="BI82" i="4"/>
  <c r="BH82" i="4"/>
  <c r="BG82" i="4"/>
  <c r="BF82" i="4"/>
  <c r="BE82" i="4"/>
  <c r="BD82" i="4"/>
  <c r="BC82" i="4"/>
  <c r="BB82" i="4"/>
  <c r="BA82" i="4"/>
  <c r="AZ82" i="4"/>
  <c r="AY82" i="4"/>
  <c r="AX82" i="4"/>
  <c r="AW82" i="4"/>
  <c r="AV82" i="4"/>
  <c r="AU82" i="4"/>
  <c r="AT82" i="4"/>
  <c r="AS82" i="4"/>
  <c r="AR82" i="4"/>
  <c r="AQ82" i="4"/>
  <c r="AP82" i="4"/>
  <c r="AO82" i="4"/>
  <c r="AN82" i="4"/>
  <c r="AM82" i="4"/>
  <c r="AL82" i="4"/>
  <c r="AK82" i="4"/>
  <c r="AJ82" i="4"/>
  <c r="AI82" i="4"/>
  <c r="AH82" i="4"/>
  <c r="AG82" i="4"/>
  <c r="AF82" i="4"/>
  <c r="AE82" i="4"/>
  <c r="AD82" i="4"/>
  <c r="AC82" i="4"/>
  <c r="AB82" i="4"/>
  <c r="AA82" i="4"/>
  <c r="Z82" i="4"/>
  <c r="Y82" i="4"/>
  <c r="X82" i="4"/>
  <c r="W82" i="4"/>
  <c r="BL81" i="4"/>
  <c r="BK81" i="4"/>
  <c r="BJ81" i="4"/>
  <c r="BI81" i="4"/>
  <c r="BH81" i="4"/>
  <c r="BG81" i="4"/>
  <c r="BF81" i="4"/>
  <c r="BE81" i="4"/>
  <c r="BD81" i="4"/>
  <c r="BC81" i="4"/>
  <c r="BB81" i="4"/>
  <c r="BA81" i="4"/>
  <c r="AZ81" i="4"/>
  <c r="AY81" i="4"/>
  <c r="AX81" i="4"/>
  <c r="AW81" i="4"/>
  <c r="AV81" i="4"/>
  <c r="AU81" i="4"/>
  <c r="AT81" i="4"/>
  <c r="AS81" i="4"/>
  <c r="AR81" i="4"/>
  <c r="AQ81" i="4"/>
  <c r="AP81" i="4"/>
  <c r="AO81" i="4"/>
  <c r="AN81" i="4"/>
  <c r="AM81" i="4"/>
  <c r="AL81" i="4"/>
  <c r="AK81" i="4"/>
  <c r="AJ81" i="4"/>
  <c r="AI81" i="4"/>
  <c r="AH81" i="4"/>
  <c r="AG81" i="4"/>
  <c r="AF81" i="4"/>
  <c r="AE81" i="4"/>
  <c r="AD81" i="4"/>
  <c r="AC81" i="4"/>
  <c r="AB81" i="4"/>
  <c r="AA81" i="4"/>
  <c r="Z81" i="4"/>
  <c r="Y81" i="4"/>
  <c r="X81" i="4"/>
  <c r="W81" i="4"/>
  <c r="BL80" i="4"/>
  <c r="BK80" i="4"/>
  <c r="BJ80" i="4"/>
  <c r="BI80" i="4"/>
  <c r="BH80" i="4"/>
  <c r="BG80" i="4"/>
  <c r="BF80" i="4"/>
  <c r="BE80" i="4"/>
  <c r="BD80" i="4"/>
  <c r="BC80" i="4"/>
  <c r="BB80" i="4"/>
  <c r="BA80" i="4"/>
  <c r="AZ80" i="4"/>
  <c r="AY80" i="4"/>
  <c r="AX80" i="4"/>
  <c r="AW80" i="4"/>
  <c r="AV80" i="4"/>
  <c r="AU80" i="4"/>
  <c r="AT80" i="4"/>
  <c r="AS80" i="4"/>
  <c r="AR80" i="4"/>
  <c r="AQ80" i="4"/>
  <c r="AP80" i="4"/>
  <c r="AO80" i="4"/>
  <c r="AN80" i="4"/>
  <c r="AM80" i="4"/>
  <c r="AL80" i="4"/>
  <c r="AK80" i="4"/>
  <c r="AJ80" i="4"/>
  <c r="AI80" i="4"/>
  <c r="AH80" i="4"/>
  <c r="AG80" i="4"/>
  <c r="AF80" i="4"/>
  <c r="AE80" i="4"/>
  <c r="AD80" i="4"/>
  <c r="AC80" i="4"/>
  <c r="AB80" i="4"/>
  <c r="AA80" i="4"/>
  <c r="Z80" i="4"/>
  <c r="Y80" i="4"/>
  <c r="X80" i="4"/>
  <c r="W80" i="4"/>
  <c r="BL79" i="4"/>
  <c r="BK79" i="4"/>
  <c r="BJ79" i="4"/>
  <c r="BI79" i="4"/>
  <c r="BH79" i="4"/>
  <c r="BG79" i="4"/>
  <c r="BF79" i="4"/>
  <c r="BE79" i="4"/>
  <c r="BD79" i="4"/>
  <c r="BC79" i="4"/>
  <c r="BB79" i="4"/>
  <c r="BA79" i="4"/>
  <c r="AZ79" i="4"/>
  <c r="AY79" i="4"/>
  <c r="AX79" i="4"/>
  <c r="AW79" i="4"/>
  <c r="AV79" i="4"/>
  <c r="AU79" i="4"/>
  <c r="AT79" i="4"/>
  <c r="AS79" i="4"/>
  <c r="AR79" i="4"/>
  <c r="AQ79" i="4"/>
  <c r="AP79" i="4"/>
  <c r="AO79" i="4"/>
  <c r="AN79" i="4"/>
  <c r="AM79" i="4"/>
  <c r="AL79" i="4"/>
  <c r="AK79" i="4"/>
  <c r="AJ79" i="4"/>
  <c r="AI79" i="4"/>
  <c r="AH79" i="4"/>
  <c r="AG79" i="4"/>
  <c r="AF79" i="4"/>
  <c r="AE79" i="4"/>
  <c r="AD79" i="4"/>
  <c r="AC79" i="4"/>
  <c r="AB79" i="4"/>
  <c r="AA79" i="4"/>
  <c r="Z79" i="4"/>
  <c r="Y79" i="4"/>
  <c r="X79" i="4"/>
  <c r="W79" i="4"/>
  <c r="BL78" i="4"/>
  <c r="BK78" i="4"/>
  <c r="BJ78" i="4"/>
  <c r="BI78" i="4"/>
  <c r="BH78" i="4"/>
  <c r="BG78" i="4"/>
  <c r="BF78" i="4"/>
  <c r="BE78" i="4"/>
  <c r="BD78" i="4"/>
  <c r="BC78" i="4"/>
  <c r="BB78" i="4"/>
  <c r="BA78" i="4"/>
  <c r="AZ78" i="4"/>
  <c r="AY78" i="4"/>
  <c r="AX78" i="4"/>
  <c r="AW78" i="4"/>
  <c r="AV78" i="4"/>
  <c r="AU78" i="4"/>
  <c r="AT78" i="4"/>
  <c r="AS78" i="4"/>
  <c r="AR78" i="4"/>
  <c r="AQ78" i="4"/>
  <c r="AP78" i="4"/>
  <c r="AO78" i="4"/>
  <c r="AN78" i="4"/>
  <c r="AM78" i="4"/>
  <c r="AL78" i="4"/>
  <c r="AK78" i="4"/>
  <c r="AJ78" i="4"/>
  <c r="AI78" i="4"/>
  <c r="AH78" i="4"/>
  <c r="AG78" i="4"/>
  <c r="AF78" i="4"/>
  <c r="AE78" i="4"/>
  <c r="AD78" i="4"/>
  <c r="AC78" i="4"/>
  <c r="AB78" i="4"/>
  <c r="AA78" i="4"/>
  <c r="Z78" i="4"/>
  <c r="Y78" i="4"/>
  <c r="X78" i="4"/>
  <c r="W78" i="4"/>
  <c r="BL77" i="4"/>
  <c r="BK77" i="4"/>
  <c r="BJ77" i="4"/>
  <c r="BI77" i="4"/>
  <c r="BH77" i="4"/>
  <c r="BG77" i="4"/>
  <c r="BF77" i="4"/>
  <c r="BE77" i="4"/>
  <c r="BD77" i="4"/>
  <c r="BC77" i="4"/>
  <c r="BB77" i="4"/>
  <c r="BA77" i="4"/>
  <c r="AZ77" i="4"/>
  <c r="AY77" i="4"/>
  <c r="AX77" i="4"/>
  <c r="AW77" i="4"/>
  <c r="AV77" i="4"/>
  <c r="AU77" i="4"/>
  <c r="AT77" i="4"/>
  <c r="AS77" i="4"/>
  <c r="AR77" i="4"/>
  <c r="AQ77" i="4"/>
  <c r="AP77" i="4"/>
  <c r="AO77" i="4"/>
  <c r="AN77" i="4"/>
  <c r="AM77" i="4"/>
  <c r="AL77" i="4"/>
  <c r="AK77" i="4"/>
  <c r="AJ77" i="4"/>
  <c r="AI77" i="4"/>
  <c r="AH77" i="4"/>
  <c r="AG77" i="4"/>
  <c r="AF77" i="4"/>
  <c r="AE77" i="4"/>
  <c r="AD77" i="4"/>
  <c r="AC77" i="4"/>
  <c r="AB77" i="4"/>
  <c r="AA77" i="4"/>
  <c r="Z77" i="4"/>
  <c r="Y77" i="4"/>
  <c r="X77" i="4"/>
  <c r="W77" i="4"/>
  <c r="BL76" i="4"/>
  <c r="BK76" i="4"/>
  <c r="BJ76" i="4"/>
  <c r="BI76" i="4"/>
  <c r="BH76" i="4"/>
  <c r="BG76" i="4"/>
  <c r="BF76" i="4"/>
  <c r="BE76" i="4"/>
  <c r="BD76" i="4"/>
  <c r="BC76" i="4"/>
  <c r="BB76" i="4"/>
  <c r="BA76" i="4"/>
  <c r="AZ76" i="4"/>
  <c r="AY76" i="4"/>
  <c r="AX76" i="4"/>
  <c r="AW76" i="4"/>
  <c r="AV76" i="4"/>
  <c r="AU76" i="4"/>
  <c r="AT76" i="4"/>
  <c r="AS76" i="4"/>
  <c r="AR76" i="4"/>
  <c r="AQ76" i="4"/>
  <c r="AP76" i="4"/>
  <c r="AO76" i="4"/>
  <c r="AN76" i="4"/>
  <c r="AM76" i="4"/>
  <c r="AL76" i="4"/>
  <c r="AK76" i="4"/>
  <c r="AJ76" i="4"/>
  <c r="AI76" i="4"/>
  <c r="AH76" i="4"/>
  <c r="AG76" i="4"/>
  <c r="AF76" i="4"/>
  <c r="AE76" i="4"/>
  <c r="AD76" i="4"/>
  <c r="AC76" i="4"/>
  <c r="AB76" i="4"/>
  <c r="AA76" i="4"/>
  <c r="Z76" i="4"/>
  <c r="Y76" i="4"/>
  <c r="X76" i="4"/>
  <c r="W76" i="4"/>
  <c r="BL75" i="4"/>
  <c r="BK75" i="4"/>
  <c r="BJ75" i="4"/>
  <c r="BI75" i="4"/>
  <c r="BH75" i="4"/>
  <c r="BG75" i="4"/>
  <c r="BF75" i="4"/>
  <c r="BE75" i="4"/>
  <c r="BD75" i="4"/>
  <c r="BC75" i="4"/>
  <c r="BB75" i="4"/>
  <c r="BA75" i="4"/>
  <c r="AZ75" i="4"/>
  <c r="AY75" i="4"/>
  <c r="AX75" i="4"/>
  <c r="AW75" i="4"/>
  <c r="AV75" i="4"/>
  <c r="AU75" i="4"/>
  <c r="AT75" i="4"/>
  <c r="AS75" i="4"/>
  <c r="AR75" i="4"/>
  <c r="AQ75" i="4"/>
  <c r="AP75" i="4"/>
  <c r="AO75" i="4"/>
  <c r="AN75" i="4"/>
  <c r="AM75" i="4"/>
  <c r="AL75" i="4"/>
  <c r="AK75" i="4"/>
  <c r="AJ75" i="4"/>
  <c r="AI75" i="4"/>
  <c r="AH75" i="4"/>
  <c r="AG75" i="4"/>
  <c r="AF75" i="4"/>
  <c r="AE75" i="4"/>
  <c r="AD75" i="4"/>
  <c r="AC75" i="4"/>
  <c r="AB75" i="4"/>
  <c r="AA75" i="4"/>
  <c r="Z75" i="4"/>
  <c r="Y75" i="4"/>
  <c r="X75" i="4"/>
  <c r="W75" i="4"/>
  <c r="BL74" i="4"/>
  <c r="BK74" i="4"/>
  <c r="BJ74" i="4"/>
  <c r="BI74" i="4"/>
  <c r="BH74" i="4"/>
  <c r="BG74" i="4"/>
  <c r="BF74" i="4"/>
  <c r="BE74" i="4"/>
  <c r="BD74" i="4"/>
  <c r="BC74" i="4"/>
  <c r="BB74" i="4"/>
  <c r="BA74" i="4"/>
  <c r="AZ74" i="4"/>
  <c r="AY74" i="4"/>
  <c r="AX74" i="4"/>
  <c r="AW74" i="4"/>
  <c r="AV74" i="4"/>
  <c r="AU74" i="4"/>
  <c r="AT74" i="4"/>
  <c r="AS74" i="4"/>
  <c r="AR74" i="4"/>
  <c r="AQ74" i="4"/>
  <c r="AP74" i="4"/>
  <c r="AO74" i="4"/>
  <c r="AN74" i="4"/>
  <c r="AM74" i="4"/>
  <c r="AL74" i="4"/>
  <c r="AK74" i="4"/>
  <c r="AJ74" i="4"/>
  <c r="AI74" i="4"/>
  <c r="AH74" i="4"/>
  <c r="AG74" i="4"/>
  <c r="AF74" i="4"/>
  <c r="AE74" i="4"/>
  <c r="AD74" i="4"/>
  <c r="AC74" i="4"/>
  <c r="AB74" i="4"/>
  <c r="AA74" i="4"/>
  <c r="Z74" i="4"/>
  <c r="Y74" i="4"/>
  <c r="X74" i="4"/>
  <c r="W74" i="4"/>
  <c r="BL73" i="4"/>
  <c r="BK73" i="4"/>
  <c r="BJ73" i="4"/>
  <c r="BI73" i="4"/>
  <c r="BH73" i="4"/>
  <c r="BG73" i="4"/>
  <c r="BF73" i="4"/>
  <c r="BE73" i="4"/>
  <c r="BD73" i="4"/>
  <c r="BC73" i="4"/>
  <c r="BB73" i="4"/>
  <c r="BA73" i="4"/>
  <c r="AZ73" i="4"/>
  <c r="AY73" i="4"/>
  <c r="AX73" i="4"/>
  <c r="AW73" i="4"/>
  <c r="AV73" i="4"/>
  <c r="AU73" i="4"/>
  <c r="AT73" i="4"/>
  <c r="AS73" i="4"/>
  <c r="AR73" i="4"/>
  <c r="AQ73" i="4"/>
  <c r="AP73" i="4"/>
  <c r="AO73" i="4"/>
  <c r="AN73" i="4"/>
  <c r="AM73" i="4"/>
  <c r="AL73" i="4"/>
  <c r="AK73" i="4"/>
  <c r="AJ73" i="4"/>
  <c r="AI73" i="4"/>
  <c r="AH73" i="4"/>
  <c r="AG73" i="4"/>
  <c r="AF73" i="4"/>
  <c r="AE73" i="4"/>
  <c r="AD73" i="4"/>
  <c r="AC73" i="4"/>
  <c r="AB73" i="4"/>
  <c r="AA73" i="4"/>
  <c r="Z73" i="4"/>
  <c r="Y73" i="4"/>
  <c r="X73" i="4"/>
  <c r="W73" i="4"/>
  <c r="BL72" i="4"/>
  <c r="BK72" i="4"/>
  <c r="BJ72" i="4"/>
  <c r="BI72" i="4"/>
  <c r="BH72" i="4"/>
  <c r="BG72" i="4"/>
  <c r="BF72" i="4"/>
  <c r="BE72" i="4"/>
  <c r="BD72" i="4"/>
  <c r="BC72" i="4"/>
  <c r="BB72" i="4"/>
  <c r="BA72" i="4"/>
  <c r="AZ72" i="4"/>
  <c r="AY72" i="4"/>
  <c r="AX72" i="4"/>
  <c r="AW72" i="4"/>
  <c r="AV72" i="4"/>
  <c r="AU72" i="4"/>
  <c r="AT72" i="4"/>
  <c r="AS72" i="4"/>
  <c r="AR72" i="4"/>
  <c r="AQ72" i="4"/>
  <c r="AP72" i="4"/>
  <c r="AO72" i="4"/>
  <c r="AN72" i="4"/>
  <c r="AM72" i="4"/>
  <c r="AL72" i="4"/>
  <c r="AK72" i="4"/>
  <c r="AJ72" i="4"/>
  <c r="AI72" i="4"/>
  <c r="AH72" i="4"/>
  <c r="AG72" i="4"/>
  <c r="AF72" i="4"/>
  <c r="AE72" i="4"/>
  <c r="AD72" i="4"/>
  <c r="AC72" i="4"/>
  <c r="AB72" i="4"/>
  <c r="AA72" i="4"/>
  <c r="Z72" i="4"/>
  <c r="Y72" i="4"/>
  <c r="X72" i="4"/>
  <c r="W72" i="4"/>
  <c r="BL71" i="4"/>
  <c r="BK71" i="4"/>
  <c r="BJ71" i="4"/>
  <c r="BI71" i="4"/>
  <c r="BH71" i="4"/>
  <c r="BG71" i="4"/>
  <c r="BF71" i="4"/>
  <c r="BE71" i="4"/>
  <c r="BD71" i="4"/>
  <c r="BC71" i="4"/>
  <c r="BB71" i="4"/>
  <c r="BA71" i="4"/>
  <c r="AZ71" i="4"/>
  <c r="AY71" i="4"/>
  <c r="AX71" i="4"/>
  <c r="AW71" i="4"/>
  <c r="AV71" i="4"/>
  <c r="AU71" i="4"/>
  <c r="AT71" i="4"/>
  <c r="AS71" i="4"/>
  <c r="AR71" i="4"/>
  <c r="AQ71" i="4"/>
  <c r="AP71" i="4"/>
  <c r="AO71" i="4"/>
  <c r="AN71" i="4"/>
  <c r="AM71" i="4"/>
  <c r="AL71" i="4"/>
  <c r="AK71" i="4"/>
  <c r="AI71" i="4"/>
  <c r="AH71" i="4"/>
  <c r="AG71" i="4"/>
  <c r="AF71" i="4"/>
  <c r="AE71" i="4"/>
  <c r="AD71" i="4"/>
  <c r="AC71" i="4"/>
  <c r="AB71" i="4"/>
  <c r="AA71" i="4"/>
  <c r="Z71" i="4"/>
  <c r="Y71" i="4"/>
  <c r="X71" i="4"/>
  <c r="W71" i="4"/>
  <c r="AJ71" i="4"/>
  <c r="CC30" i="1"/>
  <c r="CB30" i="1"/>
  <c r="BT31" i="1"/>
  <c r="CB31" i="1" s="1"/>
  <c r="BU31" i="1"/>
  <c r="CC31" i="1" s="1"/>
  <c r="AH6" i="1" l="1"/>
  <c r="BT32" i="1"/>
  <c r="CB32" i="1" s="1"/>
  <c r="BU32" i="1"/>
  <c r="BT33" i="1" l="1"/>
  <c r="CB33" i="1" s="1"/>
  <c r="CC32" i="1"/>
  <c r="BU33" i="1"/>
  <c r="CC33" i="1" s="1"/>
  <c r="B132" i="4" l="1"/>
  <c r="F44" i="4"/>
  <c r="F45" i="4" s="1"/>
  <c r="CI15" i="1"/>
  <c r="CI5" i="1"/>
  <c r="CI47" i="1" s="1"/>
  <c r="CH5" i="1"/>
  <c r="CH47" i="1" s="1"/>
  <c r="B147" i="4"/>
  <c r="BN161" i="4"/>
  <c r="BB161" i="4"/>
  <c r="AX161" i="4"/>
  <c r="R161" i="4" s="1"/>
  <c r="AL161" i="4"/>
  <c r="F161" i="4" s="1"/>
  <c r="AH161" i="4"/>
  <c r="V161" i="4"/>
  <c r="Q161" i="4"/>
  <c r="P161" i="4"/>
  <c r="O161" i="4"/>
  <c r="N161" i="4"/>
  <c r="M161" i="4"/>
  <c r="L161" i="4"/>
  <c r="K161" i="4"/>
  <c r="J161" i="4"/>
  <c r="I161" i="4"/>
  <c r="H161" i="4"/>
  <c r="G161" i="4"/>
  <c r="E161" i="4"/>
  <c r="D161" i="4"/>
  <c r="C161" i="4"/>
  <c r="BN160" i="4"/>
  <c r="BB160" i="4"/>
  <c r="AX160" i="4"/>
  <c r="R160" i="4" s="1"/>
  <c r="AL160" i="4"/>
  <c r="F160" i="4" s="1"/>
  <c r="AH160" i="4"/>
  <c r="V160" i="4"/>
  <c r="Q160" i="4"/>
  <c r="P160" i="4"/>
  <c r="O160" i="4"/>
  <c r="N160" i="4"/>
  <c r="M160" i="4"/>
  <c r="L160" i="4"/>
  <c r="K160" i="4"/>
  <c r="J160" i="4"/>
  <c r="I160" i="4"/>
  <c r="H160" i="4"/>
  <c r="G160" i="4"/>
  <c r="E160" i="4"/>
  <c r="D160" i="4"/>
  <c r="C160" i="4"/>
  <c r="BN159" i="4"/>
  <c r="BB159" i="4"/>
  <c r="AX159" i="4"/>
  <c r="R159" i="4" s="1"/>
  <c r="AL159" i="4"/>
  <c r="F159" i="4" s="1"/>
  <c r="AH159" i="4"/>
  <c r="V159" i="4"/>
  <c r="Q159" i="4"/>
  <c r="P159" i="4"/>
  <c r="O159" i="4"/>
  <c r="N159" i="4"/>
  <c r="M159" i="4"/>
  <c r="L159" i="4"/>
  <c r="K159" i="4"/>
  <c r="J159" i="4"/>
  <c r="I159" i="4"/>
  <c r="H159" i="4"/>
  <c r="G159" i="4"/>
  <c r="E159" i="4"/>
  <c r="D159" i="4"/>
  <c r="C159" i="4"/>
  <c r="B159" i="4"/>
  <c r="BN158" i="4"/>
  <c r="BB158" i="4"/>
  <c r="AX158" i="4"/>
  <c r="R158" i="4" s="1"/>
  <c r="AL158" i="4"/>
  <c r="F158" i="4" s="1"/>
  <c r="AH158" i="4"/>
  <c r="V158" i="4"/>
  <c r="Q158" i="4"/>
  <c r="P158" i="4"/>
  <c r="O158" i="4"/>
  <c r="N158" i="4"/>
  <c r="M158" i="4"/>
  <c r="L158" i="4"/>
  <c r="K158" i="4"/>
  <c r="J158" i="4"/>
  <c r="I158" i="4"/>
  <c r="H158" i="4"/>
  <c r="G158" i="4"/>
  <c r="E158" i="4"/>
  <c r="D158" i="4"/>
  <c r="C158" i="4"/>
  <c r="BN157" i="4"/>
  <c r="BB157" i="4"/>
  <c r="AX157" i="4"/>
  <c r="R157" i="4" s="1"/>
  <c r="AL157" i="4"/>
  <c r="F157" i="4" s="1"/>
  <c r="AH157" i="4"/>
  <c r="V157" i="4"/>
  <c r="Q157" i="4"/>
  <c r="P157" i="4"/>
  <c r="O157" i="4"/>
  <c r="N157" i="4"/>
  <c r="M157" i="4"/>
  <c r="L157" i="4"/>
  <c r="K157" i="4"/>
  <c r="J157" i="4"/>
  <c r="I157" i="4"/>
  <c r="H157" i="4"/>
  <c r="G157" i="4"/>
  <c r="E157" i="4"/>
  <c r="D157" i="4"/>
  <c r="C157" i="4"/>
  <c r="BN156" i="4"/>
  <c r="BB156" i="4"/>
  <c r="AX156" i="4"/>
  <c r="R156" i="4" s="1"/>
  <c r="AL156" i="4"/>
  <c r="F156" i="4" s="1"/>
  <c r="AH156" i="4"/>
  <c r="V156" i="4"/>
  <c r="Q156" i="4"/>
  <c r="P156" i="4"/>
  <c r="O156" i="4"/>
  <c r="N156" i="4"/>
  <c r="M156" i="4"/>
  <c r="L156" i="4"/>
  <c r="K156" i="4"/>
  <c r="J156" i="4"/>
  <c r="I156" i="4"/>
  <c r="H156" i="4"/>
  <c r="G156" i="4"/>
  <c r="E156" i="4"/>
  <c r="D156" i="4"/>
  <c r="C156" i="4"/>
  <c r="B156" i="4"/>
  <c r="BN155" i="4"/>
  <c r="BB155" i="4"/>
  <c r="AX155" i="4"/>
  <c r="R155" i="4" s="1"/>
  <c r="AL155" i="4"/>
  <c r="F155" i="4" s="1"/>
  <c r="AH155" i="4"/>
  <c r="V155" i="4"/>
  <c r="Q155" i="4"/>
  <c r="P155" i="4"/>
  <c r="O155" i="4"/>
  <c r="N155" i="4"/>
  <c r="M155" i="4"/>
  <c r="L155" i="4"/>
  <c r="K155" i="4"/>
  <c r="J155" i="4"/>
  <c r="I155" i="4"/>
  <c r="H155" i="4"/>
  <c r="G155" i="4"/>
  <c r="E155" i="4"/>
  <c r="D155" i="4"/>
  <c r="C155" i="4"/>
  <c r="BN154" i="4"/>
  <c r="BB154" i="4"/>
  <c r="AX154" i="4"/>
  <c r="R154" i="4" s="1"/>
  <c r="AL154" i="4"/>
  <c r="F154" i="4" s="1"/>
  <c r="AH154" i="4"/>
  <c r="V154" i="4"/>
  <c r="Q154" i="4"/>
  <c r="P154" i="4"/>
  <c r="O154" i="4"/>
  <c r="N154" i="4"/>
  <c r="M154" i="4"/>
  <c r="L154" i="4"/>
  <c r="K154" i="4"/>
  <c r="J154" i="4"/>
  <c r="I154" i="4"/>
  <c r="H154" i="4"/>
  <c r="G154" i="4"/>
  <c r="E154" i="4"/>
  <c r="D154" i="4"/>
  <c r="C154" i="4"/>
  <c r="BN153" i="4"/>
  <c r="BB153" i="4"/>
  <c r="AX153" i="4"/>
  <c r="R153" i="4" s="1"/>
  <c r="AL153" i="4"/>
  <c r="F153" i="4" s="1"/>
  <c r="AH153" i="4"/>
  <c r="V153" i="4"/>
  <c r="Q153" i="4"/>
  <c r="P153" i="4"/>
  <c r="O153" i="4"/>
  <c r="N153" i="4"/>
  <c r="M153" i="4"/>
  <c r="L153" i="4"/>
  <c r="K153" i="4"/>
  <c r="J153" i="4"/>
  <c r="I153" i="4"/>
  <c r="H153" i="4"/>
  <c r="G153" i="4"/>
  <c r="E153" i="4"/>
  <c r="D153" i="4"/>
  <c r="C153" i="4"/>
  <c r="B153" i="4"/>
  <c r="BN152" i="4"/>
  <c r="BB152" i="4"/>
  <c r="AX152" i="4"/>
  <c r="R152" i="4" s="1"/>
  <c r="AL152" i="4"/>
  <c r="F152" i="4" s="1"/>
  <c r="AH152" i="4"/>
  <c r="V152" i="4"/>
  <c r="Q152" i="4"/>
  <c r="P152" i="4"/>
  <c r="O152" i="4"/>
  <c r="N152" i="4"/>
  <c r="M152" i="4"/>
  <c r="L152" i="4"/>
  <c r="K152" i="4"/>
  <c r="J152" i="4"/>
  <c r="I152" i="4"/>
  <c r="H152" i="4"/>
  <c r="G152" i="4"/>
  <c r="E152" i="4"/>
  <c r="D152" i="4"/>
  <c r="C152" i="4"/>
  <c r="BN151" i="4"/>
  <c r="BB151" i="4"/>
  <c r="AX151" i="4"/>
  <c r="R151" i="4" s="1"/>
  <c r="AL151" i="4"/>
  <c r="F151" i="4" s="1"/>
  <c r="AH151" i="4"/>
  <c r="V151" i="4"/>
  <c r="Q151" i="4"/>
  <c r="P151" i="4"/>
  <c r="O151" i="4"/>
  <c r="N151" i="4"/>
  <c r="M151" i="4"/>
  <c r="L151" i="4"/>
  <c r="K151" i="4"/>
  <c r="J151" i="4"/>
  <c r="I151" i="4"/>
  <c r="H151" i="4"/>
  <c r="G151" i="4"/>
  <c r="E151" i="4"/>
  <c r="D151" i="4"/>
  <c r="C151" i="4"/>
  <c r="BN150" i="4"/>
  <c r="BB150" i="4"/>
  <c r="AX150" i="4"/>
  <c r="R150" i="4" s="1"/>
  <c r="AL150" i="4"/>
  <c r="F150" i="4" s="1"/>
  <c r="AH150" i="4"/>
  <c r="V150" i="4"/>
  <c r="Q150" i="4"/>
  <c r="P150" i="4"/>
  <c r="O150" i="4"/>
  <c r="N150" i="4"/>
  <c r="M150" i="4"/>
  <c r="L150" i="4"/>
  <c r="K150" i="4"/>
  <c r="J150" i="4"/>
  <c r="I150" i="4"/>
  <c r="H150" i="4"/>
  <c r="G150" i="4"/>
  <c r="E150" i="4"/>
  <c r="D150" i="4"/>
  <c r="C150" i="4"/>
  <c r="B150" i="4"/>
  <c r="BN149" i="4"/>
  <c r="BB149" i="4"/>
  <c r="AX149" i="4"/>
  <c r="R149" i="4" s="1"/>
  <c r="AL149" i="4"/>
  <c r="F149" i="4" s="1"/>
  <c r="AH149" i="4"/>
  <c r="V149" i="4"/>
  <c r="Q149" i="4"/>
  <c r="P149" i="4"/>
  <c r="O149" i="4"/>
  <c r="N149" i="4"/>
  <c r="M149" i="4"/>
  <c r="L149" i="4"/>
  <c r="K149" i="4"/>
  <c r="J149" i="4"/>
  <c r="I149" i="4"/>
  <c r="H149" i="4"/>
  <c r="G149" i="4"/>
  <c r="E149" i="4"/>
  <c r="D149" i="4"/>
  <c r="C149" i="4"/>
  <c r="BN148" i="4"/>
  <c r="BB148" i="4"/>
  <c r="AX148" i="4"/>
  <c r="R148" i="4" s="1"/>
  <c r="AL148" i="4"/>
  <c r="F148" i="4" s="1"/>
  <c r="AH148" i="4"/>
  <c r="V148" i="4"/>
  <c r="Q148" i="4"/>
  <c r="P148" i="4"/>
  <c r="O148" i="4"/>
  <c r="N148" i="4"/>
  <c r="M148" i="4"/>
  <c r="L148" i="4"/>
  <c r="K148" i="4"/>
  <c r="J148" i="4"/>
  <c r="I148" i="4"/>
  <c r="H148" i="4"/>
  <c r="G148" i="4"/>
  <c r="E148" i="4"/>
  <c r="D148" i="4"/>
  <c r="C148" i="4"/>
  <c r="BN147" i="4"/>
  <c r="BB147" i="4"/>
  <c r="AX147" i="4"/>
  <c r="R147" i="4" s="1"/>
  <c r="AL147" i="4"/>
  <c r="F147" i="4" s="1"/>
  <c r="AH147" i="4"/>
  <c r="V147" i="4"/>
  <c r="Q147" i="4"/>
  <c r="P147" i="4"/>
  <c r="O147" i="4"/>
  <c r="N147" i="4"/>
  <c r="M147" i="4"/>
  <c r="L147" i="4"/>
  <c r="K147" i="4"/>
  <c r="J147" i="4"/>
  <c r="I147" i="4"/>
  <c r="H147" i="4"/>
  <c r="G147" i="4"/>
  <c r="E147" i="4"/>
  <c r="D147" i="4"/>
  <c r="C147" i="4"/>
  <c r="BN146" i="4"/>
  <c r="BB146" i="4"/>
  <c r="AX146" i="4"/>
  <c r="R146" i="4" s="1"/>
  <c r="AL146" i="4"/>
  <c r="F146" i="4" s="1"/>
  <c r="AH146" i="4"/>
  <c r="V146" i="4"/>
  <c r="Q146" i="4"/>
  <c r="P146" i="4"/>
  <c r="O146" i="4"/>
  <c r="N146" i="4"/>
  <c r="M146" i="4"/>
  <c r="L146" i="4"/>
  <c r="K146" i="4"/>
  <c r="J146" i="4"/>
  <c r="I146" i="4"/>
  <c r="H146" i="4"/>
  <c r="G146" i="4"/>
  <c r="E146" i="4"/>
  <c r="D146" i="4"/>
  <c r="C146" i="4"/>
  <c r="BN145" i="4"/>
  <c r="BB145" i="4"/>
  <c r="AX145" i="4"/>
  <c r="R145" i="4" s="1"/>
  <c r="AL145" i="4"/>
  <c r="F145" i="4" s="1"/>
  <c r="AH145" i="4"/>
  <c r="V145" i="4"/>
  <c r="Q145" i="4"/>
  <c r="P145" i="4"/>
  <c r="O145" i="4"/>
  <c r="N145" i="4"/>
  <c r="M145" i="4"/>
  <c r="L145" i="4"/>
  <c r="K145" i="4"/>
  <c r="J145" i="4"/>
  <c r="I145" i="4"/>
  <c r="H145" i="4"/>
  <c r="G145" i="4"/>
  <c r="E145" i="4"/>
  <c r="D145" i="4"/>
  <c r="C145" i="4"/>
  <c r="BN144" i="4"/>
  <c r="BB144" i="4"/>
  <c r="AX144" i="4"/>
  <c r="R144" i="4" s="1"/>
  <c r="AL144" i="4"/>
  <c r="F144" i="4" s="1"/>
  <c r="AH144" i="4"/>
  <c r="V144" i="4"/>
  <c r="Q144" i="4"/>
  <c r="P144" i="4"/>
  <c r="O144" i="4"/>
  <c r="N144" i="4"/>
  <c r="M144" i="4"/>
  <c r="L144" i="4"/>
  <c r="K144" i="4"/>
  <c r="J144" i="4"/>
  <c r="I144" i="4"/>
  <c r="H144" i="4"/>
  <c r="G144" i="4"/>
  <c r="E144" i="4"/>
  <c r="D144" i="4"/>
  <c r="C144" i="4"/>
  <c r="B144" i="4"/>
  <c r="BN143" i="4"/>
  <c r="BB143" i="4"/>
  <c r="AX143" i="4"/>
  <c r="R143" i="4" s="1"/>
  <c r="AL143" i="4"/>
  <c r="F143" i="4" s="1"/>
  <c r="AH143" i="4"/>
  <c r="V143" i="4"/>
  <c r="Q143" i="4"/>
  <c r="P143" i="4"/>
  <c r="O143" i="4"/>
  <c r="N143" i="4"/>
  <c r="M143" i="4"/>
  <c r="L143" i="4"/>
  <c r="K143" i="4"/>
  <c r="J143" i="4"/>
  <c r="I143" i="4"/>
  <c r="H143" i="4"/>
  <c r="G143" i="4"/>
  <c r="E143" i="4"/>
  <c r="D143" i="4"/>
  <c r="C143" i="4"/>
  <c r="BN142" i="4"/>
  <c r="BB142" i="4"/>
  <c r="AX142" i="4"/>
  <c r="R142" i="4" s="1"/>
  <c r="AL142" i="4"/>
  <c r="F142" i="4" s="1"/>
  <c r="AH142" i="4"/>
  <c r="V142" i="4"/>
  <c r="Q142" i="4"/>
  <c r="P142" i="4"/>
  <c r="O142" i="4"/>
  <c r="N142" i="4"/>
  <c r="M142" i="4"/>
  <c r="L142" i="4"/>
  <c r="K142" i="4"/>
  <c r="J142" i="4"/>
  <c r="I142" i="4"/>
  <c r="H142" i="4"/>
  <c r="G142" i="4"/>
  <c r="E142" i="4"/>
  <c r="D142" i="4"/>
  <c r="C142" i="4"/>
  <c r="BN141" i="4"/>
  <c r="BB141" i="4"/>
  <c r="AX141" i="4"/>
  <c r="R141" i="4" s="1"/>
  <c r="AL141" i="4"/>
  <c r="F141" i="4" s="1"/>
  <c r="AH141" i="4"/>
  <c r="V141" i="4"/>
  <c r="Q141" i="4"/>
  <c r="P141" i="4"/>
  <c r="O141" i="4"/>
  <c r="N141" i="4"/>
  <c r="M141" i="4"/>
  <c r="L141" i="4"/>
  <c r="K141" i="4"/>
  <c r="J141" i="4"/>
  <c r="I141" i="4"/>
  <c r="H141" i="4"/>
  <c r="G141" i="4"/>
  <c r="E141" i="4"/>
  <c r="D141" i="4"/>
  <c r="C141" i="4"/>
  <c r="B141" i="4"/>
  <c r="BN140" i="4"/>
  <c r="BB140" i="4"/>
  <c r="AX140" i="4"/>
  <c r="R140" i="4" s="1"/>
  <c r="AL140" i="4"/>
  <c r="F140" i="4" s="1"/>
  <c r="AH140" i="4"/>
  <c r="V140" i="4"/>
  <c r="Q140" i="4"/>
  <c r="P140" i="4"/>
  <c r="O140" i="4"/>
  <c r="N140" i="4"/>
  <c r="M140" i="4"/>
  <c r="L140" i="4"/>
  <c r="K140" i="4"/>
  <c r="J140" i="4"/>
  <c r="I140" i="4"/>
  <c r="H140" i="4"/>
  <c r="G140" i="4"/>
  <c r="E140" i="4"/>
  <c r="D140" i="4"/>
  <c r="C140" i="4"/>
  <c r="BN139" i="4"/>
  <c r="BB139" i="4"/>
  <c r="AX139" i="4"/>
  <c r="R139" i="4" s="1"/>
  <c r="AL139" i="4"/>
  <c r="F139" i="4" s="1"/>
  <c r="AH139" i="4"/>
  <c r="V139" i="4"/>
  <c r="Q139" i="4"/>
  <c r="P139" i="4"/>
  <c r="O139" i="4"/>
  <c r="N139" i="4"/>
  <c r="M139" i="4"/>
  <c r="L139" i="4"/>
  <c r="K139" i="4"/>
  <c r="J139" i="4"/>
  <c r="I139" i="4"/>
  <c r="H139" i="4"/>
  <c r="G139" i="4"/>
  <c r="E139" i="4"/>
  <c r="D139" i="4"/>
  <c r="C139" i="4"/>
  <c r="BN138" i="4"/>
  <c r="BB138" i="4"/>
  <c r="AX138" i="4"/>
  <c r="R138" i="4" s="1"/>
  <c r="AL138" i="4"/>
  <c r="F138" i="4" s="1"/>
  <c r="AH138" i="4"/>
  <c r="V138" i="4"/>
  <c r="Q138" i="4"/>
  <c r="P138" i="4"/>
  <c r="O138" i="4"/>
  <c r="N138" i="4"/>
  <c r="M138" i="4"/>
  <c r="L138" i="4"/>
  <c r="K138" i="4"/>
  <c r="J138" i="4"/>
  <c r="I138" i="4"/>
  <c r="H138" i="4"/>
  <c r="G138" i="4"/>
  <c r="E138" i="4"/>
  <c r="D138" i="4"/>
  <c r="C138" i="4"/>
  <c r="B138" i="4"/>
  <c r="BN137" i="4"/>
  <c r="BB137" i="4"/>
  <c r="AX137" i="4"/>
  <c r="R137" i="4" s="1"/>
  <c r="AL137" i="4"/>
  <c r="F137" i="4" s="1"/>
  <c r="AH137" i="4"/>
  <c r="V137" i="4"/>
  <c r="Q137" i="4"/>
  <c r="P137" i="4"/>
  <c r="O137" i="4"/>
  <c r="N137" i="4"/>
  <c r="M137" i="4"/>
  <c r="L137" i="4"/>
  <c r="K137" i="4"/>
  <c r="J137" i="4"/>
  <c r="I137" i="4"/>
  <c r="H137" i="4"/>
  <c r="G137" i="4"/>
  <c r="E137" i="4"/>
  <c r="D137" i="4"/>
  <c r="C137" i="4"/>
  <c r="BN136" i="4"/>
  <c r="BB136" i="4"/>
  <c r="AX136" i="4"/>
  <c r="R136" i="4" s="1"/>
  <c r="AL136" i="4"/>
  <c r="F136" i="4" s="1"/>
  <c r="AH136" i="4"/>
  <c r="V136" i="4"/>
  <c r="Q136" i="4"/>
  <c r="P136" i="4"/>
  <c r="O136" i="4"/>
  <c r="N136" i="4"/>
  <c r="M136" i="4"/>
  <c r="L136" i="4"/>
  <c r="K136" i="4"/>
  <c r="J136" i="4"/>
  <c r="I136" i="4"/>
  <c r="H136" i="4"/>
  <c r="G136" i="4"/>
  <c r="E136" i="4"/>
  <c r="D136" i="4"/>
  <c r="C136" i="4"/>
  <c r="BN135" i="4"/>
  <c r="BB135" i="4"/>
  <c r="AX135" i="4"/>
  <c r="R135" i="4" s="1"/>
  <c r="AL135" i="4"/>
  <c r="F135" i="4" s="1"/>
  <c r="AH135" i="4"/>
  <c r="V135" i="4"/>
  <c r="Q135" i="4"/>
  <c r="P135" i="4"/>
  <c r="O135" i="4"/>
  <c r="N135" i="4"/>
  <c r="M135" i="4"/>
  <c r="L135" i="4"/>
  <c r="K135" i="4"/>
  <c r="J135" i="4"/>
  <c r="I135" i="4"/>
  <c r="H135" i="4"/>
  <c r="G135" i="4"/>
  <c r="E135" i="4"/>
  <c r="D135" i="4"/>
  <c r="C135" i="4"/>
  <c r="B135" i="4"/>
  <c r="BN134" i="4"/>
  <c r="BB134" i="4"/>
  <c r="AX134" i="4"/>
  <c r="R134" i="4" s="1"/>
  <c r="AL134" i="4"/>
  <c r="F134" i="4" s="1"/>
  <c r="AH134" i="4"/>
  <c r="V134" i="4"/>
  <c r="Q134" i="4"/>
  <c r="P134" i="4"/>
  <c r="O134" i="4"/>
  <c r="N134" i="4"/>
  <c r="M134" i="4"/>
  <c r="L134" i="4"/>
  <c r="K134" i="4"/>
  <c r="J134" i="4"/>
  <c r="I134" i="4"/>
  <c r="H134" i="4"/>
  <c r="G134" i="4"/>
  <c r="E134" i="4"/>
  <c r="D134" i="4"/>
  <c r="C134" i="4"/>
  <c r="BN133" i="4"/>
  <c r="BB133" i="4"/>
  <c r="AX133" i="4"/>
  <c r="R133" i="4" s="1"/>
  <c r="AL133" i="4"/>
  <c r="F133" i="4" s="1"/>
  <c r="AH133" i="4"/>
  <c r="V133" i="4"/>
  <c r="Q133" i="4"/>
  <c r="P133" i="4"/>
  <c r="O133" i="4"/>
  <c r="N133" i="4"/>
  <c r="M133" i="4"/>
  <c r="L133" i="4"/>
  <c r="K133" i="4"/>
  <c r="J133" i="4"/>
  <c r="I133" i="4"/>
  <c r="H133" i="4"/>
  <c r="G133" i="4"/>
  <c r="E133" i="4"/>
  <c r="D133" i="4"/>
  <c r="C133" i="4"/>
  <c r="BN132" i="4"/>
  <c r="BB132" i="4"/>
  <c r="AX132" i="4"/>
  <c r="R132" i="4" s="1"/>
  <c r="AL132" i="4"/>
  <c r="F132" i="4" s="1"/>
  <c r="AH132" i="4"/>
  <c r="V132" i="4"/>
  <c r="Q132" i="4"/>
  <c r="P132" i="4"/>
  <c r="O132" i="4"/>
  <c r="N132" i="4"/>
  <c r="M132" i="4"/>
  <c r="L132" i="4"/>
  <c r="K132" i="4"/>
  <c r="J132" i="4"/>
  <c r="I132" i="4"/>
  <c r="H132" i="4"/>
  <c r="G132" i="4"/>
  <c r="E132" i="4"/>
  <c r="D132" i="4"/>
  <c r="C132" i="4"/>
  <c r="B129" i="4"/>
  <c r="B126" i="4"/>
  <c r="B123" i="4"/>
  <c r="B120" i="4"/>
  <c r="BN128" i="4"/>
  <c r="BB128" i="4"/>
  <c r="AX128" i="4"/>
  <c r="R128" i="4" s="1"/>
  <c r="AL128" i="4"/>
  <c r="F128" i="4" s="1"/>
  <c r="AH128" i="4"/>
  <c r="V128" i="4"/>
  <c r="Q128" i="4"/>
  <c r="P128" i="4"/>
  <c r="O128" i="4"/>
  <c r="N128" i="4"/>
  <c r="M128" i="4"/>
  <c r="L128" i="4"/>
  <c r="K128" i="4"/>
  <c r="J128" i="4"/>
  <c r="I128" i="4"/>
  <c r="H128" i="4"/>
  <c r="G128" i="4"/>
  <c r="E128" i="4"/>
  <c r="D128" i="4"/>
  <c r="C128" i="4"/>
  <c r="BN127" i="4"/>
  <c r="BB127" i="4"/>
  <c r="AX127" i="4"/>
  <c r="R127" i="4" s="1"/>
  <c r="AL127" i="4"/>
  <c r="F127" i="4" s="1"/>
  <c r="AH127" i="4"/>
  <c r="V127" i="4"/>
  <c r="Q127" i="4"/>
  <c r="P127" i="4"/>
  <c r="O127" i="4"/>
  <c r="N127" i="4"/>
  <c r="M127" i="4"/>
  <c r="L127" i="4"/>
  <c r="K127" i="4"/>
  <c r="J127" i="4"/>
  <c r="I127" i="4"/>
  <c r="H127" i="4"/>
  <c r="G127" i="4"/>
  <c r="E127" i="4"/>
  <c r="D127" i="4"/>
  <c r="C127" i="4"/>
  <c r="BN126" i="4"/>
  <c r="BB126" i="4"/>
  <c r="AX126" i="4"/>
  <c r="R126" i="4" s="1"/>
  <c r="AL126" i="4"/>
  <c r="F126" i="4" s="1"/>
  <c r="AH126" i="4"/>
  <c r="V126" i="4"/>
  <c r="Q126" i="4"/>
  <c r="P126" i="4"/>
  <c r="O126" i="4"/>
  <c r="N126" i="4"/>
  <c r="M126" i="4"/>
  <c r="L126" i="4"/>
  <c r="K126" i="4"/>
  <c r="J126" i="4"/>
  <c r="I126" i="4"/>
  <c r="H126" i="4"/>
  <c r="G126" i="4"/>
  <c r="E126" i="4"/>
  <c r="D126" i="4"/>
  <c r="C126" i="4"/>
  <c r="BN125" i="4"/>
  <c r="BB125" i="4"/>
  <c r="AX125" i="4"/>
  <c r="R125" i="4" s="1"/>
  <c r="AL125" i="4"/>
  <c r="F125" i="4" s="1"/>
  <c r="AH125" i="4"/>
  <c r="V125" i="4"/>
  <c r="Q125" i="4"/>
  <c r="P125" i="4"/>
  <c r="O125" i="4"/>
  <c r="N125" i="4"/>
  <c r="M125" i="4"/>
  <c r="L125" i="4"/>
  <c r="K125" i="4"/>
  <c r="J125" i="4"/>
  <c r="I125" i="4"/>
  <c r="H125" i="4"/>
  <c r="G125" i="4"/>
  <c r="E125" i="4"/>
  <c r="D125" i="4"/>
  <c r="C125" i="4"/>
  <c r="BN124" i="4"/>
  <c r="BB124" i="4"/>
  <c r="AX124" i="4"/>
  <c r="R124" i="4" s="1"/>
  <c r="AL124" i="4"/>
  <c r="F124" i="4" s="1"/>
  <c r="AH124" i="4"/>
  <c r="V124" i="4"/>
  <c r="Q124" i="4"/>
  <c r="P124" i="4"/>
  <c r="O124" i="4"/>
  <c r="N124" i="4"/>
  <c r="M124" i="4"/>
  <c r="L124" i="4"/>
  <c r="K124" i="4"/>
  <c r="J124" i="4"/>
  <c r="I124" i="4"/>
  <c r="H124" i="4"/>
  <c r="G124" i="4"/>
  <c r="E124" i="4"/>
  <c r="D124" i="4"/>
  <c r="C124" i="4"/>
  <c r="BN123" i="4"/>
  <c r="BB123" i="4"/>
  <c r="AX123" i="4"/>
  <c r="R123" i="4" s="1"/>
  <c r="AL123" i="4"/>
  <c r="F123" i="4" s="1"/>
  <c r="AH123" i="4"/>
  <c r="V123" i="4"/>
  <c r="Q123" i="4"/>
  <c r="P123" i="4"/>
  <c r="O123" i="4"/>
  <c r="N123" i="4"/>
  <c r="M123" i="4"/>
  <c r="L123" i="4"/>
  <c r="K123" i="4"/>
  <c r="J123" i="4"/>
  <c r="I123" i="4"/>
  <c r="H123" i="4"/>
  <c r="G123" i="4"/>
  <c r="E123" i="4"/>
  <c r="D123" i="4"/>
  <c r="C123" i="4"/>
  <c r="BN122" i="4"/>
  <c r="BB122" i="4"/>
  <c r="AX122" i="4"/>
  <c r="R122" i="4" s="1"/>
  <c r="AL122" i="4"/>
  <c r="F122" i="4" s="1"/>
  <c r="AH122" i="4"/>
  <c r="V122" i="4"/>
  <c r="Q122" i="4"/>
  <c r="P122" i="4"/>
  <c r="O122" i="4"/>
  <c r="N122" i="4"/>
  <c r="M122" i="4"/>
  <c r="L122" i="4"/>
  <c r="K122" i="4"/>
  <c r="J122" i="4"/>
  <c r="I122" i="4"/>
  <c r="H122" i="4"/>
  <c r="G122" i="4"/>
  <c r="E122" i="4"/>
  <c r="D122" i="4"/>
  <c r="C122" i="4"/>
  <c r="BN121" i="4"/>
  <c r="BB121" i="4"/>
  <c r="AX121" i="4"/>
  <c r="R121" i="4" s="1"/>
  <c r="AL121" i="4"/>
  <c r="F121" i="4" s="1"/>
  <c r="AH121" i="4"/>
  <c r="V121" i="4"/>
  <c r="Q121" i="4"/>
  <c r="P121" i="4"/>
  <c r="O121" i="4"/>
  <c r="N121" i="4"/>
  <c r="M121" i="4"/>
  <c r="L121" i="4"/>
  <c r="K121" i="4"/>
  <c r="J121" i="4"/>
  <c r="I121" i="4"/>
  <c r="H121" i="4"/>
  <c r="G121" i="4"/>
  <c r="E121" i="4"/>
  <c r="D121" i="4"/>
  <c r="C121" i="4"/>
  <c r="BN120" i="4"/>
  <c r="BB120" i="4"/>
  <c r="AX120" i="4"/>
  <c r="R120" i="4" s="1"/>
  <c r="AL120" i="4"/>
  <c r="F120" i="4" s="1"/>
  <c r="AH120" i="4"/>
  <c r="V120" i="4"/>
  <c r="Q120" i="4"/>
  <c r="P120" i="4"/>
  <c r="O120" i="4"/>
  <c r="N120" i="4"/>
  <c r="M120" i="4"/>
  <c r="L120" i="4"/>
  <c r="K120" i="4"/>
  <c r="J120" i="4"/>
  <c r="I120" i="4"/>
  <c r="H120" i="4"/>
  <c r="G120" i="4"/>
  <c r="E120" i="4"/>
  <c r="D120" i="4"/>
  <c r="C120" i="4"/>
  <c r="BN119" i="4"/>
  <c r="BB119" i="4"/>
  <c r="AX119" i="4"/>
  <c r="R119" i="4" s="1"/>
  <c r="AL119" i="4"/>
  <c r="F119" i="4" s="1"/>
  <c r="AH119" i="4"/>
  <c r="V119" i="4"/>
  <c r="Q119" i="4"/>
  <c r="P119" i="4"/>
  <c r="O119" i="4"/>
  <c r="N119" i="4"/>
  <c r="M119" i="4"/>
  <c r="L119" i="4"/>
  <c r="K119" i="4"/>
  <c r="J119" i="4"/>
  <c r="I119" i="4"/>
  <c r="H119" i="4"/>
  <c r="G119" i="4"/>
  <c r="E119" i="4"/>
  <c r="D119" i="4"/>
  <c r="C119" i="4"/>
  <c r="BN118" i="4"/>
  <c r="BB118" i="4"/>
  <c r="AX118" i="4"/>
  <c r="R118" i="4" s="1"/>
  <c r="AL118" i="4"/>
  <c r="F118" i="4" s="1"/>
  <c r="AH118" i="4"/>
  <c r="V118" i="4"/>
  <c r="Q118" i="4"/>
  <c r="P118" i="4"/>
  <c r="O118" i="4"/>
  <c r="N118" i="4"/>
  <c r="M118" i="4"/>
  <c r="L118" i="4"/>
  <c r="K118" i="4"/>
  <c r="J118" i="4"/>
  <c r="I118" i="4"/>
  <c r="H118" i="4"/>
  <c r="G118" i="4"/>
  <c r="E118" i="4"/>
  <c r="D118" i="4"/>
  <c r="C118" i="4"/>
  <c r="BN117" i="4"/>
  <c r="BB117" i="4"/>
  <c r="AX117" i="4"/>
  <c r="R117" i="4" s="1"/>
  <c r="AL117" i="4"/>
  <c r="F117" i="4" s="1"/>
  <c r="AH117" i="4"/>
  <c r="V117" i="4"/>
  <c r="Q117" i="4"/>
  <c r="P117" i="4"/>
  <c r="O117" i="4"/>
  <c r="N117" i="4"/>
  <c r="M117" i="4"/>
  <c r="L117" i="4"/>
  <c r="K117" i="4"/>
  <c r="J117" i="4"/>
  <c r="I117" i="4"/>
  <c r="H117" i="4"/>
  <c r="G117" i="4"/>
  <c r="E117" i="4"/>
  <c r="D117" i="4"/>
  <c r="C117" i="4"/>
  <c r="N131" i="4"/>
  <c r="M131" i="4"/>
  <c r="L131" i="4"/>
  <c r="K131" i="4"/>
  <c r="N130" i="4"/>
  <c r="M130" i="4"/>
  <c r="L130" i="4"/>
  <c r="K130" i="4"/>
  <c r="N129" i="4"/>
  <c r="M129" i="4"/>
  <c r="L129" i="4"/>
  <c r="K129" i="4"/>
  <c r="J131" i="4"/>
  <c r="I131" i="4"/>
  <c r="H131" i="4"/>
  <c r="G131" i="4"/>
  <c r="J130" i="4"/>
  <c r="I130" i="4"/>
  <c r="H130" i="4"/>
  <c r="G130" i="4"/>
  <c r="J129" i="4"/>
  <c r="I129" i="4"/>
  <c r="H129" i="4"/>
  <c r="G129" i="4"/>
  <c r="CH6" i="1" l="1"/>
  <c r="CH9" i="1" s="1"/>
  <c r="CI6" i="1"/>
  <c r="CI9" i="1" s="1"/>
  <c r="A43" i="1"/>
  <c r="A42" i="1"/>
  <c r="A41" i="1"/>
  <c r="A40" i="1"/>
  <c r="A39" i="1"/>
  <c r="A38" i="1"/>
  <c r="A37" i="1"/>
  <c r="A36" i="1"/>
  <c r="FA25" i="1"/>
  <c r="FA26" i="1" s="1"/>
  <c r="FA27" i="1" s="1"/>
  <c r="FA28" i="1" s="1"/>
  <c r="FA29" i="1" s="1"/>
  <c r="FA30" i="1" s="1"/>
  <c r="FA31" i="1" s="1"/>
  <c r="FA32" i="1" s="1"/>
  <c r="FA33" i="1" s="1"/>
  <c r="FB5" i="1"/>
  <c r="FB47" i="1" s="1"/>
  <c r="A13" i="1"/>
  <c r="AF26" i="1"/>
  <c r="AF27" i="1" s="1"/>
  <c r="AF28" i="1" s="1"/>
  <c r="AF29" i="1" s="1"/>
  <c r="AF30" i="1" s="1"/>
  <c r="AF31" i="1" s="1"/>
  <c r="AF32" i="1" s="1"/>
  <c r="AF33" i="1" s="1"/>
  <c r="AE26" i="1"/>
  <c r="AE27" i="1" s="1"/>
  <c r="AE28" i="1" s="1"/>
  <c r="AE29" i="1" s="1"/>
  <c r="AE30" i="1" s="1"/>
  <c r="AE31" i="1" s="1"/>
  <c r="AE32" i="1" s="1"/>
  <c r="AE33" i="1" s="1"/>
  <c r="AC26" i="1"/>
  <c r="AC27" i="1" s="1"/>
  <c r="AC28" i="1" s="1"/>
  <c r="AC29" i="1" s="1"/>
  <c r="AC30" i="1" s="1"/>
  <c r="AC31" i="1" s="1"/>
  <c r="AC32" i="1" s="1"/>
  <c r="AC33" i="1" s="1"/>
  <c r="X26" i="1"/>
  <c r="X27" i="1" s="1"/>
  <c r="X28" i="1" s="1"/>
  <c r="X29" i="1" s="1"/>
  <c r="X30" i="1" s="1"/>
  <c r="X31" i="1" s="1"/>
  <c r="X32" i="1" s="1"/>
  <c r="X33" i="1" s="1"/>
  <c r="V26" i="1"/>
  <c r="V27" i="1" s="1"/>
  <c r="V28" i="1" s="1"/>
  <c r="V29" i="1" s="1"/>
  <c r="V30" i="1" s="1"/>
  <c r="V31" i="1" s="1"/>
  <c r="V32" i="1" s="1"/>
  <c r="V33" i="1" s="1"/>
  <c r="U26" i="1"/>
  <c r="U27" i="1" s="1"/>
  <c r="U28" i="1" s="1"/>
  <c r="U29" i="1" s="1"/>
  <c r="U30" i="1" s="1"/>
  <c r="U31" i="1" s="1"/>
  <c r="U32" i="1" s="1"/>
  <c r="U33" i="1" s="1"/>
  <c r="BR26" i="1"/>
  <c r="BR27" i="1" s="1"/>
  <c r="BR28" i="1" s="1"/>
  <c r="BR29" i="1" s="1"/>
  <c r="BR30" i="1" s="1"/>
  <c r="BR31" i="1" s="1"/>
  <c r="BR32" i="1" s="1"/>
  <c r="BR33" i="1" s="1"/>
  <c r="BQ26" i="1"/>
  <c r="BQ27" i="1" s="1"/>
  <c r="BQ28" i="1" s="1"/>
  <c r="BQ29" i="1" s="1"/>
  <c r="BQ30" i="1" s="1"/>
  <c r="BQ31" i="1" s="1"/>
  <c r="BQ32" i="1" s="1"/>
  <c r="BQ33" i="1" s="1"/>
  <c r="BJ28" i="1"/>
  <c r="BJ31" i="1" s="1"/>
  <c r="BI28" i="1"/>
  <c r="BI31" i="1" s="1"/>
  <c r="Y5" i="1"/>
  <c r="Y6" i="1" s="1"/>
  <c r="Y9" i="1" s="1"/>
  <c r="X5" i="1"/>
  <c r="X47" i="1" s="1"/>
  <c r="FB6" i="1" l="1"/>
  <c r="FB9" i="1" s="1"/>
  <c r="BJ33" i="1"/>
  <c r="BI33" i="1"/>
  <c r="Y47" i="1"/>
  <c r="X6" i="1"/>
  <c r="AB5" i="1"/>
  <c r="AB47" i="1" s="1"/>
  <c r="C129" i="4"/>
  <c r="D129" i="4"/>
  <c r="E129" i="4"/>
  <c r="O129" i="4"/>
  <c r="P129" i="4"/>
  <c r="Q129" i="4"/>
  <c r="V129" i="4"/>
  <c r="AH129" i="4"/>
  <c r="AL129" i="4"/>
  <c r="F129" i="4" s="1"/>
  <c r="AX129" i="4"/>
  <c r="R129" i="4" s="1"/>
  <c r="BB129" i="4"/>
  <c r="BN129" i="4"/>
  <c r="C130" i="4"/>
  <c r="D130" i="4"/>
  <c r="E130" i="4"/>
  <c r="O130" i="4"/>
  <c r="P130" i="4"/>
  <c r="Q130" i="4"/>
  <c r="V130" i="4"/>
  <c r="AH130" i="4"/>
  <c r="AL130" i="4"/>
  <c r="F130" i="4" s="1"/>
  <c r="AX130" i="4"/>
  <c r="R130" i="4" s="1"/>
  <c r="BB130" i="4"/>
  <c r="BN130" i="4"/>
  <c r="C131" i="4"/>
  <c r="D131" i="4"/>
  <c r="E131" i="4"/>
  <c r="O131" i="4"/>
  <c r="P131" i="4"/>
  <c r="Q131" i="4"/>
  <c r="V131" i="4"/>
  <c r="AH131" i="4"/>
  <c r="AL131" i="4"/>
  <c r="F131" i="4" s="1"/>
  <c r="AX131" i="4"/>
  <c r="R131" i="4" s="1"/>
  <c r="BB131" i="4"/>
  <c r="BN131" i="4"/>
  <c r="M25" i="1"/>
  <c r="M26" i="1" s="1"/>
  <c r="M27" i="1" s="1"/>
  <c r="M28" i="1" s="1"/>
  <c r="M29" i="1" s="1"/>
  <c r="M30" i="1" s="1"/>
  <c r="M31" i="1" s="1"/>
  <c r="M32" i="1" s="1"/>
  <c r="M33" i="1" s="1"/>
  <c r="L25" i="1"/>
  <c r="L26" i="1" s="1"/>
  <c r="L27" i="1" s="1"/>
  <c r="L28" i="1" s="1"/>
  <c r="L29" i="1" s="1"/>
  <c r="L30" i="1" s="1"/>
  <c r="L31" i="1" s="1"/>
  <c r="L32" i="1" s="1"/>
  <c r="L33" i="1" s="1"/>
  <c r="K25" i="1"/>
  <c r="K26" i="1" s="1"/>
  <c r="K27" i="1" s="1"/>
  <c r="K28" i="1" s="1"/>
  <c r="K29" i="1" s="1"/>
  <c r="K30" i="1" s="1"/>
  <c r="K31" i="1" s="1"/>
  <c r="K32" i="1" s="1"/>
  <c r="K33" i="1" s="1"/>
  <c r="J25" i="1"/>
  <c r="I25" i="1"/>
  <c r="I26" i="1" s="1"/>
  <c r="I27" i="1" s="1"/>
  <c r="I28" i="1" s="1"/>
  <c r="I29" i="1" s="1"/>
  <c r="I30" i="1" s="1"/>
  <c r="I31" i="1" s="1"/>
  <c r="I32" i="1" s="1"/>
  <c r="I33" i="1" s="1"/>
  <c r="H25" i="1"/>
  <c r="H26" i="1" s="1"/>
  <c r="H27" i="1" s="1"/>
  <c r="H28" i="1" s="1"/>
  <c r="H29" i="1" s="1"/>
  <c r="H30" i="1" s="1"/>
  <c r="H31" i="1" s="1"/>
  <c r="H32" i="1" s="1"/>
  <c r="H33" i="1" s="1"/>
  <c r="G25" i="1"/>
  <c r="AA5" i="1"/>
  <c r="AA47" i="1" s="1"/>
  <c r="A33" i="1"/>
  <c r="A32" i="1"/>
  <c r="A31" i="1"/>
  <c r="A30" i="1"/>
  <c r="A29" i="1"/>
  <c r="A28" i="1"/>
  <c r="A27" i="1"/>
  <c r="A26" i="1"/>
  <c r="A25" i="1"/>
  <c r="O44" i="1"/>
  <c r="A44" i="1"/>
  <c r="A35" i="1"/>
  <c r="A34" i="1"/>
  <c r="GI24" i="1"/>
  <c r="GH24" i="1"/>
  <c r="GG24" i="1"/>
  <c r="FW24" i="1"/>
  <c r="FV24" i="1"/>
  <c r="FM24" i="1"/>
  <c r="FL24" i="1"/>
  <c r="FK24" i="1"/>
  <c r="FJ24" i="1"/>
  <c r="EX24" i="1"/>
  <c r="EO24" i="1"/>
  <c r="EN24" i="1"/>
  <c r="EM24" i="1"/>
  <c r="A24" i="1"/>
  <c r="O23" i="1" a="1"/>
  <c r="O23" i="1" s="1"/>
  <c r="A23" i="1"/>
  <c r="A22" i="1"/>
  <c r="E60" i="4"/>
  <c r="F59" i="4" s="1"/>
  <c r="K68" i="4"/>
  <c r="K67" i="4"/>
  <c r="M70" i="4"/>
  <c r="K70" i="4"/>
  <c r="M69" i="4"/>
  <c r="K69" i="4"/>
  <c r="M97" i="4"/>
  <c r="M96" i="4"/>
  <c r="M95" i="4"/>
  <c r="K109" i="4"/>
  <c r="K108" i="4"/>
  <c r="K107" i="4"/>
  <c r="K106" i="4"/>
  <c r="K105" i="4"/>
  <c r="K104" i="4"/>
  <c r="K103" i="4"/>
  <c r="K102" i="4"/>
  <c r="K101" i="4"/>
  <c r="K100" i="4"/>
  <c r="K99" i="4"/>
  <c r="K98" i="4"/>
  <c r="K97" i="4"/>
  <c r="K96" i="4"/>
  <c r="K95" i="4"/>
  <c r="L60" i="4"/>
  <c r="L68" i="4" s="1"/>
  <c r="L59" i="4"/>
  <c r="L106" i="4" s="1"/>
  <c r="FW18" i="1"/>
  <c r="FW5" i="1"/>
  <c r="FW47" i="1" s="1"/>
  <c r="Q109" i="4"/>
  <c r="E109" i="4" s="1"/>
  <c r="Q108" i="4"/>
  <c r="G108" i="4" s="1"/>
  <c r="Q107" i="4"/>
  <c r="J107" i="4" s="1"/>
  <c r="Q106" i="4"/>
  <c r="J106" i="4" s="1"/>
  <c r="Q105" i="4"/>
  <c r="G105" i="4" s="1"/>
  <c r="Q104" i="4"/>
  <c r="I104" i="4" s="1"/>
  <c r="Q103" i="4"/>
  <c r="H103" i="4" s="1"/>
  <c r="Q102" i="4"/>
  <c r="I102" i="4" s="1"/>
  <c r="Q101" i="4"/>
  <c r="J101" i="4" s="1"/>
  <c r="Q100" i="4"/>
  <c r="J100" i="4" s="1"/>
  <c r="Q99" i="4"/>
  <c r="I99" i="4" s="1"/>
  <c r="Q98" i="4"/>
  <c r="J98" i="4" s="1"/>
  <c r="Q97" i="4"/>
  <c r="Q96" i="4"/>
  <c r="O109" i="4"/>
  <c r="O108" i="4"/>
  <c r="O107" i="4"/>
  <c r="O106" i="4"/>
  <c r="O105" i="4"/>
  <c r="O104" i="4"/>
  <c r="O103" i="4"/>
  <c r="O102" i="4"/>
  <c r="O101" i="4"/>
  <c r="O100" i="4"/>
  <c r="O99" i="4"/>
  <c r="O98" i="4"/>
  <c r="O97" i="4"/>
  <c r="O96" i="4"/>
  <c r="O95" i="4"/>
  <c r="A96" i="4"/>
  <c r="A97" i="4" s="1"/>
  <c r="A98" i="4" s="1"/>
  <c r="A99" i="4" s="1"/>
  <c r="A100" i="4" s="1"/>
  <c r="A101" i="4" s="1"/>
  <c r="A102" i="4" s="1"/>
  <c r="A103" i="4" s="1"/>
  <c r="A104" i="4" s="1"/>
  <c r="A105" i="4" s="1"/>
  <c r="A106" i="4" s="1"/>
  <c r="A107" i="4" s="1"/>
  <c r="A108" i="4" s="1"/>
  <c r="A109" i="4" s="1"/>
  <c r="O17" i="1" a="1"/>
  <c r="O17" i="1" s="1"/>
  <c r="O21" i="1"/>
  <c r="A21" i="1"/>
  <c r="G32" i="3"/>
  <c r="G31" i="3"/>
  <c r="G30" i="3"/>
  <c r="G29" i="3"/>
  <c r="G28" i="3"/>
  <c r="G27" i="3"/>
  <c r="GS7" i="1"/>
  <c r="GU5" i="1"/>
  <c r="ED5" i="1"/>
  <c r="ED47" i="1" s="1"/>
  <c r="P8" i="1"/>
  <c r="P7" i="1"/>
  <c r="P6" i="1"/>
  <c r="R63" i="4" l="1"/>
  <c r="B34" i="1"/>
  <c r="J104" i="4"/>
  <c r="I108" i="4"/>
  <c r="J108" i="4"/>
  <c r="G102" i="4"/>
  <c r="H102" i="4"/>
  <c r="J103" i="4"/>
  <c r="E104" i="4"/>
  <c r="G104" i="4"/>
  <c r="H104" i="4"/>
  <c r="H105" i="4"/>
  <c r="H108" i="4"/>
  <c r="B25" i="1"/>
  <c r="W25" i="1"/>
  <c r="I103" i="4"/>
  <c r="J99" i="4"/>
  <c r="E100" i="4"/>
  <c r="G100" i="4"/>
  <c r="H100" i="4"/>
  <c r="J102" i="4"/>
  <c r="AB6" i="1"/>
  <c r="AA6" i="1"/>
  <c r="G109" i="4"/>
  <c r="H109" i="4"/>
  <c r="I109" i="4"/>
  <c r="J109" i="4"/>
  <c r="I105" i="4"/>
  <c r="L99" i="4"/>
  <c r="J105" i="4"/>
  <c r="E106" i="4"/>
  <c r="L100" i="4"/>
  <c r="E98" i="4"/>
  <c r="G106" i="4"/>
  <c r="G98" i="4"/>
  <c r="H106" i="4"/>
  <c r="L101" i="4"/>
  <c r="H98" i="4"/>
  <c r="I98" i="4"/>
  <c r="L103" i="4"/>
  <c r="E99" i="4"/>
  <c r="G99" i="4"/>
  <c r="L104" i="4"/>
  <c r="H99" i="4"/>
  <c r="L107" i="4"/>
  <c r="L108" i="4"/>
  <c r="I100" i="4"/>
  <c r="L109" i="4"/>
  <c r="E101" i="4"/>
  <c r="L69" i="4"/>
  <c r="L95" i="4"/>
  <c r="L70" i="4"/>
  <c r="L96" i="4"/>
  <c r="L97" i="4"/>
  <c r="L67" i="4"/>
  <c r="E105" i="4"/>
  <c r="L98" i="4"/>
  <c r="FW6" i="1"/>
  <c r="FW9" i="1" s="1"/>
  <c r="G101" i="4"/>
  <c r="I106" i="4"/>
  <c r="H101" i="4"/>
  <c r="I101" i="4"/>
  <c r="E107" i="4"/>
  <c r="E102" i="4"/>
  <c r="G107" i="4"/>
  <c r="H107" i="4"/>
  <c r="I107" i="4"/>
  <c r="E108" i="4"/>
  <c r="E103" i="4"/>
  <c r="G103" i="4"/>
  <c r="L102" i="4"/>
  <c r="L105" i="4"/>
  <c r="GU47" i="1"/>
  <c r="GU6" i="1"/>
  <c r="GU9" i="1" s="1"/>
  <c r="ED6" i="1"/>
  <c r="ED9" i="1" s="1"/>
  <c r="H43" i="4"/>
  <c r="H45" i="4"/>
  <c r="H44" i="4"/>
  <c r="M19" i="1" l="1" a="1"/>
  <c r="M19" i="1" s="1"/>
  <c r="L19" i="1" s="1" a="1"/>
  <c r="L19" i="1" s="1"/>
  <c r="K19" i="1" s="1" a="1"/>
  <c r="K19" i="1" s="1"/>
  <c r="J19" i="1" s="1" a="1"/>
  <c r="J19" i="1" s="1"/>
  <c r="I19" i="1" s="1" a="1"/>
  <c r="I19" i="1" s="1"/>
  <c r="H19" i="1" s="1" a="1"/>
  <c r="H19" i="1" s="1"/>
  <c r="FW19" i="1" s="1"/>
  <c r="J26" i="1"/>
  <c r="FO25" i="1"/>
  <c r="FU25" i="1"/>
  <c r="FT25" i="1"/>
  <c r="FS25" i="1"/>
  <c r="FR25" i="1"/>
  <c r="FQ25" i="1"/>
  <c r="FP25" i="1"/>
  <c r="AA25" i="1"/>
  <c r="G26" i="1"/>
  <c r="EX25" i="1"/>
  <c r="GG27" i="1"/>
  <c r="GI27" i="1"/>
  <c r="GH27" i="1"/>
  <c r="GI26" i="1"/>
  <c r="GG26" i="1"/>
  <c r="GH26" i="1"/>
  <c r="GI29" i="1"/>
  <c r="GG29" i="1"/>
  <c r="GH29" i="1"/>
  <c r="GI28" i="1"/>
  <c r="GH28" i="1"/>
  <c r="GG28" i="1"/>
  <c r="GI31" i="1"/>
  <c r="GG31" i="1"/>
  <c r="GH31" i="1"/>
  <c r="GI33" i="1"/>
  <c r="GH33" i="1"/>
  <c r="GG33" i="1"/>
  <c r="GI30" i="1"/>
  <c r="GH30" i="1"/>
  <c r="GG30" i="1"/>
  <c r="GH32" i="1"/>
  <c r="GG32" i="1"/>
  <c r="GI32" i="1"/>
  <c r="A17" i="1"/>
  <c r="A20" i="1"/>
  <c r="M20" i="1" l="1" a="1"/>
  <c r="M20" i="1" s="1"/>
  <c r="L20" i="1" s="1" a="1"/>
  <c r="L20" i="1" s="1"/>
  <c r="K20" i="1" s="1" a="1"/>
  <c r="K20" i="1" s="1"/>
  <c r="J20" i="1" s="1" a="1"/>
  <c r="J20" i="1" s="1"/>
  <c r="I20" i="1" s="1" a="1"/>
  <c r="I20" i="1" s="1"/>
  <c r="H20" i="1" s="1" a="1"/>
  <c r="H20" i="1" s="1"/>
  <c r="FU20" i="1" s="1"/>
  <c r="J27" i="1"/>
  <c r="W26" i="1"/>
  <c r="G27" i="1"/>
  <c r="B26" i="1"/>
  <c r="GG25" i="1"/>
  <c r="GH25" i="1"/>
  <c r="GI25" i="1"/>
  <c r="FJ28" i="1"/>
  <c r="FW28" i="1"/>
  <c r="FV28" i="1"/>
  <c r="FM28" i="1"/>
  <c r="FL28" i="1"/>
  <c r="FK28" i="1"/>
  <c r="FW32" i="1"/>
  <c r="FM32" i="1"/>
  <c r="FL32" i="1"/>
  <c r="FK32" i="1"/>
  <c r="FJ32" i="1"/>
  <c r="FV32" i="1"/>
  <c r="FL27" i="1"/>
  <c r="FK27" i="1"/>
  <c r="FW27" i="1"/>
  <c r="FV27" i="1"/>
  <c r="FM27" i="1"/>
  <c r="FJ27" i="1"/>
  <c r="FL33" i="1"/>
  <c r="FK33" i="1"/>
  <c r="FJ33" i="1"/>
  <c r="FW33" i="1"/>
  <c r="FV33" i="1"/>
  <c r="FM33" i="1"/>
  <c r="FM31" i="1"/>
  <c r="FL31" i="1"/>
  <c r="FK31" i="1"/>
  <c r="FJ31" i="1"/>
  <c r="FW31" i="1"/>
  <c r="FV31" i="1"/>
  <c r="EO25" i="1"/>
  <c r="EN25" i="1"/>
  <c r="EM25" i="1"/>
  <c r="FK25" i="1"/>
  <c r="FJ25" i="1"/>
  <c r="FW25" i="1"/>
  <c r="FV25" i="1"/>
  <c r="FM25" i="1"/>
  <c r="FL25" i="1"/>
  <c r="EO26" i="1"/>
  <c r="EN26" i="1"/>
  <c r="EM26" i="1"/>
  <c r="FK26" i="1"/>
  <c r="FW26" i="1"/>
  <c r="FV26" i="1"/>
  <c r="FM26" i="1"/>
  <c r="FL26" i="1"/>
  <c r="FJ26" i="1"/>
  <c r="FK29" i="1"/>
  <c r="FM29" i="1"/>
  <c r="FL29" i="1"/>
  <c r="FJ29" i="1"/>
  <c r="FW29" i="1"/>
  <c r="FV29" i="1"/>
  <c r="FW30" i="1"/>
  <c r="FV30" i="1"/>
  <c r="FM30" i="1"/>
  <c r="FL30" i="1"/>
  <c r="FK30" i="1"/>
  <c r="FJ30" i="1"/>
  <c r="G19" i="1" a="1"/>
  <c r="G19" i="1" s="1"/>
  <c r="W19" i="1" s="1"/>
  <c r="F61" i="4"/>
  <c r="G20" i="1" l="1" a="1"/>
  <c r="G20" i="1" s="1"/>
  <c r="W20" i="1" s="1"/>
  <c r="FW20" i="1"/>
  <c r="FR20" i="1"/>
  <c r="FV20" i="1"/>
  <c r="FT20" i="1"/>
  <c r="FS20" i="1"/>
  <c r="FM20" i="1"/>
  <c r="FL20" i="1"/>
  <c r="FK20" i="1"/>
  <c r="FJ20" i="1"/>
  <c r="J28" i="1"/>
  <c r="FU26" i="1"/>
  <c r="FT26" i="1"/>
  <c r="FS26" i="1"/>
  <c r="FR26" i="1"/>
  <c r="FQ26" i="1"/>
  <c r="FP26" i="1"/>
  <c r="FO26" i="1"/>
  <c r="EX26" i="1"/>
  <c r="EM27" i="1"/>
  <c r="EN27" i="1"/>
  <c r="AA26" i="1"/>
  <c r="W27" i="1" s="1"/>
  <c r="EO27" i="1"/>
  <c r="G28" i="1"/>
  <c r="B27" i="1"/>
  <c r="FM19" i="1"/>
  <c r="FL19" i="1"/>
  <c r="FK19" i="1"/>
  <c r="FJ19" i="1"/>
  <c r="FM18" i="1"/>
  <c r="FL18" i="1"/>
  <c r="FK18" i="1"/>
  <c r="FJ18" i="1"/>
  <c r="J29" i="1" l="1"/>
  <c r="FU27" i="1"/>
  <c r="FT27" i="1"/>
  <c r="FS27" i="1"/>
  <c r="FR27" i="1"/>
  <c r="FQ27" i="1"/>
  <c r="FP27" i="1"/>
  <c r="FO27" i="1"/>
  <c r="B28" i="1"/>
  <c r="AA27" i="1"/>
  <c r="W28" i="1" s="1"/>
  <c r="G29" i="1"/>
  <c r="EM28" i="1"/>
  <c r="EO28" i="1"/>
  <c r="EN28" i="1"/>
  <c r="EX27" i="1"/>
  <c r="FM5" i="1"/>
  <c r="FM47" i="1" s="1"/>
  <c r="FL5" i="1"/>
  <c r="FL47" i="1" s="1"/>
  <c r="FK5" i="1"/>
  <c r="FK47" i="1" s="1"/>
  <c r="D6" i="4"/>
  <c r="C114" i="4" l="1"/>
  <c r="J30" i="1"/>
  <c r="B29" i="1"/>
  <c r="FP28" i="1"/>
  <c r="FS28" i="1"/>
  <c r="FO28" i="1"/>
  <c r="FR28" i="1"/>
  <c r="FQ28" i="1"/>
  <c r="FU28" i="1"/>
  <c r="FT28" i="1"/>
  <c r="EX28" i="1"/>
  <c r="AA28" i="1"/>
  <c r="W29" i="1" s="1"/>
  <c r="G30" i="1"/>
  <c r="EO29" i="1"/>
  <c r="EN29" i="1"/>
  <c r="EM29" i="1"/>
  <c r="FK6" i="1"/>
  <c r="FK9" i="1" s="1"/>
  <c r="FL6" i="1"/>
  <c r="FL9" i="1" s="1"/>
  <c r="FM6" i="1"/>
  <c r="FM9" i="1" s="1"/>
  <c r="O29" i="4"/>
  <c r="N29" i="4"/>
  <c r="M29" i="4"/>
  <c r="L29" i="4"/>
  <c r="EV5" i="1"/>
  <c r="EV47" i="1" s="1"/>
  <c r="EU5" i="1"/>
  <c r="EU47" i="1" s="1"/>
  <c r="G45" i="4"/>
  <c r="G44" i="4"/>
  <c r="G43" i="4"/>
  <c r="D4" i="4"/>
  <c r="AR56" i="4" l="1"/>
  <c r="W56" i="4"/>
  <c r="J31" i="1"/>
  <c r="J32" i="1" s="1"/>
  <c r="J33" i="1" s="1"/>
  <c r="B30" i="1"/>
  <c r="EX29" i="1"/>
  <c r="FU29" i="1"/>
  <c r="FT29" i="1"/>
  <c r="FS29" i="1"/>
  <c r="FR29" i="1"/>
  <c r="FQ29" i="1"/>
  <c r="FP29" i="1"/>
  <c r="FO29" i="1"/>
  <c r="AA29" i="1"/>
  <c r="W30" i="1" s="1"/>
  <c r="G31" i="1"/>
  <c r="EN30" i="1"/>
  <c r="EM30" i="1"/>
  <c r="EO30" i="1"/>
  <c r="FO56" i="4"/>
  <c r="ET56" i="4"/>
  <c r="DY56" i="4"/>
  <c r="DD56" i="4"/>
  <c r="CI56" i="4"/>
  <c r="BN56" i="4"/>
  <c r="EV6" i="1"/>
  <c r="EV9" i="1" s="1"/>
  <c r="EU6" i="1"/>
  <c r="EU9" i="1" s="1"/>
  <c r="FQ5" i="1"/>
  <c r="FQ6" i="1" s="1"/>
  <c r="FQ9" i="1" s="1"/>
  <c r="EW5" i="1"/>
  <c r="EW6" i="1" s="1"/>
  <c r="FU30" i="1" l="1"/>
  <c r="EX30" i="1"/>
  <c r="B31" i="1"/>
  <c r="FO30" i="1"/>
  <c r="FP30" i="1"/>
  <c r="FQ30" i="1"/>
  <c r="FR30" i="1"/>
  <c r="FS30" i="1"/>
  <c r="FT30" i="1"/>
  <c r="AA30" i="1"/>
  <c r="W31" i="1" s="1"/>
  <c r="G32" i="1"/>
  <c r="EN31" i="1"/>
  <c r="EO31" i="1"/>
  <c r="EM31" i="1"/>
  <c r="FQ47" i="1"/>
  <c r="EW47" i="1"/>
  <c r="FU31" i="1" l="1"/>
  <c r="FQ31" i="1"/>
  <c r="FR31" i="1"/>
  <c r="FS31" i="1"/>
  <c r="FT31" i="1"/>
  <c r="EX31" i="1"/>
  <c r="B32" i="1"/>
  <c r="FO31" i="1"/>
  <c r="FP31" i="1"/>
  <c r="AA31" i="1"/>
  <c r="W32" i="1" s="1"/>
  <c r="G33" i="1"/>
  <c r="EO32" i="1"/>
  <c r="EN32" i="1"/>
  <c r="EM32" i="1"/>
  <c r="EP5" i="1"/>
  <c r="EP47" i="1" s="1"/>
  <c r="GQ5" i="1"/>
  <c r="GQ47" i="1" s="1"/>
  <c r="X64" i="4"/>
  <c r="AS64" i="4" s="1"/>
  <c r="X65" i="4"/>
  <c r="AS65" i="4" s="1"/>
  <c r="GR5" i="1"/>
  <c r="GR6" i="1" s="1"/>
  <c r="GR9" i="1" s="1"/>
  <c r="B33" i="1" l="1"/>
  <c r="FQ32" i="1"/>
  <c r="FR32" i="1"/>
  <c r="FS32" i="1"/>
  <c r="FU32" i="1"/>
  <c r="FT32" i="1"/>
  <c r="FO32" i="1"/>
  <c r="FP32" i="1"/>
  <c r="EX32" i="1"/>
  <c r="AA32" i="1"/>
  <c r="W33" i="1" s="1"/>
  <c r="EM33" i="1"/>
  <c r="EN33" i="1"/>
  <c r="EO33" i="1"/>
  <c r="Y65" i="4"/>
  <c r="AT65" i="4" s="1"/>
  <c r="Y64" i="4"/>
  <c r="AT64" i="4" s="1"/>
  <c r="EP6" i="1"/>
  <c r="EP9" i="1" s="1"/>
  <c r="GQ6" i="1"/>
  <c r="GQ9" i="1" s="1"/>
  <c r="GR47" i="1"/>
  <c r="EX33" i="1" l="1"/>
  <c r="FU33" i="1"/>
  <c r="FP33" i="1"/>
  <c r="FQ33" i="1"/>
  <c r="FO33" i="1"/>
  <c r="FT33" i="1"/>
  <c r="FR33" i="1"/>
  <c r="FS33" i="1"/>
  <c r="AA33" i="1"/>
  <c r="Z64" i="4"/>
  <c r="AU64" i="4" s="1"/>
  <c r="Z65" i="4"/>
  <c r="AU65" i="4" s="1"/>
  <c r="FI9" i="1"/>
  <c r="FI5" i="1"/>
  <c r="FI47" i="1" s="1"/>
  <c r="B70" i="4"/>
  <c r="B69" i="4"/>
  <c r="B68" i="4"/>
  <c r="B67" i="4"/>
  <c r="D70" i="4"/>
  <c r="C70" i="4"/>
  <c r="D69" i="4"/>
  <c r="C69" i="4"/>
  <c r="D68" i="4"/>
  <c r="C68" i="4"/>
  <c r="D67" i="4"/>
  <c r="C67" i="4"/>
  <c r="CY24" i="1" l="1"/>
  <c r="CY27" i="1"/>
  <c r="CY31" i="1"/>
  <c r="CY29" i="1"/>
  <c r="CY30" i="1"/>
  <c r="CY26" i="1"/>
  <c r="CY32" i="1"/>
  <c r="CY33" i="1"/>
  <c r="CY28" i="1"/>
  <c r="CY25" i="1"/>
  <c r="DD24" i="1"/>
  <c r="D24" i="1" s="1"/>
  <c r="DD32" i="1"/>
  <c r="DD27" i="1"/>
  <c r="DD31" i="1"/>
  <c r="DD29" i="1"/>
  <c r="DD26" i="1"/>
  <c r="DD28" i="1"/>
  <c r="DD33" i="1"/>
  <c r="DD25" i="1"/>
  <c r="DD30" i="1"/>
  <c r="DD20" i="1"/>
  <c r="D20" i="1" s="1"/>
  <c r="CY20" i="1"/>
  <c r="AA65" i="4"/>
  <c r="AV65" i="4" s="1"/>
  <c r="AA64" i="4"/>
  <c r="AV64" i="4" s="1"/>
  <c r="AR60" i="4"/>
  <c r="AS62" i="4"/>
  <c r="AT62" i="4" s="1"/>
  <c r="AS59" i="4"/>
  <c r="AT59" i="4" s="1"/>
  <c r="AU59" i="4" s="1"/>
  <c r="AV59" i="4" s="1"/>
  <c r="AW59" i="4" s="1"/>
  <c r="AX59" i="4" s="1"/>
  <c r="X62" i="4"/>
  <c r="Y62" i="4" s="1"/>
  <c r="Z62" i="4" s="1"/>
  <c r="AA62" i="4" s="1"/>
  <c r="AB62" i="4" s="1"/>
  <c r="AC62" i="4" s="1"/>
  <c r="W61" i="4"/>
  <c r="W63" i="4" s="1"/>
  <c r="FB4" i="1" s="1"/>
  <c r="FE4" i="1" s="1"/>
  <c r="X59" i="4"/>
  <c r="Y59" i="4" s="1"/>
  <c r="Z59" i="4" s="1"/>
  <c r="AA59" i="4" s="1"/>
  <c r="AB59" i="4" s="1"/>
  <c r="AC59" i="4" s="1"/>
  <c r="AC61" i="4" s="1"/>
  <c r="AX61" i="4" s="1"/>
  <c r="X60" i="4"/>
  <c r="Y60" i="4" s="1"/>
  <c r="Z60" i="4" s="1"/>
  <c r="AA60" i="4" s="1"/>
  <c r="AB60" i="4" s="1"/>
  <c r="AC60" i="4" s="1"/>
  <c r="AX60" i="4" s="1"/>
  <c r="D30" i="1" l="1"/>
  <c r="F30" i="1" s="1"/>
  <c r="D25" i="1"/>
  <c r="F25" i="1" s="1"/>
  <c r="D33" i="1"/>
  <c r="F33" i="1" s="1"/>
  <c r="D28" i="1"/>
  <c r="F28" i="1" s="1"/>
  <c r="D26" i="1"/>
  <c r="F26" i="1" s="1"/>
  <c r="D29" i="1"/>
  <c r="F29" i="1" s="1"/>
  <c r="D31" i="1"/>
  <c r="F31" i="1" s="1"/>
  <c r="D27" i="1"/>
  <c r="F27" i="1" s="1"/>
  <c r="D32" i="1"/>
  <c r="F32" i="1" s="1"/>
  <c r="AB64" i="4"/>
  <c r="AW64" i="4" s="1"/>
  <c r="AB65" i="4"/>
  <c r="AW65" i="4" s="1"/>
  <c r="AR61" i="4"/>
  <c r="AR63" i="4" s="1"/>
  <c r="AS60" i="4"/>
  <c r="AT60" i="4"/>
  <c r="AU60" i="4"/>
  <c r="AV60" i="4"/>
  <c r="X61" i="4"/>
  <c r="AS61" i="4" s="1"/>
  <c r="Z61" i="4"/>
  <c r="AU61" i="4" s="1"/>
  <c r="AB61" i="4"/>
  <c r="AW61" i="4" s="1"/>
  <c r="Y61" i="4"/>
  <c r="AT61" i="4" s="1"/>
  <c r="AA61" i="4"/>
  <c r="AV61" i="4" s="1"/>
  <c r="AW60" i="4"/>
  <c r="AU62" i="4"/>
  <c r="AV62" i="4" s="1"/>
  <c r="AW62" i="4" s="1"/>
  <c r="AC63" i="4"/>
  <c r="FE5" i="1"/>
  <c r="FE47" i="1" s="1"/>
  <c r="GI19" i="1"/>
  <c r="GH19" i="1"/>
  <c r="GG19" i="1"/>
  <c r="EO19" i="1"/>
  <c r="EN19" i="1"/>
  <c r="EM19" i="1"/>
  <c r="A19" i="1"/>
  <c r="D47" i="3"/>
  <c r="D46" i="3"/>
  <c r="D45" i="3"/>
  <c r="D31" i="3"/>
  <c r="D30" i="3"/>
  <c r="D29" i="3"/>
  <c r="D27" i="3"/>
  <c r="A11" i="1"/>
  <c r="AC65" i="4" l="1"/>
  <c r="AX65" i="4" s="1"/>
  <c r="AC64" i="4"/>
  <c r="AX64" i="4" s="1"/>
  <c r="AT63" i="4"/>
  <c r="Y63" i="4"/>
  <c r="AB63" i="4"/>
  <c r="Z63" i="4"/>
  <c r="AS63" i="4"/>
  <c r="AA63" i="4"/>
  <c r="X63" i="4"/>
  <c r="FE6" i="1"/>
  <c r="FE9" i="1" s="1"/>
  <c r="AV63" i="4"/>
  <c r="AW63" i="4"/>
  <c r="AX62" i="4"/>
  <c r="AX63" i="4" s="1"/>
  <c r="AU63" i="4"/>
  <c r="CQ5" i="1"/>
  <c r="CQ6" i="1" s="1"/>
  <c r="CQ9" i="1" s="1"/>
  <c r="CP5" i="1"/>
  <c r="CP47" i="1" s="1"/>
  <c r="CQ47" i="1" l="1"/>
  <c r="CP6" i="1"/>
  <c r="CP9" i="1" s="1"/>
  <c r="F62" i="4" l="1"/>
  <c r="T63" i="4"/>
  <c r="S63" i="4"/>
  <c r="P63" i="4"/>
  <c r="F60" i="4"/>
  <c r="GI18" i="1"/>
  <c r="GH18" i="1"/>
  <c r="GG18" i="1"/>
  <c r="GF7" i="1"/>
  <c r="GE7" i="1"/>
  <c r="GD7" i="1"/>
  <c r="GC7" i="1"/>
  <c r="F53" i="4"/>
  <c r="E53" i="4"/>
  <c r="D53" i="4"/>
  <c r="F52" i="4"/>
  <c r="E52" i="4"/>
  <c r="D52" i="4"/>
  <c r="F51" i="4"/>
  <c r="E51" i="4"/>
  <c r="D51" i="4"/>
  <c r="P71" i="4" l="1"/>
  <c r="F98" i="4"/>
  <c r="F103" i="4"/>
  <c r="F108" i="4"/>
  <c r="F102" i="4"/>
  <c r="F107" i="4"/>
  <c r="F101" i="4"/>
  <c r="F106" i="4"/>
  <c r="F100" i="4"/>
  <c r="F105" i="4"/>
  <c r="F99" i="4"/>
  <c r="F104" i="4"/>
  <c r="F109" i="4"/>
  <c r="T98" i="4"/>
  <c r="M98" i="4" s="1"/>
  <c r="T109" i="4"/>
  <c r="M109" i="4" s="1"/>
  <c r="T108" i="4"/>
  <c r="M108" i="4" s="1"/>
  <c r="T107" i="4"/>
  <c r="M107" i="4" s="1"/>
  <c r="T106" i="4"/>
  <c r="M106" i="4" s="1"/>
  <c r="T105" i="4"/>
  <c r="M105" i="4" s="1"/>
  <c r="T104" i="4"/>
  <c r="M104" i="4" s="1"/>
  <c r="T103" i="4"/>
  <c r="M103" i="4" s="1"/>
  <c r="T102" i="4"/>
  <c r="M102" i="4" s="1"/>
  <c r="T101" i="4"/>
  <c r="M101" i="4" s="1"/>
  <c r="T100" i="4"/>
  <c r="M100" i="4" s="1"/>
  <c r="T99" i="4"/>
  <c r="M99" i="4" s="1"/>
  <c r="S88" i="4"/>
  <c r="S80" i="4"/>
  <c r="S72" i="4"/>
  <c r="S89" i="4"/>
  <c r="T71" i="4"/>
  <c r="T89" i="4"/>
  <c r="M89" i="4" s="1"/>
  <c r="T87" i="4"/>
  <c r="T90" i="4"/>
  <c r="M90" i="4" s="1"/>
  <c r="T79" i="4"/>
  <c r="S84" i="4"/>
  <c r="S74" i="4"/>
  <c r="S81" i="4"/>
  <c r="T80" i="4"/>
  <c r="M80" i="4" s="1"/>
  <c r="S87" i="4"/>
  <c r="S79" i="4"/>
  <c r="S71" i="4"/>
  <c r="S75" i="4"/>
  <c r="T72" i="4"/>
  <c r="M72" i="4" s="1"/>
  <c r="T78" i="4"/>
  <c r="M78" i="4" s="1"/>
  <c r="T84" i="4"/>
  <c r="M84" i="4" s="1"/>
  <c r="T94" i="4"/>
  <c r="M94" i="4" s="1"/>
  <c r="T86" i="4"/>
  <c r="M86" i="4" s="1"/>
  <c r="T92" i="4"/>
  <c r="M92" i="4" s="1"/>
  <c r="T88" i="4"/>
  <c r="M88" i="4" s="1"/>
  <c r="S94" i="4"/>
  <c r="S86" i="4"/>
  <c r="S78" i="4"/>
  <c r="T91" i="4"/>
  <c r="T73" i="4"/>
  <c r="M73" i="4" s="1"/>
  <c r="T75" i="4"/>
  <c r="S91" i="4"/>
  <c r="T85" i="4"/>
  <c r="M85" i="4" s="1"/>
  <c r="S92" i="4"/>
  <c r="S90" i="4"/>
  <c r="S73" i="4"/>
  <c r="T93" i="4"/>
  <c r="M93" i="4" s="1"/>
  <c r="T77" i="4"/>
  <c r="M77" i="4" s="1"/>
  <c r="S76" i="4"/>
  <c r="T83" i="4"/>
  <c r="S83" i="4"/>
  <c r="T74" i="4"/>
  <c r="M74" i="4" s="1"/>
  <c r="S82" i="4"/>
  <c r="T81" i="4"/>
  <c r="M81" i="4" s="1"/>
  <c r="S93" i="4"/>
  <c r="S85" i="4"/>
  <c r="S77" i="4"/>
  <c r="T76" i="4"/>
  <c r="M76" i="4" s="1"/>
  <c r="T82" i="4"/>
  <c r="M82" i="4" s="1"/>
  <c r="R73" i="4"/>
  <c r="GI5" i="1"/>
  <c r="GI6" i="1" s="1"/>
  <c r="GI9" i="1" s="1"/>
  <c r="GH5" i="1"/>
  <c r="GH6" i="1" s="1"/>
  <c r="GH9" i="1" s="1"/>
  <c r="GG5" i="1"/>
  <c r="GG6" i="1" s="1"/>
  <c r="GG9" i="1" s="1"/>
  <c r="EA5" i="1"/>
  <c r="EA6" i="1" s="1"/>
  <c r="EA9" i="1" s="1"/>
  <c r="EQ9" i="1"/>
  <c r="EQ5" i="1"/>
  <c r="EQ47" i="1" s="1"/>
  <c r="EO18" i="1"/>
  <c r="EN18" i="1"/>
  <c r="EM18" i="1"/>
  <c r="M79" i="4" l="1"/>
  <c r="M83" i="4"/>
  <c r="M75" i="4"/>
  <c r="M91" i="4"/>
  <c r="M87" i="4"/>
  <c r="M71" i="4"/>
  <c r="L75" i="4"/>
  <c r="K75" i="4"/>
  <c r="L71" i="4"/>
  <c r="K71" i="4"/>
  <c r="L77" i="4"/>
  <c r="K77" i="4"/>
  <c r="L87" i="4"/>
  <c r="K87" i="4"/>
  <c r="K81" i="4"/>
  <c r="L81" i="4"/>
  <c r="L85" i="4"/>
  <c r="K85" i="4"/>
  <c r="L72" i="4"/>
  <c r="K72" i="4"/>
  <c r="L92" i="4"/>
  <c r="K92" i="4"/>
  <c r="L93" i="4"/>
  <c r="K93" i="4"/>
  <c r="L74" i="4"/>
  <c r="K74" i="4"/>
  <c r="L83" i="4"/>
  <c r="K83" i="4"/>
  <c r="L88" i="4"/>
  <c r="K88" i="4"/>
  <c r="L91" i="4"/>
  <c r="K91" i="4"/>
  <c r="L89" i="4"/>
  <c r="K89" i="4"/>
  <c r="L78" i="4"/>
  <c r="K78" i="4"/>
  <c r="L86" i="4"/>
  <c r="K86" i="4"/>
  <c r="L79" i="4"/>
  <c r="K79" i="4"/>
  <c r="K84" i="4"/>
  <c r="L84" i="4"/>
  <c r="L80" i="4"/>
  <c r="K80" i="4"/>
  <c r="L82" i="4"/>
  <c r="K82" i="4"/>
  <c r="L94" i="4"/>
  <c r="K94" i="4"/>
  <c r="L76" i="4"/>
  <c r="K76" i="4"/>
  <c r="L73" i="4"/>
  <c r="K73" i="4"/>
  <c r="L90" i="4"/>
  <c r="K90" i="4"/>
  <c r="FR18" i="1"/>
  <c r="R84" i="4"/>
  <c r="F84" i="4" s="1"/>
  <c r="R78" i="4"/>
  <c r="R90" i="4"/>
  <c r="R83" i="4"/>
  <c r="F83" i="4" s="1"/>
  <c r="R76" i="4"/>
  <c r="F95" i="4"/>
  <c r="R87" i="4"/>
  <c r="R75" i="4"/>
  <c r="R77" i="4"/>
  <c r="R85" i="4"/>
  <c r="Q85" i="4" s="1"/>
  <c r="R79" i="4"/>
  <c r="F79" i="4" s="1"/>
  <c r="R93" i="4"/>
  <c r="R89" i="4"/>
  <c r="R82" i="4"/>
  <c r="F82" i="4" s="1"/>
  <c r="R74" i="4"/>
  <c r="R88" i="4"/>
  <c r="F96" i="4"/>
  <c r="R71" i="4"/>
  <c r="R86" i="4"/>
  <c r="F86" i="4" s="1"/>
  <c r="R92" i="4"/>
  <c r="R91" i="4"/>
  <c r="R94" i="4"/>
  <c r="R72" i="4"/>
  <c r="R80" i="4"/>
  <c r="R81" i="4"/>
  <c r="F81" i="4" s="1"/>
  <c r="D108" i="4"/>
  <c r="P74" i="4"/>
  <c r="O74" i="4" s="1"/>
  <c r="P89" i="4"/>
  <c r="D89" i="4" s="1"/>
  <c r="P83" i="4"/>
  <c r="D83" i="4" s="1"/>
  <c r="P90" i="4"/>
  <c r="D90" i="4" s="1"/>
  <c r="P81" i="4"/>
  <c r="O81" i="4" s="1"/>
  <c r="D103" i="4"/>
  <c r="P88" i="4"/>
  <c r="D88" i="4" s="1"/>
  <c r="P80" i="4"/>
  <c r="D80" i="4" s="1"/>
  <c r="P72" i="4"/>
  <c r="D72" i="4" s="1"/>
  <c r="P77" i="4"/>
  <c r="O77" i="4" s="1"/>
  <c r="P73" i="4"/>
  <c r="O73" i="4" s="1"/>
  <c r="D105" i="4"/>
  <c r="P76" i="4"/>
  <c r="D76" i="4" s="1"/>
  <c r="P75" i="4"/>
  <c r="D75" i="4" s="1"/>
  <c r="D102" i="4"/>
  <c r="P87" i="4"/>
  <c r="D87" i="4" s="1"/>
  <c r="P79" i="4"/>
  <c r="D79" i="4" s="1"/>
  <c r="D71" i="4"/>
  <c r="P93" i="4"/>
  <c r="O93" i="4" s="1"/>
  <c r="P92" i="4"/>
  <c r="D92" i="4" s="1"/>
  <c r="P82" i="4"/>
  <c r="O82" i="4" s="1"/>
  <c r="D104" i="4"/>
  <c r="D101" i="4"/>
  <c r="P94" i="4"/>
  <c r="D94" i="4" s="1"/>
  <c r="P86" i="4"/>
  <c r="O86" i="4" s="1"/>
  <c r="P78" i="4"/>
  <c r="D78" i="4" s="1"/>
  <c r="P84" i="4"/>
  <c r="O84" i="4" s="1"/>
  <c r="D100" i="4"/>
  <c r="P85" i="4"/>
  <c r="D85" i="4" s="1"/>
  <c r="P91" i="4"/>
  <c r="D91" i="4" s="1"/>
  <c r="FR19" i="1"/>
  <c r="GI47" i="1"/>
  <c r="GG47" i="1"/>
  <c r="GH47" i="1"/>
  <c r="EA47" i="1"/>
  <c r="E85" i="4" l="1"/>
  <c r="J85" i="4"/>
  <c r="I85" i="4"/>
  <c r="H85" i="4"/>
  <c r="G85" i="4"/>
  <c r="D81" i="4"/>
  <c r="D109" i="4"/>
  <c r="O75" i="4"/>
  <c r="D98" i="4"/>
  <c r="D99" i="4"/>
  <c r="O87" i="4"/>
  <c r="O94" i="4"/>
  <c r="D74" i="4"/>
  <c r="O89" i="4"/>
  <c r="D82" i="4"/>
  <c r="D95" i="4"/>
  <c r="O76" i="4"/>
  <c r="DD18" i="1"/>
  <c r="D18" i="1" s="1"/>
  <c r="D96" i="4"/>
  <c r="O71" i="4"/>
  <c r="D73" i="4"/>
  <c r="O90" i="4"/>
  <c r="O78" i="4"/>
  <c r="Q86" i="4"/>
  <c r="D77" i="4"/>
  <c r="Q81" i="4"/>
  <c r="O72" i="4"/>
  <c r="Q95" i="4"/>
  <c r="O88" i="4"/>
  <c r="D97" i="4"/>
  <c r="O85" i="4"/>
  <c r="O80" i="4"/>
  <c r="DD19" i="1"/>
  <c r="D19" i="1" s="1"/>
  <c r="O79" i="4"/>
  <c r="Q79" i="4"/>
  <c r="F85" i="4"/>
  <c r="FT19" i="1"/>
  <c r="FS19" i="1"/>
  <c r="C107" i="4"/>
  <c r="C106" i="4"/>
  <c r="C84" i="4"/>
  <c r="C96" i="4"/>
  <c r="O83" i="4"/>
  <c r="C98" i="4"/>
  <c r="C95" i="4"/>
  <c r="C97" i="4"/>
  <c r="C93" i="4"/>
  <c r="C109" i="4"/>
  <c r="C77" i="4"/>
  <c r="C81" i="4"/>
  <c r="C73" i="4"/>
  <c r="Q83" i="4"/>
  <c r="Q84" i="4"/>
  <c r="Q82" i="4"/>
  <c r="C82" i="4"/>
  <c r="C74" i="4"/>
  <c r="C86" i="4"/>
  <c r="D84" i="4"/>
  <c r="D106" i="4"/>
  <c r="C99" i="4"/>
  <c r="D107" i="4"/>
  <c r="F80" i="4"/>
  <c r="Q80" i="4"/>
  <c r="F75" i="4"/>
  <c r="Q75" i="4"/>
  <c r="D86" i="4"/>
  <c r="F93" i="4"/>
  <c r="Q93" i="4"/>
  <c r="F73" i="4"/>
  <c r="Q73" i="4"/>
  <c r="F89" i="4"/>
  <c r="Q89" i="4"/>
  <c r="F78" i="4"/>
  <c r="Q78" i="4"/>
  <c r="F94" i="4"/>
  <c r="Q94" i="4"/>
  <c r="O91" i="4"/>
  <c r="F90" i="4"/>
  <c r="Q90" i="4"/>
  <c r="O92" i="4"/>
  <c r="F92" i="4"/>
  <c r="Q92" i="4"/>
  <c r="F97" i="4"/>
  <c r="F71" i="4"/>
  <c r="Q71" i="4"/>
  <c r="D93" i="4"/>
  <c r="F76" i="4"/>
  <c r="Q76" i="4"/>
  <c r="F91" i="4"/>
  <c r="Q91" i="4"/>
  <c r="F77" i="4"/>
  <c r="Q77" i="4"/>
  <c r="F72" i="4"/>
  <c r="Q72" i="4"/>
  <c r="F88" i="4"/>
  <c r="Q88" i="4"/>
  <c r="F74" i="4"/>
  <c r="Q74" i="4"/>
  <c r="F87" i="4"/>
  <c r="Q87" i="4"/>
  <c r="A14" i="1"/>
  <c r="A15" i="1"/>
  <c r="A18" i="1"/>
  <c r="A16" i="1"/>
  <c r="A46" i="1"/>
  <c r="A45" i="1"/>
  <c r="C76" i="4" l="1"/>
  <c r="C75" i="4"/>
  <c r="C108" i="4"/>
  <c r="C105" i="4"/>
  <c r="C102" i="4"/>
  <c r="C103" i="4"/>
  <c r="C72" i="4"/>
  <c r="C100" i="4"/>
  <c r="C80" i="4"/>
  <c r="C101" i="4"/>
  <c r="C79" i="4"/>
  <c r="C78" i="4"/>
  <c r="C71" i="4"/>
  <c r="B20" i="1"/>
  <c r="E71" i="4"/>
  <c r="J71" i="4"/>
  <c r="I71" i="4"/>
  <c r="H71" i="4"/>
  <c r="G71" i="4"/>
  <c r="E73" i="4"/>
  <c r="J73" i="4"/>
  <c r="I73" i="4"/>
  <c r="H73" i="4"/>
  <c r="G73" i="4"/>
  <c r="E79" i="4"/>
  <c r="J79" i="4"/>
  <c r="I79" i="4"/>
  <c r="H79" i="4"/>
  <c r="G79" i="4"/>
  <c r="J96" i="4"/>
  <c r="I96" i="4"/>
  <c r="H96" i="4"/>
  <c r="G96" i="4"/>
  <c r="J93" i="4"/>
  <c r="I93" i="4"/>
  <c r="H93" i="4"/>
  <c r="G93" i="4"/>
  <c r="E75" i="4"/>
  <c r="J75" i="4"/>
  <c r="I75" i="4"/>
  <c r="H75" i="4"/>
  <c r="G75" i="4"/>
  <c r="J86" i="4"/>
  <c r="I86" i="4"/>
  <c r="H86" i="4"/>
  <c r="G86" i="4"/>
  <c r="E77" i="4"/>
  <c r="J77" i="4"/>
  <c r="I77" i="4"/>
  <c r="H77" i="4"/>
  <c r="G77" i="4"/>
  <c r="J95" i="4"/>
  <c r="I95" i="4"/>
  <c r="H95" i="4"/>
  <c r="G95" i="4"/>
  <c r="J88" i="4"/>
  <c r="I88" i="4"/>
  <c r="H88" i="4"/>
  <c r="G88" i="4"/>
  <c r="J91" i="4"/>
  <c r="I91" i="4"/>
  <c r="H91" i="4"/>
  <c r="G91" i="4"/>
  <c r="J94" i="4"/>
  <c r="I94" i="4"/>
  <c r="H94" i="4"/>
  <c r="G94" i="4"/>
  <c r="E74" i="4"/>
  <c r="J74" i="4"/>
  <c r="I74" i="4"/>
  <c r="H74" i="4"/>
  <c r="G74" i="4"/>
  <c r="E84" i="4"/>
  <c r="J84" i="4"/>
  <c r="I84" i="4"/>
  <c r="H84" i="4"/>
  <c r="G84" i="4"/>
  <c r="E83" i="4"/>
  <c r="J83" i="4"/>
  <c r="I83" i="4"/>
  <c r="H83" i="4"/>
  <c r="G83" i="4"/>
  <c r="J90" i="4"/>
  <c r="I90" i="4"/>
  <c r="H90" i="4"/>
  <c r="G90" i="4"/>
  <c r="E81" i="4"/>
  <c r="J81" i="4"/>
  <c r="I81" i="4"/>
  <c r="H81" i="4"/>
  <c r="G81" i="4"/>
  <c r="J82" i="4"/>
  <c r="I82" i="4"/>
  <c r="H82" i="4"/>
  <c r="G82" i="4"/>
  <c r="J87" i="4"/>
  <c r="I87" i="4"/>
  <c r="H87" i="4"/>
  <c r="G87" i="4"/>
  <c r="E97" i="4"/>
  <c r="J97" i="4"/>
  <c r="I97" i="4"/>
  <c r="H97" i="4"/>
  <c r="G97" i="4"/>
  <c r="E78" i="4"/>
  <c r="J78" i="4"/>
  <c r="I78" i="4"/>
  <c r="H78" i="4"/>
  <c r="G78" i="4"/>
  <c r="E72" i="4"/>
  <c r="J72" i="4"/>
  <c r="I72" i="4"/>
  <c r="H72" i="4"/>
  <c r="G72" i="4"/>
  <c r="J92" i="4"/>
  <c r="I92" i="4"/>
  <c r="H92" i="4"/>
  <c r="G92" i="4"/>
  <c r="E80" i="4"/>
  <c r="J80" i="4"/>
  <c r="I80" i="4"/>
  <c r="H80" i="4"/>
  <c r="G80" i="4"/>
  <c r="E76" i="4"/>
  <c r="J76" i="4"/>
  <c r="I76" i="4"/>
  <c r="H76" i="4"/>
  <c r="G76" i="4"/>
  <c r="J89" i="4"/>
  <c r="I89" i="4"/>
  <c r="H89" i="4"/>
  <c r="G89" i="4"/>
  <c r="B85" i="4"/>
  <c r="C104" i="4"/>
  <c r="C90" i="4"/>
  <c r="E87" i="4"/>
  <c r="E93" i="4"/>
  <c r="E90" i="4"/>
  <c r="C88" i="4"/>
  <c r="E88" i="4"/>
  <c r="E96" i="4"/>
  <c r="E94" i="4"/>
  <c r="E95" i="4"/>
  <c r="C87" i="4"/>
  <c r="E92" i="4"/>
  <c r="C94" i="4"/>
  <c r="E91" i="4"/>
  <c r="C89" i="4"/>
  <c r="E89" i="4"/>
  <c r="E82" i="4"/>
  <c r="E86" i="4"/>
  <c r="B96" i="4"/>
  <c r="B99" i="4"/>
  <c r="CY18" i="1"/>
  <c r="B86" i="4"/>
  <c r="B81" i="4"/>
  <c r="B82" i="4"/>
  <c r="B95" i="4"/>
  <c r="B72" i="4"/>
  <c r="B74" i="4"/>
  <c r="B75" i="4"/>
  <c r="B97" i="4"/>
  <c r="B80" i="4"/>
  <c r="B71" i="4"/>
  <c r="B79" i="4"/>
  <c r="B88" i="4"/>
  <c r="B98" i="4"/>
  <c r="B76" i="4"/>
  <c r="FV19" i="1"/>
  <c r="C85" i="4"/>
  <c r="B78" i="4"/>
  <c r="FU19" i="1"/>
  <c r="CY19" i="1"/>
  <c r="B19" i="1"/>
  <c r="C83" i="4"/>
  <c r="B83" i="4"/>
  <c r="FU18" i="1"/>
  <c r="B77" i="4"/>
  <c r="B89" i="4"/>
  <c r="B73" i="4"/>
  <c r="B94" i="4"/>
  <c r="B84" i="4"/>
  <c r="C91" i="4"/>
  <c r="B91" i="4"/>
  <c r="FV18" i="1"/>
  <c r="FT18" i="1"/>
  <c r="FS18" i="1"/>
  <c r="C92" i="4"/>
  <c r="B92" i="4"/>
  <c r="B90" i="4"/>
  <c r="B93" i="4"/>
  <c r="B87" i="4"/>
  <c r="FH9" i="1"/>
  <c r="FJ5" i="1"/>
  <c r="FJ47" i="1" s="1"/>
  <c r="FH5" i="1"/>
  <c r="FH47" i="1" s="1"/>
  <c r="FG5" i="1"/>
  <c r="FG6" i="1" s="1"/>
  <c r="FF5" i="1"/>
  <c r="FF6" i="1" s="1"/>
  <c r="FA5" i="1"/>
  <c r="FA47" i="1" s="1"/>
  <c r="FD5" i="1"/>
  <c r="FD47" i="1" s="1"/>
  <c r="FG9" i="1" l="1"/>
  <c r="FF9" i="1"/>
  <c r="FF47" i="1"/>
  <c r="FJ6" i="1"/>
  <c r="FG47" i="1"/>
  <c r="FA6" i="1"/>
  <c r="FD6" i="1"/>
  <c r="B35" i="1" l="1"/>
  <c r="FJ9" i="1"/>
  <c r="FA9" i="1"/>
  <c r="U5" i="1"/>
  <c r="U47" i="1" s="1"/>
  <c r="FU35" i="1" l="1"/>
  <c r="FT35" i="1"/>
  <c r="FS35" i="1"/>
  <c r="FR35" i="1"/>
  <c r="FQ35" i="1"/>
  <c r="FP35" i="1"/>
  <c r="FO35" i="1"/>
  <c r="AF35" i="1"/>
  <c r="AE35" i="1"/>
  <c r="AC35" i="1"/>
  <c r="X35" i="1"/>
  <c r="U35" i="1"/>
  <c r="EX35" i="1"/>
  <c r="U6" i="1"/>
  <c r="B36" i="1" l="1"/>
  <c r="W5" i="1"/>
  <c r="W47" i="1" s="1"/>
  <c r="V5" i="1"/>
  <c r="V47" i="1" s="1"/>
  <c r="Z5" i="1"/>
  <c r="Z6" i="1" s="1"/>
  <c r="B37" i="1" l="1"/>
  <c r="AE36" i="1"/>
  <c r="AF36" i="1"/>
  <c r="AC36" i="1"/>
  <c r="Z47" i="1"/>
  <c r="V6" i="1"/>
  <c r="W6" i="1"/>
  <c r="L17" i="4"/>
  <c r="L16" i="4"/>
  <c r="L15" i="4"/>
  <c r="L14" i="4"/>
  <c r="L13" i="4"/>
  <c r="L12" i="4"/>
  <c r="BH5" i="1"/>
  <c r="BH47" i="1" s="1"/>
  <c r="J17" i="4"/>
  <c r="J16" i="4"/>
  <c r="J15" i="4"/>
  <c r="J14" i="4"/>
  <c r="J13" i="4"/>
  <c r="J12" i="4"/>
  <c r="K16" i="4"/>
  <c r="I16" i="4"/>
  <c r="H16" i="4"/>
  <c r="G16" i="4"/>
  <c r="F16" i="4"/>
  <c r="E16" i="4"/>
  <c r="D16" i="4"/>
  <c r="C16" i="4"/>
  <c r="K15" i="4"/>
  <c r="I15" i="4"/>
  <c r="H15" i="4"/>
  <c r="G15" i="4"/>
  <c r="F15" i="4"/>
  <c r="E15" i="4"/>
  <c r="D15" i="4"/>
  <c r="C15" i="4"/>
  <c r="K14" i="4"/>
  <c r="I14" i="4"/>
  <c r="H14" i="4"/>
  <c r="G14" i="4"/>
  <c r="F14" i="4"/>
  <c r="E14" i="4"/>
  <c r="D14" i="4"/>
  <c r="C14" i="4"/>
  <c r="K13" i="4"/>
  <c r="I13" i="4"/>
  <c r="H13" i="4"/>
  <c r="G13" i="4"/>
  <c r="F13" i="4"/>
  <c r="E13" i="4"/>
  <c r="D13" i="4"/>
  <c r="C13" i="4"/>
  <c r="G17" i="4"/>
  <c r="G12" i="4"/>
  <c r="DT5" i="1"/>
  <c r="DT47" i="1" s="1"/>
  <c r="GP5" i="1"/>
  <c r="B38" i="1" l="1"/>
  <c r="AF37" i="1"/>
  <c r="AE37" i="1"/>
  <c r="AC37" i="1"/>
  <c r="X37" i="1"/>
  <c r="GP47" i="1"/>
  <c r="GP6" i="1"/>
  <c r="BH6" i="1"/>
  <c r="DT6" i="1"/>
  <c r="F17" i="4"/>
  <c r="F12" i="4"/>
  <c r="DS5" i="1"/>
  <c r="DS47" i="1" s="1"/>
  <c r="GN5" i="1"/>
  <c r="GN47" i="1" s="1"/>
  <c r="GM5" i="1"/>
  <c r="GM47" i="1" s="1"/>
  <c r="GL5" i="1"/>
  <c r="GL47" i="1" s="1"/>
  <c r="B39" i="1" l="1"/>
  <c r="X38" i="1"/>
  <c r="DT9" i="1"/>
  <c r="GP9" i="1"/>
  <c r="BH9" i="1"/>
  <c r="DS6" i="1"/>
  <c r="GL6" i="1"/>
  <c r="GM6" i="1"/>
  <c r="GN6" i="1"/>
  <c r="B40" i="1" l="1"/>
  <c r="GL9" i="1"/>
  <c r="GM9" i="1"/>
  <c r="DS9" i="1"/>
  <c r="GN9" i="1"/>
  <c r="B41" i="1" l="1"/>
  <c r="A12" i="1"/>
  <c r="FA34" i="1" l="1"/>
  <c r="B42" i="1"/>
  <c r="B13" i="1"/>
  <c r="AV5" i="1"/>
  <c r="AV47" i="1" s="1"/>
  <c r="AR5" i="1"/>
  <c r="AR47" i="1" s="1"/>
  <c r="AP5" i="1"/>
  <c r="AP47" i="1" s="1"/>
  <c r="AM5" i="1"/>
  <c r="AM47" i="1" s="1"/>
  <c r="L34" i="1" l="1"/>
  <c r="I34" i="1"/>
  <c r="M34" i="1"/>
  <c r="K34" i="1"/>
  <c r="FA35" i="1"/>
  <c r="B43" i="1"/>
  <c r="X42" i="1"/>
  <c r="X13" i="1"/>
  <c r="X39" i="1" s="1"/>
  <c r="BR13" i="1"/>
  <c r="X40" i="1"/>
  <c r="X41" i="1"/>
  <c r="AV6" i="1"/>
  <c r="AR6" i="1"/>
  <c r="AP6" i="1"/>
  <c r="AM6" i="1"/>
  <c r="K35" i="1" l="1"/>
  <c r="GG34" i="1"/>
  <c r="M35" i="1"/>
  <c r="GI34" i="1"/>
  <c r="I35" i="1"/>
  <c r="GH34" i="1"/>
  <c r="L35" i="1"/>
  <c r="X43" i="1"/>
  <c r="AV9" i="1"/>
  <c r="AR9" i="1"/>
  <c r="AM9" i="1"/>
  <c r="AP9" i="1"/>
  <c r="L36" i="1" l="1"/>
  <c r="I36" i="1"/>
  <c r="M36" i="1"/>
  <c r="K36" i="1"/>
  <c r="FA36" i="1"/>
  <c r="FA37" i="1" l="1"/>
  <c r="GG36" i="1"/>
  <c r="K37" i="1"/>
  <c r="M37" i="1"/>
  <c r="GI36" i="1"/>
  <c r="I37" i="1"/>
  <c r="L37" i="1"/>
  <c r="GH36" i="1"/>
  <c r="GH37" i="1" l="1"/>
  <c r="L38" i="1"/>
  <c r="I38" i="1"/>
  <c r="GI37" i="1"/>
  <c r="M38" i="1"/>
  <c r="K38" i="1"/>
  <c r="GG37" i="1"/>
  <c r="FA38" i="1"/>
  <c r="CM5" i="1"/>
  <c r="CM47" i="1" s="1"/>
  <c r="CL5" i="1"/>
  <c r="CL47" i="1" s="1"/>
  <c r="T5" i="1"/>
  <c r="T47" i="1" s="1"/>
  <c r="FA39" i="1" l="1"/>
  <c r="GG38" i="1"/>
  <c r="K39" i="1"/>
  <c r="GI38" i="1"/>
  <c r="M39" i="1"/>
  <c r="I39" i="1"/>
  <c r="GH38" i="1"/>
  <c r="L39" i="1"/>
  <c r="CL6" i="1"/>
  <c r="CM6" i="1"/>
  <c r="T6" i="1"/>
  <c r="L40" i="1" l="1"/>
  <c r="GH39" i="1"/>
  <c r="I40" i="1"/>
  <c r="GI39" i="1"/>
  <c r="M40" i="1"/>
  <c r="K40" i="1"/>
  <c r="GG39" i="1"/>
  <c r="FA40" i="1"/>
  <c r="CM9" i="1"/>
  <c r="CL9" i="1"/>
  <c r="O9" i="1"/>
  <c r="J34" i="1" l="1"/>
  <c r="FA41" i="1"/>
  <c r="K41" i="1"/>
  <c r="GG40" i="1"/>
  <c r="M41" i="1"/>
  <c r="GI40" i="1"/>
  <c r="I41" i="1"/>
  <c r="L41" i="1"/>
  <c r="GH40" i="1"/>
  <c r="P11" i="1"/>
  <c r="P10" i="1"/>
  <c r="P9" i="1"/>
  <c r="K17" i="4"/>
  <c r="I17" i="4"/>
  <c r="H17" i="4"/>
  <c r="E17" i="4"/>
  <c r="D17" i="4"/>
  <c r="C17" i="4"/>
  <c r="K12" i="4"/>
  <c r="I12" i="4"/>
  <c r="H12" i="4"/>
  <c r="E12" i="4"/>
  <c r="D12" i="4"/>
  <c r="C12" i="4"/>
  <c r="M42" i="1" l="1"/>
  <c r="GI41" i="1"/>
  <c r="K42" i="1"/>
  <c r="GG41" i="1"/>
  <c r="FA42" i="1"/>
  <c r="GH41" i="1"/>
  <c r="L42" i="1"/>
  <c r="I42" i="1"/>
  <c r="CO5" i="1"/>
  <c r="CO47" i="1" s="1"/>
  <c r="CN5" i="1"/>
  <c r="CN47" i="1" s="1"/>
  <c r="G25" i="4"/>
  <c r="CX5" i="1"/>
  <c r="CX47" i="1" s="1"/>
  <c r="CW5" i="1"/>
  <c r="CW47" i="1" s="1"/>
  <c r="BP5" i="1"/>
  <c r="BP47" i="1" s="1"/>
  <c r="I43" i="1" l="1"/>
  <c r="FA43" i="1"/>
  <c r="L43" i="1"/>
  <c r="GH42" i="1"/>
  <c r="GG42" i="1"/>
  <c r="K43" i="1"/>
  <c r="GI42" i="1"/>
  <c r="M43" i="1"/>
  <c r="G26" i="4"/>
  <c r="CN6" i="1"/>
  <c r="CO6" i="1"/>
  <c r="CW6" i="1"/>
  <c r="CX6" i="1"/>
  <c r="BP6" i="1"/>
  <c r="GH43" i="1" l="1"/>
  <c r="GI43" i="1"/>
  <c r="GG43" i="1"/>
  <c r="G27" i="4"/>
  <c r="CO9" i="1"/>
  <c r="CN9" i="1"/>
  <c r="CX9" i="1"/>
  <c r="CW9" i="1"/>
  <c r="BP9" i="1"/>
  <c r="I26" i="4"/>
  <c r="H26" i="4"/>
  <c r="G34" i="1" l="1"/>
  <c r="H34" i="1" s="1"/>
  <c r="W34" i="1"/>
  <c r="K27" i="4"/>
  <c r="J26" i="4"/>
  <c r="J25" i="4"/>
  <c r="J24" i="4"/>
  <c r="FZ5" i="1"/>
  <c r="FZ47" i="1" s="1"/>
  <c r="AA34" i="1" l="1"/>
  <c r="K24" i="4"/>
  <c r="K25" i="4"/>
  <c r="K26" i="4"/>
  <c r="FZ6" i="1"/>
  <c r="FZ9" i="1" l="1"/>
  <c r="FP5" i="1" l="1"/>
  <c r="FP47" i="1" s="1"/>
  <c r="FP6" i="1" l="1"/>
  <c r="EB5" i="1"/>
  <c r="EB47" i="1" s="1"/>
  <c r="FP9" i="1" l="1"/>
  <c r="EB6" i="1"/>
  <c r="EZ5" i="1"/>
  <c r="EZ47" i="1" s="1"/>
  <c r="BJ5" i="1"/>
  <c r="BJ47" i="1" s="1"/>
  <c r="EZ6" i="1" l="1"/>
  <c r="BJ6" i="1"/>
  <c r="EZ9" i="1" l="1"/>
  <c r="BJ9" i="1"/>
  <c r="GT5" i="1" l="1"/>
  <c r="GT47" i="1" s="1"/>
  <c r="GT9" i="1" l="1"/>
  <c r="CV5" i="1"/>
  <c r="CV47" i="1" s="1"/>
  <c r="CT5" i="1"/>
  <c r="CT47" i="1" s="1"/>
  <c r="CS5" i="1"/>
  <c r="CS47" i="1" s="1"/>
  <c r="CV6" i="1" l="1"/>
  <c r="CS6" i="1"/>
  <c r="CT6" i="1"/>
  <c r="A10" i="1"/>
  <c r="EF5" i="1"/>
  <c r="EF47" i="1" s="1"/>
  <c r="EE5" i="1"/>
  <c r="EE47" i="1" s="1"/>
  <c r="EC5" i="1"/>
  <c r="CU5" i="1"/>
  <c r="CU47" i="1" s="1"/>
  <c r="FX5" i="1"/>
  <c r="FX47" i="1" s="1"/>
  <c r="GJ5" i="1"/>
  <c r="GJ6" i="1" s="1"/>
  <c r="GA5" i="1"/>
  <c r="GA47" i="1" s="1"/>
  <c r="EC47" i="1" l="1"/>
  <c r="EC6" i="1"/>
  <c r="CV9" i="1"/>
  <c r="CT9" i="1"/>
  <c r="CS9" i="1"/>
  <c r="EF6" i="1"/>
  <c r="EE6" i="1"/>
  <c r="CU6" i="1"/>
  <c r="GJ47" i="1"/>
  <c r="GJ9" i="1"/>
  <c r="FX6" i="1"/>
  <c r="GA6" i="1"/>
  <c r="EF9" i="1" l="1"/>
  <c r="EE9" i="1"/>
  <c r="CU9" i="1"/>
  <c r="FX9" i="1"/>
  <c r="GA9" i="1"/>
  <c r="FR5" i="1" l="1"/>
  <c r="FR47" i="1" s="1"/>
  <c r="FN5" i="1"/>
  <c r="FN47" i="1" s="1"/>
  <c r="CG5" i="1"/>
  <c r="CG47" i="1" s="1"/>
  <c r="CR5" i="1"/>
  <c r="CR47" i="1" s="1"/>
  <c r="FR6" i="1" l="1"/>
  <c r="FN6" i="1"/>
  <c r="CG6" i="1"/>
  <c r="CR6" i="1"/>
  <c r="FR9" i="1" l="1"/>
  <c r="FN9" i="1"/>
  <c r="CG9" i="1"/>
  <c r="CR9" i="1"/>
  <c r="AL5" i="1" l="1"/>
  <c r="AL47" i="1" s="1"/>
  <c r="AK5" i="1"/>
  <c r="AK47" i="1" s="1"/>
  <c r="AK6" i="1" l="1"/>
  <c r="AL6" i="1"/>
  <c r="AL9" i="1" l="1"/>
  <c r="AK9" i="1"/>
  <c r="AS5" i="1" l="1"/>
  <c r="AS47" i="1" s="1"/>
  <c r="AQ5" i="1"/>
  <c r="AQ47" i="1" s="1"/>
  <c r="AU5" i="1"/>
  <c r="AU47" i="1" s="1"/>
  <c r="AN5" i="1"/>
  <c r="AN47" i="1" s="1"/>
  <c r="A7" i="1"/>
  <c r="FT9" i="1"/>
  <c r="FS9" i="1"/>
  <c r="FO9" i="1"/>
  <c r="ER9" i="1"/>
  <c r="EO9" i="1"/>
  <c r="EN9" i="1"/>
  <c r="EM9" i="1"/>
  <c r="A9" i="1"/>
  <c r="B24" i="1" l="1"/>
  <c r="BH24" i="1" s="1"/>
  <c r="AB25" i="1"/>
  <c r="AB26" i="1"/>
  <c r="AB27" i="1"/>
  <c r="AB28" i="1"/>
  <c r="AB29" i="1"/>
  <c r="AB30" i="1"/>
  <c r="AB31" i="1"/>
  <c r="AB32" i="1"/>
  <c r="AB33" i="1"/>
  <c r="B18" i="1"/>
  <c r="BH18" i="1" s="1"/>
  <c r="G9" i="1"/>
  <c r="B11" i="1"/>
  <c r="B10" i="1"/>
  <c r="B12" i="1"/>
  <c r="AS6" i="1"/>
  <c r="AQ6" i="1"/>
  <c r="AU6" i="1"/>
  <c r="AN6" i="1"/>
  <c r="BH19" i="1" l="1"/>
  <c r="BH20" i="1"/>
  <c r="BH34" i="1"/>
  <c r="BH25" i="1"/>
  <c r="BH35" i="1" s="1"/>
  <c r="BH26" i="1"/>
  <c r="BH36" i="1" s="1"/>
  <c r="BH27" i="1"/>
  <c r="BH37" i="1" s="1"/>
  <c r="BH28" i="1"/>
  <c r="BH38" i="1" s="1"/>
  <c r="BH29" i="1"/>
  <c r="BH39" i="1" s="1"/>
  <c r="BH30" i="1"/>
  <c r="BH40" i="1" s="1"/>
  <c r="BH31" i="1"/>
  <c r="BH41" i="1" s="1"/>
  <c r="BH32" i="1"/>
  <c r="BH42" i="1" s="1"/>
  <c r="BH33" i="1"/>
  <c r="BH43" i="1" s="1"/>
  <c r="ER18" i="1"/>
  <c r="FD18" i="1"/>
  <c r="EQ18" i="1"/>
  <c r="GS18" i="1"/>
  <c r="S12" i="1"/>
  <c r="R12" i="1"/>
  <c r="S10" i="1"/>
  <c r="R10" i="1"/>
  <c r="S11" i="1"/>
  <c r="R11" i="1"/>
  <c r="AH12" i="1"/>
  <c r="BR24" i="1"/>
  <c r="BR34" i="1" s="1"/>
  <c r="BR35" i="1" s="1"/>
  <c r="T24" i="1"/>
  <c r="CI10" i="1"/>
  <c r="CH10" i="1"/>
  <c r="CI11" i="1"/>
  <c r="CH11" i="1"/>
  <c r="CI12" i="1"/>
  <c r="CH12" i="1"/>
  <c r="GF24" i="1"/>
  <c r="BQ24" i="1"/>
  <c r="BQ34" i="1" s="1"/>
  <c r="BQ35" i="1" s="1"/>
  <c r="GS9" i="1"/>
  <c r="FB11" i="1"/>
  <c r="AI24" i="1"/>
  <c r="AJ24" i="1"/>
  <c r="CA24" i="1"/>
  <c r="EQ24" i="1"/>
  <c r="ER24" i="1"/>
  <c r="GC24" i="1"/>
  <c r="GD24" i="1"/>
  <c r="Q24" i="1"/>
  <c r="GE24" i="1"/>
  <c r="GS24" i="1"/>
  <c r="AB34" i="1"/>
  <c r="AB35" i="1" s="1"/>
  <c r="AB36" i="1" s="1"/>
  <c r="Y12" i="1"/>
  <c r="FB12" i="1"/>
  <c r="Y10" i="1"/>
  <c r="FB10" i="1"/>
  <c r="Z10" i="1"/>
  <c r="Y11" i="1"/>
  <c r="DD11" i="1"/>
  <c r="AB12" i="1"/>
  <c r="AB13" i="1" s="1"/>
  <c r="X10" i="1"/>
  <c r="X36" i="1" s="1"/>
  <c r="AB18" i="1"/>
  <c r="FW10" i="1"/>
  <c r="FW12" i="1"/>
  <c r="FW13" i="1" s="1"/>
  <c r="AA12" i="1"/>
  <c r="AA13" i="1" s="1"/>
  <c r="FW11" i="1"/>
  <c r="AA11" i="1"/>
  <c r="CA18" i="1"/>
  <c r="BR18" i="1"/>
  <c r="BQ18" i="1"/>
  <c r="T18" i="1"/>
  <c r="Q18" i="1"/>
  <c r="ED12" i="1"/>
  <c r="ED13" i="1" s="1"/>
  <c r="GU12" i="1"/>
  <c r="GU13" i="1" s="1"/>
  <c r="ED10" i="1"/>
  <c r="GU10" i="1"/>
  <c r="ED11" i="1"/>
  <c r="GU11" i="1"/>
  <c r="FP10" i="1"/>
  <c r="FP36" i="1" s="1"/>
  <c r="CV10" i="1"/>
  <c r="BR10" i="1"/>
  <c r="AL10" i="1"/>
  <c r="CX10" i="1"/>
  <c r="FO10" i="1"/>
  <c r="FO36" i="1" s="1"/>
  <c r="EA10" i="1"/>
  <c r="CU10" i="1"/>
  <c r="BQ10" i="1"/>
  <c r="AK10" i="1"/>
  <c r="EF10" i="1"/>
  <c r="EE10" i="1"/>
  <c r="FN10" i="1"/>
  <c r="CT10" i="1"/>
  <c r="BP10" i="1"/>
  <c r="Q10" i="1"/>
  <c r="FM10" i="1"/>
  <c r="CS10" i="1"/>
  <c r="FL10" i="1"/>
  <c r="CR10" i="1"/>
  <c r="GR10" i="1"/>
  <c r="FK10" i="1"/>
  <c r="CQ10" i="1"/>
  <c r="GQ10" i="1"/>
  <c r="FJ10" i="1"/>
  <c r="CP10" i="1"/>
  <c r="CW10" i="1"/>
  <c r="GP10" i="1"/>
  <c r="FI10" i="1"/>
  <c r="CO10" i="1"/>
  <c r="FH10" i="1"/>
  <c r="FA10" i="1"/>
  <c r="DT10" i="1"/>
  <c r="CN10" i="1"/>
  <c r="BJ10" i="1"/>
  <c r="GN10" i="1"/>
  <c r="FG10" i="1"/>
  <c r="EZ10" i="1"/>
  <c r="DS10" i="1"/>
  <c r="CM10" i="1"/>
  <c r="GM10" i="1"/>
  <c r="FF10" i="1"/>
  <c r="CL10" i="1"/>
  <c r="BH10" i="1"/>
  <c r="W10" i="1"/>
  <c r="FS10" i="1"/>
  <c r="FS36" i="1" s="1"/>
  <c r="GL10" i="1"/>
  <c r="V10" i="1"/>
  <c r="AM10" i="1"/>
  <c r="EW10" i="1"/>
  <c r="GT10" i="1"/>
  <c r="GJ10" i="1"/>
  <c r="EV10" i="1"/>
  <c r="U10" i="1"/>
  <c r="U36" i="1" s="1"/>
  <c r="GG10" i="1"/>
  <c r="FR10" i="1"/>
  <c r="FR36" i="1" s="1"/>
  <c r="GI10" i="1"/>
  <c r="EU10" i="1"/>
  <c r="T10" i="1"/>
  <c r="GH10" i="1"/>
  <c r="ER10" i="1"/>
  <c r="CG10" i="1"/>
  <c r="EQ10" i="1"/>
  <c r="EP10" i="1"/>
  <c r="EO10" i="1"/>
  <c r="EN10" i="1"/>
  <c r="GA10" i="1"/>
  <c r="EM10" i="1"/>
  <c r="AV10" i="1"/>
  <c r="FZ10" i="1"/>
  <c r="FE10" i="1"/>
  <c r="DD10" i="1"/>
  <c r="FX10" i="1"/>
  <c r="FD10" i="1"/>
  <c r="AR10" i="1"/>
  <c r="FQ10" i="1"/>
  <c r="FQ36" i="1" s="1"/>
  <c r="FT10" i="1"/>
  <c r="FT36" i="1" s="1"/>
  <c r="AP10" i="1"/>
  <c r="FG11" i="1"/>
  <c r="AP11" i="1"/>
  <c r="GN11" i="1"/>
  <c r="EN11" i="1"/>
  <c r="FT11" i="1"/>
  <c r="FT37" i="1" s="1"/>
  <c r="DS11" i="1"/>
  <c r="AR11" i="1"/>
  <c r="FS11" i="1"/>
  <c r="FS37" i="1" s="1"/>
  <c r="EF11" i="1"/>
  <c r="CX11" i="1"/>
  <c r="EZ11" i="1"/>
  <c r="FR11" i="1"/>
  <c r="FR37" i="1" s="1"/>
  <c r="EE11" i="1"/>
  <c r="CW11" i="1"/>
  <c r="AM11" i="1"/>
  <c r="CL11" i="1"/>
  <c r="FQ11" i="1"/>
  <c r="FQ37" i="1" s="1"/>
  <c r="CV11" i="1"/>
  <c r="BR11" i="1"/>
  <c r="AL11" i="1"/>
  <c r="FP11" i="1"/>
  <c r="FP37" i="1" s="1"/>
  <c r="CU11" i="1"/>
  <c r="BQ11" i="1"/>
  <c r="AK11" i="1"/>
  <c r="Z11" i="1"/>
  <c r="AV11" i="1"/>
  <c r="FO11" i="1"/>
  <c r="FO37" i="1" s="1"/>
  <c r="EA11" i="1"/>
  <c r="CT11" i="1"/>
  <c r="BP11" i="1"/>
  <c r="U11" i="1"/>
  <c r="U37" i="1" s="1"/>
  <c r="FN11" i="1"/>
  <c r="CS11" i="1"/>
  <c r="T11" i="1"/>
  <c r="FE11" i="1"/>
  <c r="FM11" i="1"/>
  <c r="CR11" i="1"/>
  <c r="Q11" i="1"/>
  <c r="FZ11" i="1"/>
  <c r="FL11" i="1"/>
  <c r="CQ11" i="1"/>
  <c r="GR11" i="1"/>
  <c r="FK11" i="1"/>
  <c r="CP11" i="1"/>
  <c r="GQ11" i="1"/>
  <c r="FJ11" i="1"/>
  <c r="CO11" i="1"/>
  <c r="FX11" i="1"/>
  <c r="GP11" i="1"/>
  <c r="FI11" i="1"/>
  <c r="CN11" i="1"/>
  <c r="BJ11" i="1"/>
  <c r="FH11" i="1"/>
  <c r="FA11" i="1"/>
  <c r="DT11" i="1"/>
  <c r="CM11" i="1"/>
  <c r="BH11" i="1"/>
  <c r="GM11" i="1"/>
  <c r="FF11" i="1"/>
  <c r="GL11" i="1"/>
  <c r="EW11" i="1"/>
  <c r="GT11" i="1"/>
  <c r="GJ11" i="1"/>
  <c r="EV11" i="1"/>
  <c r="GI11" i="1"/>
  <c r="EU11" i="1"/>
  <c r="GH11" i="1"/>
  <c r="GG11" i="1"/>
  <c r="CG11" i="1"/>
  <c r="ER11" i="1"/>
  <c r="EQ11" i="1"/>
  <c r="EP11" i="1"/>
  <c r="EO11" i="1"/>
  <c r="FD11" i="1"/>
  <c r="GA11" i="1"/>
  <c r="EM11" i="1"/>
  <c r="FM12" i="1"/>
  <c r="FM13" i="1" s="1"/>
  <c r="FL12" i="1"/>
  <c r="FL13" i="1" s="1"/>
  <c r="FK12" i="1"/>
  <c r="FK13" i="1" s="1"/>
  <c r="EU12" i="1"/>
  <c r="EU13" i="1" s="1"/>
  <c r="EV12" i="1"/>
  <c r="EV13" i="1" s="1"/>
  <c r="EW12" i="1"/>
  <c r="EW13" i="1" s="1"/>
  <c r="FQ12" i="1"/>
  <c r="EP12" i="1"/>
  <c r="EP13" i="1" s="1"/>
  <c r="GQ12" i="1"/>
  <c r="GQ13" i="1" s="1"/>
  <c r="FI12" i="1"/>
  <c r="FI13" i="1" s="1"/>
  <c r="GR12" i="1"/>
  <c r="GR13" i="1" s="1"/>
  <c r="FE12" i="1"/>
  <c r="FE13" i="1" s="1"/>
  <c r="CP12" i="1"/>
  <c r="CP13" i="1" s="1"/>
  <c r="CQ12" i="1"/>
  <c r="CQ13" i="1" s="1"/>
  <c r="GH12" i="1"/>
  <c r="GH13" i="1" s="1"/>
  <c r="GG12" i="1"/>
  <c r="GG13" i="1" s="1"/>
  <c r="GI12" i="1"/>
  <c r="EQ12" i="1"/>
  <c r="EQ13" i="1" s="1"/>
  <c r="EA12" i="1"/>
  <c r="EA13" i="1" s="1"/>
  <c r="U12" i="1"/>
  <c r="FF12" i="1"/>
  <c r="FF13" i="1" s="1"/>
  <c r="FG12" i="1"/>
  <c r="FG13" i="1" s="1"/>
  <c r="FH12" i="1"/>
  <c r="FH13" i="1" s="1"/>
  <c r="FJ12" i="1"/>
  <c r="FA12" i="1"/>
  <c r="FA13" i="1" s="1"/>
  <c r="FD12" i="1"/>
  <c r="FD13" i="1" s="1"/>
  <c r="W12" i="1"/>
  <c r="W13" i="1" s="1"/>
  <c r="V12" i="1"/>
  <c r="V13" i="1" s="1"/>
  <c r="Z12" i="1"/>
  <c r="Z13" i="1" s="1"/>
  <c r="DT12" i="1"/>
  <c r="DT13" i="1" s="1"/>
  <c r="BH12" i="1"/>
  <c r="DS12" i="1"/>
  <c r="DS13" i="1" s="1"/>
  <c r="GP12" i="1"/>
  <c r="GP13" i="1" s="1"/>
  <c r="GN12" i="1"/>
  <c r="GN13" i="1" s="1"/>
  <c r="GM12" i="1"/>
  <c r="GM13" i="1" s="1"/>
  <c r="GL12" i="1"/>
  <c r="GL13" i="1" s="1"/>
  <c r="GA12" i="1"/>
  <c r="GA13" i="1" s="1"/>
  <c r="CM12" i="1"/>
  <c r="CM13" i="1" s="1"/>
  <c r="BJ12" i="1"/>
  <c r="BJ13" i="1" s="1"/>
  <c r="CW12" i="1"/>
  <c r="CW13" i="1" s="1"/>
  <c r="EF12" i="1"/>
  <c r="EF13" i="1" s="1"/>
  <c r="AR12" i="1"/>
  <c r="AR13" i="1" s="1"/>
  <c r="CS12" i="1"/>
  <c r="CS13" i="1" s="1"/>
  <c r="BP12" i="1"/>
  <c r="BP13" i="1" s="1"/>
  <c r="AG12" i="1"/>
  <c r="AG13" i="1" s="1"/>
  <c r="CU12" i="1"/>
  <c r="CU13" i="1" s="1"/>
  <c r="AF12" i="1"/>
  <c r="EZ12" i="1"/>
  <c r="EZ13" i="1" s="1"/>
  <c r="AE12" i="1"/>
  <c r="ER12" i="1"/>
  <c r="ER13" i="1" s="1"/>
  <c r="AP12" i="1"/>
  <c r="AP13" i="1" s="1"/>
  <c r="AD12" i="1"/>
  <c r="AD13" i="1" s="1"/>
  <c r="EO12" i="1"/>
  <c r="EO13" i="1" s="1"/>
  <c r="AC12" i="1"/>
  <c r="EN12" i="1"/>
  <c r="EN13" i="1" s="1"/>
  <c r="CR12" i="1"/>
  <c r="CR13" i="1" s="1"/>
  <c r="CN12" i="1"/>
  <c r="CN13" i="1" s="1"/>
  <c r="EM12" i="1"/>
  <c r="EM13" i="1" s="1"/>
  <c r="GJ12" i="1"/>
  <c r="GJ13" i="1" s="1"/>
  <c r="CV12" i="1"/>
  <c r="CV13" i="1" s="1"/>
  <c r="CT12" i="1"/>
  <c r="DD12" i="1"/>
  <c r="DD13" i="1" s="1"/>
  <c r="CX12" i="1"/>
  <c r="CX13" i="1" s="1"/>
  <c r="AL12" i="1"/>
  <c r="AL13" i="1" s="1"/>
  <c r="FR12" i="1"/>
  <c r="EE12" i="1"/>
  <c r="EE13" i="1" s="1"/>
  <c r="FX12" i="1"/>
  <c r="AM12" i="1"/>
  <c r="AM13" i="1" s="1"/>
  <c r="CO12" i="1"/>
  <c r="CO13" i="1" s="1"/>
  <c r="GT12" i="1"/>
  <c r="GT13" i="1" s="1"/>
  <c r="CG12" i="1"/>
  <c r="CG13" i="1" s="1"/>
  <c r="AV12" i="1"/>
  <c r="AV13" i="1" s="1"/>
  <c r="FZ12" i="1"/>
  <c r="FZ13" i="1" s="1"/>
  <c r="CL12" i="1"/>
  <c r="CL13" i="1" s="1"/>
  <c r="T12" i="1"/>
  <c r="T13" i="1" s="1"/>
  <c r="FN12" i="1"/>
  <c r="FN13" i="1" s="1"/>
  <c r="FO12" i="1"/>
  <c r="FT12" i="1"/>
  <c r="FP12" i="1"/>
  <c r="FS12" i="1"/>
  <c r="AK12" i="1"/>
  <c r="AK13" i="1" s="1"/>
  <c r="AQ9" i="1"/>
  <c r="AQ11" i="1" s="1"/>
  <c r="AS9" i="1"/>
  <c r="AS10" i="1" s="1"/>
  <c r="AU9" i="1"/>
  <c r="AU10" i="1" s="1"/>
  <c r="AN9" i="1"/>
  <c r="AN10" i="1" s="1"/>
  <c r="EH5" i="1"/>
  <c r="EG5" i="1"/>
  <c r="AJ5" i="1"/>
  <c r="AI5" i="1"/>
  <c r="BZ5" i="1"/>
  <c r="BY5" i="1"/>
  <c r="AB37" i="1" l="1"/>
  <c r="GS19" i="1"/>
  <c r="GS20" i="1"/>
  <c r="EQ19" i="1"/>
  <c r="EQ20" i="1"/>
  <c r="FD20" i="1"/>
  <c r="FD19" i="1"/>
  <c r="ER20" i="1"/>
  <c r="ER19" i="1"/>
  <c r="R13" i="1"/>
  <c r="S13" i="1"/>
  <c r="AH13" i="1"/>
  <c r="T33" i="1"/>
  <c r="T29" i="1"/>
  <c r="T26" i="1"/>
  <c r="T32" i="1"/>
  <c r="T30" i="1"/>
  <c r="T31" i="1"/>
  <c r="T28" i="1"/>
  <c r="T27" i="1"/>
  <c r="T25" i="1"/>
  <c r="GF25" i="1"/>
  <c r="GF29" i="1"/>
  <c r="GF30" i="1"/>
  <c r="GF33" i="1"/>
  <c r="GF32" i="1"/>
  <c r="GF31" i="1"/>
  <c r="GF28" i="1"/>
  <c r="GF26" i="1"/>
  <c r="GF27" i="1"/>
  <c r="CH13" i="1"/>
  <c r="CI13" i="1"/>
  <c r="GE26" i="1"/>
  <c r="Q33" i="1"/>
  <c r="GD28" i="1"/>
  <c r="GC28" i="1"/>
  <c r="AB19" i="1"/>
  <c r="BH13" i="1"/>
  <c r="U13" i="1"/>
  <c r="U39" i="1" s="1"/>
  <c r="U38" i="1"/>
  <c r="AF13" i="1"/>
  <c r="AF39" i="1" s="1"/>
  <c r="AF38" i="1"/>
  <c r="FO13" i="1"/>
  <c r="FO39" i="1" s="1"/>
  <c r="FO38" i="1"/>
  <c r="FP13" i="1"/>
  <c r="FP39" i="1" s="1"/>
  <c r="FP38" i="1"/>
  <c r="AE13" i="1"/>
  <c r="AE39" i="1" s="1"/>
  <c r="AE38" i="1"/>
  <c r="FS13" i="1"/>
  <c r="FS39" i="1" s="1"/>
  <c r="FS38" i="1"/>
  <c r="AC13" i="1"/>
  <c r="AC39" i="1" s="1"/>
  <c r="AC38" i="1"/>
  <c r="FR43" i="1"/>
  <c r="FR38" i="1"/>
  <c r="FT13" i="1"/>
  <c r="FT39" i="1" s="1"/>
  <c r="FT38" i="1"/>
  <c r="FQ13" i="1"/>
  <c r="FQ39" i="1" s="1"/>
  <c r="FQ38" i="1"/>
  <c r="FD25" i="1"/>
  <c r="FD33" i="1"/>
  <c r="FD32" i="1"/>
  <c r="FD29" i="1"/>
  <c r="FD28" i="1"/>
  <c r="ER32" i="1"/>
  <c r="ER33" i="1"/>
  <c r="ER25" i="1"/>
  <c r="ER28" i="1"/>
  <c r="ER26" i="1"/>
  <c r="EQ31" i="1"/>
  <c r="FD30" i="1"/>
  <c r="FD26" i="1"/>
  <c r="FD27" i="1"/>
  <c r="FD31" i="1"/>
  <c r="ER29" i="1"/>
  <c r="GE31" i="1"/>
  <c r="Q30" i="1"/>
  <c r="Q28" i="1"/>
  <c r="Q31" i="1"/>
  <c r="Q27" i="1"/>
  <c r="Q25" i="1"/>
  <c r="Q29" i="1"/>
  <c r="Q32" i="1"/>
  <c r="Q26" i="1"/>
  <c r="GD31" i="1"/>
  <c r="GD25" i="1"/>
  <c r="GD29" i="1"/>
  <c r="GD33" i="1"/>
  <c r="GD32" i="1"/>
  <c r="GD30" i="1"/>
  <c r="GE30" i="1"/>
  <c r="GD27" i="1"/>
  <c r="GD26" i="1"/>
  <c r="GE28" i="1"/>
  <c r="GE25" i="1"/>
  <c r="GE29" i="1"/>
  <c r="GE33" i="1"/>
  <c r="GE32" i="1"/>
  <c r="GE27" i="1"/>
  <c r="GC30" i="1"/>
  <c r="GC25" i="1"/>
  <c r="GC29" i="1"/>
  <c r="GC33" i="1"/>
  <c r="GC27" i="1"/>
  <c r="GC26" i="1"/>
  <c r="ER30" i="1"/>
  <c r="ER27" i="1"/>
  <c r="ER31" i="1"/>
  <c r="EQ33" i="1"/>
  <c r="EQ30" i="1"/>
  <c r="CA25" i="1"/>
  <c r="CA34" i="1" s="1"/>
  <c r="EQ26" i="1"/>
  <c r="EQ25" i="1"/>
  <c r="EQ28" i="1"/>
  <c r="EQ27" i="1"/>
  <c r="GC32" i="1"/>
  <c r="EQ32" i="1"/>
  <c r="GC31" i="1"/>
  <c r="EQ29" i="1"/>
  <c r="GS25" i="1"/>
  <c r="GS26" i="1"/>
  <c r="GS27" i="1"/>
  <c r="GS28" i="1"/>
  <c r="GS29" i="1"/>
  <c r="GS30" i="1"/>
  <c r="GS31" i="1"/>
  <c r="GS32" i="1"/>
  <c r="GS33" i="1"/>
  <c r="FD34" i="1"/>
  <c r="Y13" i="1"/>
  <c r="FB13" i="1"/>
  <c r="AB20" i="1"/>
  <c r="FQ41" i="1"/>
  <c r="FR40" i="1"/>
  <c r="FT42" i="1"/>
  <c r="AC42" i="1"/>
  <c r="FO40" i="1"/>
  <c r="AE41" i="1"/>
  <c r="AC43" i="1"/>
  <c r="GI13" i="1"/>
  <c r="FX13" i="1"/>
  <c r="FQ42" i="1"/>
  <c r="FQ43" i="1"/>
  <c r="AF43" i="1"/>
  <c r="AC40" i="1"/>
  <c r="FS40" i="1"/>
  <c r="FO41" i="1"/>
  <c r="FR41" i="1"/>
  <c r="FJ13" i="1"/>
  <c r="FP40" i="1"/>
  <c r="CT13" i="1"/>
  <c r="FO42" i="1"/>
  <c r="AF41" i="1"/>
  <c r="FO43" i="1"/>
  <c r="U40" i="1"/>
  <c r="FR13" i="1"/>
  <c r="FR39" i="1" s="1"/>
  <c r="FR42" i="1"/>
  <c r="AF42" i="1"/>
  <c r="U42" i="1"/>
  <c r="AC41" i="1"/>
  <c r="FS41" i="1"/>
  <c r="FT40" i="1"/>
  <c r="FT43" i="1"/>
  <c r="FQ40" i="1"/>
  <c r="FP41" i="1"/>
  <c r="AB40" i="1"/>
  <c r="AF40" i="1"/>
  <c r="FS42" i="1"/>
  <c r="AE42" i="1"/>
  <c r="U41" i="1"/>
  <c r="FP43" i="1"/>
  <c r="FP42" i="1"/>
  <c r="U43" i="1"/>
  <c r="FS43" i="1"/>
  <c r="AE43" i="1"/>
  <c r="AE40" i="1"/>
  <c r="FT41" i="1"/>
  <c r="T34" i="1"/>
  <c r="Q19" i="1"/>
  <c r="Q20" i="1"/>
  <c r="T19" i="1"/>
  <c r="T20" i="1"/>
  <c r="BQ19" i="1"/>
  <c r="BQ20" i="1"/>
  <c r="BR19" i="1"/>
  <c r="BR20" i="1"/>
  <c r="CA19" i="1"/>
  <c r="CA20" i="1"/>
  <c r="AQ10" i="1"/>
  <c r="AU11" i="1"/>
  <c r="AN11" i="1"/>
  <c r="AS11" i="1"/>
  <c r="AS12" i="1"/>
  <c r="AS13" i="1" s="1"/>
  <c r="AU12" i="1"/>
  <c r="AQ12" i="1"/>
  <c r="AQ13" i="1" s="1"/>
  <c r="AN12" i="1"/>
  <c r="AN13" i="1" s="1"/>
  <c r="AI47" i="1"/>
  <c r="AJ47" i="1"/>
  <c r="BY47" i="1"/>
  <c r="BZ47" i="1"/>
  <c r="EG47" i="1"/>
  <c r="EH47" i="1"/>
  <c r="EH6" i="1"/>
  <c r="EG6" i="1"/>
  <c r="AI6" i="1"/>
  <c r="AJ6" i="1"/>
  <c r="BY6" i="1"/>
  <c r="BY9" i="1" s="1"/>
  <c r="BZ6" i="1"/>
  <c r="BZ9" i="1" s="1"/>
  <c r="AB38" i="1" l="1"/>
  <c r="T35" i="1"/>
  <c r="T36" i="1" s="1"/>
  <c r="T37" i="1" s="1"/>
  <c r="T38" i="1" s="1"/>
  <c r="T39" i="1" s="1"/>
  <c r="T40" i="1" s="1"/>
  <c r="T41" i="1"/>
  <c r="T42" i="1" s="1"/>
  <c r="T43" i="1" s="1"/>
  <c r="BY12" i="1"/>
  <c r="BY10" i="1"/>
  <c r="BY11" i="1"/>
  <c r="BZ10" i="1"/>
  <c r="BZ12" i="1"/>
  <c r="BZ11" i="1"/>
  <c r="AB41" i="1"/>
  <c r="CA35" i="1"/>
  <c r="BQ36" i="1"/>
  <c r="BR36" i="1"/>
  <c r="FD35" i="1"/>
  <c r="Q34" i="1"/>
  <c r="GS34" i="1"/>
  <c r="GS35" i="1" s="1"/>
  <c r="AU13" i="1"/>
  <c r="EH9" i="1"/>
  <c r="EG9" i="1"/>
  <c r="AI9" i="1"/>
  <c r="AJ9" i="1"/>
  <c r="AB39" i="1" l="1"/>
  <c r="AB42" i="1"/>
  <c r="Q35" i="1"/>
  <c r="FD36" i="1"/>
  <c r="FD37" i="1"/>
  <c r="BR37" i="1"/>
  <c r="BQ37" i="1"/>
  <c r="AJ11" i="1"/>
  <c r="AI11" i="1"/>
  <c r="EH11" i="1"/>
  <c r="EH10" i="1"/>
  <c r="EG11" i="1"/>
  <c r="EG10" i="1"/>
  <c r="AI12" i="1"/>
  <c r="AJ12" i="1"/>
  <c r="AJ13" i="1" s="1"/>
  <c r="EH12" i="1"/>
  <c r="EG12" i="1"/>
  <c r="BY13" i="1"/>
  <c r="BZ13" i="1"/>
  <c r="AB43" i="1" l="1"/>
  <c r="Q36" i="1"/>
  <c r="BR38" i="1"/>
  <c r="FD38" i="1"/>
  <c r="BQ38" i="1"/>
  <c r="EH13" i="1"/>
  <c r="EG13" i="1"/>
  <c r="GF5" i="1"/>
  <c r="FD39" i="1" l="1"/>
  <c r="BQ39" i="1"/>
  <c r="BR39" i="1"/>
  <c r="Q37" i="1"/>
  <c r="GF47" i="1"/>
  <c r="GF6" i="1"/>
  <c r="GK5" i="1"/>
  <c r="FC5" i="1"/>
  <c r="FD40" i="1" l="1"/>
  <c r="BR40" i="1"/>
  <c r="BQ40" i="1"/>
  <c r="GF9" i="1"/>
  <c r="GK47" i="1"/>
  <c r="FC47" i="1"/>
  <c r="GK6" i="1"/>
  <c r="EY5" i="1"/>
  <c r="EX5" i="1"/>
  <c r="FD41" i="1" l="1"/>
  <c r="BR41" i="1"/>
  <c r="BQ41" i="1"/>
  <c r="GF11" i="1"/>
  <c r="GF10" i="1"/>
  <c r="GF12" i="1"/>
  <c r="GF13" i="1" s="1"/>
  <c r="GK9" i="1"/>
  <c r="EX47" i="1"/>
  <c r="EY47" i="1"/>
  <c r="FC9" i="1"/>
  <c r="EX6" i="1"/>
  <c r="EY6" i="1"/>
  <c r="FD42" i="1" l="1"/>
  <c r="BQ42" i="1"/>
  <c r="BR42" i="1"/>
  <c r="FC11" i="1"/>
  <c r="FC10" i="1"/>
  <c r="GK11" i="1"/>
  <c r="GK10" i="1"/>
  <c r="GK12" i="1"/>
  <c r="GK13" i="1" s="1"/>
  <c r="FC12" i="1"/>
  <c r="FC13" i="1" s="1"/>
  <c r="EY9" i="1"/>
  <c r="EX9" i="1"/>
  <c r="FD43" i="1" l="1"/>
  <c r="BR43" i="1"/>
  <c r="BQ43" i="1"/>
  <c r="EY10" i="1"/>
  <c r="EY11" i="1"/>
  <c r="EX11" i="1"/>
  <c r="EX37" i="1" s="1"/>
  <c r="EX10" i="1"/>
  <c r="EX36" i="1" s="1"/>
  <c r="EX12" i="1"/>
  <c r="EY12" i="1"/>
  <c r="EY13" i="1" s="1"/>
  <c r="EX13" i="1" l="1"/>
  <c r="EX39" i="1" s="1"/>
  <c r="EX38" i="1"/>
  <c r="EX40" i="1"/>
  <c r="EX41" i="1"/>
  <c r="EX42" i="1"/>
  <c r="EX43" i="1"/>
  <c r="DZ5" i="1"/>
  <c r="DY5" i="1"/>
  <c r="DY47" i="1" l="1"/>
  <c r="DZ47" i="1"/>
  <c r="DZ6" i="1"/>
  <c r="DZ9" i="1" s="1"/>
  <c r="DY6" i="1"/>
  <c r="DZ10" i="1" l="1"/>
  <c r="DZ11" i="1"/>
  <c r="DY9" i="1"/>
  <c r="FS5" i="1"/>
  <c r="FS47" i="1" s="1"/>
  <c r="DE5" i="1"/>
  <c r="DY10" i="1" l="1"/>
  <c r="DY11" i="1"/>
  <c r="DZ12" i="1"/>
  <c r="DY12" i="1"/>
  <c r="DY13" i="1" s="1"/>
  <c r="DE47" i="1"/>
  <c r="DE6" i="1"/>
  <c r="BR5" i="1"/>
  <c r="BQ5" i="1"/>
  <c r="DZ13" i="1" l="1"/>
  <c r="DE9" i="1"/>
  <c r="DE11" i="1" l="1"/>
  <c r="DE10" i="1"/>
  <c r="DE12" i="1"/>
  <c r="DE13" i="1" s="1"/>
  <c r="EN5" i="1"/>
  <c r="EN47" i="1" s="1"/>
  <c r="BO5" i="1" l="1"/>
  <c r="BN5" i="1"/>
  <c r="BX5" i="1"/>
  <c r="BN47" i="1" l="1"/>
  <c r="BO47" i="1"/>
  <c r="BX47" i="1"/>
  <c r="BN6" i="1"/>
  <c r="BO6" i="1"/>
  <c r="BX6" i="1"/>
  <c r="BX9" i="1" s="1"/>
  <c r="FO5" i="1"/>
  <c r="CK5" i="1"/>
  <c r="F29" i="3"/>
  <c r="E29" i="3"/>
  <c r="C29" i="3"/>
  <c r="B29" i="3"/>
  <c r="BX12" i="1" l="1"/>
  <c r="BX10" i="1"/>
  <c r="BX11" i="1"/>
  <c r="BO9" i="1"/>
  <c r="BN9" i="1"/>
  <c r="CK47" i="1"/>
  <c r="FO47" i="1"/>
  <c r="CK6" i="1"/>
  <c r="FT5" i="1"/>
  <c r="BN11" i="1" l="1"/>
  <c r="BN10" i="1"/>
  <c r="BO10" i="1"/>
  <c r="BO11" i="1"/>
  <c r="BN12" i="1"/>
  <c r="BO12" i="1"/>
  <c r="BO13" i="1" s="1"/>
  <c r="BX13" i="1"/>
  <c r="CK9" i="1"/>
  <c r="FT47" i="1"/>
  <c r="FU5" i="1"/>
  <c r="FV5" i="1"/>
  <c r="EK5" i="1"/>
  <c r="BN13" i="1" l="1"/>
  <c r="CK11" i="1"/>
  <c r="CK10" i="1"/>
  <c r="CK12" i="1"/>
  <c r="CK13" i="1" s="1"/>
  <c r="FU47" i="1"/>
  <c r="EK47" i="1"/>
  <c r="FV47" i="1"/>
  <c r="FU6" i="1"/>
  <c r="FV6" i="1"/>
  <c r="EK6" i="1"/>
  <c r="EL5" i="1"/>
  <c r="FV9" i="1" l="1"/>
  <c r="FU9" i="1"/>
  <c r="EK9" i="1"/>
  <c r="EL47" i="1"/>
  <c r="EL6" i="1"/>
  <c r="BG5" i="1"/>
  <c r="GS5" i="1"/>
  <c r="GO5" i="1"/>
  <c r="F47" i="3"/>
  <c r="F46" i="3"/>
  <c r="F45" i="3"/>
  <c r="F32" i="3"/>
  <c r="F31" i="3"/>
  <c r="F30" i="3"/>
  <c r="F28" i="3"/>
  <c r="F27" i="3"/>
  <c r="E47" i="3"/>
  <c r="E46" i="3"/>
  <c r="E45" i="3"/>
  <c r="E32" i="3"/>
  <c r="E31" i="3"/>
  <c r="E30" i="3"/>
  <c r="E28" i="3"/>
  <c r="E27" i="3"/>
  <c r="EK11" i="1" l="1"/>
  <c r="EK10" i="1"/>
  <c r="FU11" i="1"/>
  <c r="FU37" i="1" s="1"/>
  <c r="FU10" i="1"/>
  <c r="FU36" i="1" s="1"/>
  <c r="FV11" i="1"/>
  <c r="FV10" i="1"/>
  <c r="EK12" i="1"/>
  <c r="FU12" i="1"/>
  <c r="FV12" i="1"/>
  <c r="FV13" i="1" s="1"/>
  <c r="EL9" i="1"/>
  <c r="BG47" i="1"/>
  <c r="GO47" i="1"/>
  <c r="BG6" i="1"/>
  <c r="GS47" i="1"/>
  <c r="GS6" i="1"/>
  <c r="GO6" i="1"/>
  <c r="A47" i="1"/>
  <c r="A6" i="1"/>
  <c r="B7" i="1" s="1"/>
  <c r="A5" i="1"/>
  <c r="CF5" i="1"/>
  <c r="CE5" i="1"/>
  <c r="R7" i="1" l="1"/>
  <c r="S7" i="1"/>
  <c r="AH7" i="1"/>
  <c r="CI7" i="1"/>
  <c r="CH7" i="1"/>
  <c r="FU13" i="1"/>
  <c r="FU39" i="1" s="1"/>
  <c r="FU38" i="1"/>
  <c r="FB7" i="1"/>
  <c r="FB18" i="1" s="1"/>
  <c r="EK13" i="1"/>
  <c r="FU40" i="1"/>
  <c r="FU42" i="1"/>
  <c r="FU43" i="1"/>
  <c r="FU41" i="1"/>
  <c r="X7" i="1"/>
  <c r="Y7" i="1"/>
  <c r="FW7" i="1"/>
  <c r="AA7" i="1"/>
  <c r="ED7" i="1"/>
  <c r="GU7" i="1"/>
  <c r="EL10" i="1"/>
  <c r="EL11" i="1"/>
  <c r="FM7" i="1"/>
  <c r="FL7" i="1"/>
  <c r="FK7" i="1"/>
  <c r="CQ7" i="1"/>
  <c r="CP7" i="1"/>
  <c r="EU7" i="1"/>
  <c r="EV7" i="1"/>
  <c r="EW7" i="1"/>
  <c r="FQ7" i="1"/>
  <c r="EP7" i="1"/>
  <c r="GQ7" i="1"/>
  <c r="GQ18" i="1" s="1"/>
  <c r="FI7" i="1"/>
  <c r="GR7" i="1"/>
  <c r="FE7" i="1"/>
  <c r="FE18" i="1" s="1"/>
  <c r="GI7" i="1"/>
  <c r="GH7" i="1"/>
  <c r="GG7" i="1"/>
  <c r="EA7" i="1"/>
  <c r="U7" i="1"/>
  <c r="FJ7" i="1"/>
  <c r="FG7" i="1"/>
  <c r="FH7" i="1"/>
  <c r="FF7" i="1"/>
  <c r="FA7" i="1"/>
  <c r="FA18" i="1" s="1"/>
  <c r="Z7" i="1"/>
  <c r="W7" i="1"/>
  <c r="DT7" i="1"/>
  <c r="DS7" i="1"/>
  <c r="GP7" i="1"/>
  <c r="GN7" i="1"/>
  <c r="GM7" i="1"/>
  <c r="GL7" i="1"/>
  <c r="EL12" i="1"/>
  <c r="EL13" i="1" s="1"/>
  <c r="AR7" i="1"/>
  <c r="AV7" i="1"/>
  <c r="AM7" i="1"/>
  <c r="AP7" i="1"/>
  <c r="CM7" i="1"/>
  <c r="CL7" i="1"/>
  <c r="CO7" i="1"/>
  <c r="CN7" i="1"/>
  <c r="BP7" i="1"/>
  <c r="CX7" i="1"/>
  <c r="CW7" i="1"/>
  <c r="FZ7" i="1"/>
  <c r="FP7" i="1"/>
  <c r="FP18" i="1" s="1"/>
  <c r="EZ7" i="1"/>
  <c r="EZ18" i="1" s="1"/>
  <c r="GT7" i="1"/>
  <c r="BJ7" i="1"/>
  <c r="CV7" i="1"/>
  <c r="BZ7" i="1"/>
  <c r="BX7" i="1"/>
  <c r="BY7" i="1"/>
  <c r="CT7" i="1"/>
  <c r="CS7" i="1"/>
  <c r="BG9" i="1"/>
  <c r="GO9" i="1"/>
  <c r="EE7" i="1"/>
  <c r="EF7" i="1"/>
  <c r="CU7" i="1"/>
  <c r="FX7" i="1"/>
  <c r="GJ7" i="1"/>
  <c r="GA7" i="1"/>
  <c r="FN7" i="1"/>
  <c r="FR7" i="1"/>
  <c r="FR34" i="1" s="1"/>
  <c r="CR7" i="1"/>
  <c r="CG7" i="1"/>
  <c r="CG18" i="1" s="1"/>
  <c r="AL7" i="1"/>
  <c r="AK7" i="1"/>
  <c r="AS7" i="1"/>
  <c r="AQ7" i="1"/>
  <c r="AN7" i="1"/>
  <c r="AU7" i="1"/>
  <c r="EY7" i="1"/>
  <c r="BG7" i="1"/>
  <c r="DD7" i="1"/>
  <c r="EX7" i="1"/>
  <c r="DY7" i="1"/>
  <c r="EH7" i="1"/>
  <c r="CY7" i="1"/>
  <c r="FT7" i="1"/>
  <c r="FT34" i="1" s="1"/>
  <c r="EO7" i="1"/>
  <c r="CK7" i="1"/>
  <c r="FO7" i="1"/>
  <c r="BN7" i="1"/>
  <c r="FS7" i="1"/>
  <c r="FS34" i="1" s="1"/>
  <c r="EG7" i="1"/>
  <c r="BO7" i="1"/>
  <c r="GK7" i="1"/>
  <c r="GF18" i="1"/>
  <c r="FC7" i="1"/>
  <c r="FC18" i="1" s="1"/>
  <c r="DE7" i="1"/>
  <c r="FU7" i="1"/>
  <c r="FU34" i="1" s="1"/>
  <c r="EM7" i="1"/>
  <c r="EN7" i="1"/>
  <c r="DZ7" i="1"/>
  <c r="GO7" i="1"/>
  <c r="EK7" i="1"/>
  <c r="FV7" i="1"/>
  <c r="EL7" i="1"/>
  <c r="CE6" i="1"/>
  <c r="CF6" i="1"/>
  <c r="EA18" i="1" l="1"/>
  <c r="EA24" i="1"/>
  <c r="CP24" i="1"/>
  <c r="CP18" i="1"/>
  <c r="CQ24" i="1"/>
  <c r="CQ18" i="1"/>
  <c r="CH18" i="1"/>
  <c r="CH20" i="1" s="1"/>
  <c r="CH24" i="1"/>
  <c r="CI18" i="1"/>
  <c r="CI24" i="1"/>
  <c r="EV18" i="1"/>
  <c r="EV19" i="1" s="1"/>
  <c r="EV24" i="1"/>
  <c r="EU18" i="1"/>
  <c r="EU19" i="1" s="1"/>
  <c r="EU24" i="1"/>
  <c r="EW18" i="1"/>
  <c r="EW19" i="1" s="1"/>
  <c r="EW24" i="1"/>
  <c r="CI20" i="1"/>
  <c r="CI19" i="1"/>
  <c r="CG20" i="1"/>
  <c r="CG19" i="1"/>
  <c r="EP18" i="1"/>
  <c r="EP24" i="1"/>
  <c r="EE24" i="1"/>
  <c r="EE18" i="1"/>
  <c r="ED18" i="1"/>
  <c r="ED24" i="1"/>
  <c r="EF24" i="1"/>
  <c r="EF18" i="1"/>
  <c r="FC20" i="1"/>
  <c r="FC19" i="1"/>
  <c r="EP20" i="1"/>
  <c r="EP19" i="1"/>
  <c r="FA20" i="1"/>
  <c r="FA19" i="1"/>
  <c r="EZ19" i="1"/>
  <c r="EZ20" i="1"/>
  <c r="FB20" i="1"/>
  <c r="FB19" i="1"/>
  <c r="FE20" i="1"/>
  <c r="FE19" i="1"/>
  <c r="EX34" i="1"/>
  <c r="EX18" i="1"/>
  <c r="FQ34" i="1"/>
  <c r="FQ18" i="1"/>
  <c r="FO34" i="1"/>
  <c r="FO18" i="1"/>
  <c r="FP20" i="1"/>
  <c r="FP19" i="1"/>
  <c r="GR24" i="1"/>
  <c r="GR18" i="1"/>
  <c r="GQ20" i="1"/>
  <c r="GQ19" i="1"/>
  <c r="S18" i="1"/>
  <c r="S24" i="1"/>
  <c r="R18" i="1"/>
  <c r="R24" i="1"/>
  <c r="AH18" i="1"/>
  <c r="AH24" i="1"/>
  <c r="FB24" i="1"/>
  <c r="FE24" i="1"/>
  <c r="FP34" i="1"/>
  <c r="U34" i="1"/>
  <c r="GO24" i="1"/>
  <c r="BG24" i="1"/>
  <c r="X18" i="1"/>
  <c r="Y24" i="1"/>
  <c r="Y18" i="1"/>
  <c r="W24" i="1"/>
  <c r="AA18" i="1"/>
  <c r="EK24" i="1"/>
  <c r="BP24" i="1"/>
  <c r="CG24" i="1"/>
  <c r="CN24" i="1"/>
  <c r="DZ24" i="1"/>
  <c r="CR24" i="1"/>
  <c r="CO24" i="1"/>
  <c r="FN24" i="1"/>
  <c r="CM24" i="1"/>
  <c r="GU24" i="1"/>
  <c r="CL24" i="1"/>
  <c r="AP24" i="1"/>
  <c r="AM24" i="1"/>
  <c r="CU24" i="1"/>
  <c r="AV24" i="1"/>
  <c r="EG24" i="1"/>
  <c r="GM24" i="1"/>
  <c r="GN24" i="1"/>
  <c r="GP24" i="1"/>
  <c r="BN24" i="1"/>
  <c r="DS24" i="1"/>
  <c r="FX24" i="1"/>
  <c r="BO24" i="1"/>
  <c r="BX24" i="1"/>
  <c r="GJ24" i="1"/>
  <c r="CK24" i="1"/>
  <c r="BJ24" i="1"/>
  <c r="CS24" i="1"/>
  <c r="GT24" i="1"/>
  <c r="DT24" i="1"/>
  <c r="BY24" i="1"/>
  <c r="BZ24" i="1"/>
  <c r="EH24" i="1"/>
  <c r="DY24" i="1"/>
  <c r="CV24" i="1"/>
  <c r="FH24" i="1"/>
  <c r="GA24" i="1"/>
  <c r="GF34" i="1"/>
  <c r="GF35" i="1" s="1"/>
  <c r="EY24" i="1"/>
  <c r="DE24" i="1"/>
  <c r="AR24" i="1"/>
  <c r="AN24" i="1"/>
  <c r="GK24" i="1"/>
  <c r="CT24" i="1"/>
  <c r="FZ24" i="1"/>
  <c r="ER34" i="1"/>
  <c r="ER35" i="1" s="1"/>
  <c r="EQ34" i="1"/>
  <c r="EQ35" i="1" s="1"/>
  <c r="EL24" i="1"/>
  <c r="CW24" i="1"/>
  <c r="AQ24" i="1"/>
  <c r="AS24" i="1"/>
  <c r="AK24" i="1"/>
  <c r="CX24" i="1"/>
  <c r="GL24" i="1"/>
  <c r="AU24" i="1"/>
  <c r="AL24" i="1"/>
  <c r="AR18" i="1"/>
  <c r="GN18" i="1"/>
  <c r="GT18" i="1"/>
  <c r="FX18" i="1"/>
  <c r="GP18" i="1"/>
  <c r="BY18" i="1"/>
  <c r="CV18" i="1"/>
  <c r="BJ18" i="1"/>
  <c r="FI18" i="1"/>
  <c r="CS18" i="1"/>
  <c r="V18" i="1"/>
  <c r="EY18" i="1"/>
  <c r="AN18" i="1"/>
  <c r="Z18" i="1"/>
  <c r="DY18" i="1"/>
  <c r="FG18" i="1"/>
  <c r="EL18" i="1"/>
  <c r="FZ18" i="1"/>
  <c r="DS18" i="1"/>
  <c r="BX18" i="1"/>
  <c r="BZ18" i="1"/>
  <c r="U18" i="1"/>
  <c r="AU18" i="1"/>
  <c r="AQ18" i="1"/>
  <c r="AS18" i="1"/>
  <c r="CW18" i="1"/>
  <c r="CU18" i="1"/>
  <c r="BN18" i="1"/>
  <c r="CK18" i="1"/>
  <c r="AJ18" i="1"/>
  <c r="AK18" i="1"/>
  <c r="CX18" i="1"/>
  <c r="AI18" i="1"/>
  <c r="BP18" i="1"/>
  <c r="EG18" i="1"/>
  <c r="CN18" i="1"/>
  <c r="BO18" i="1"/>
  <c r="CT18" i="1"/>
  <c r="FF18" i="1"/>
  <c r="FH18" i="1"/>
  <c r="DZ18" i="1"/>
  <c r="CR18" i="1"/>
  <c r="CO18" i="1"/>
  <c r="GK18" i="1"/>
  <c r="DT18" i="1"/>
  <c r="EH18" i="1"/>
  <c r="GL18" i="1"/>
  <c r="GM18" i="1"/>
  <c r="AL18" i="1"/>
  <c r="FN18" i="1"/>
  <c r="CM18" i="1"/>
  <c r="EK18" i="1"/>
  <c r="AP18" i="1"/>
  <c r="CL18" i="1"/>
  <c r="DE18" i="1"/>
  <c r="GA18" i="1"/>
  <c r="AM18" i="1"/>
  <c r="GU18" i="1"/>
  <c r="GJ18" i="1"/>
  <c r="AV18" i="1"/>
  <c r="GO10" i="1"/>
  <c r="GO11" i="1"/>
  <c r="BG10" i="1"/>
  <c r="BG11" i="1"/>
  <c r="GS11" i="1"/>
  <c r="GS10" i="1"/>
  <c r="GS36" i="1" s="1"/>
  <c r="GF20" i="1"/>
  <c r="GF19" i="1"/>
  <c r="GO18" i="1"/>
  <c r="BG18" i="1"/>
  <c r="GO12" i="1"/>
  <c r="GO13" i="1" s="1"/>
  <c r="GS12" i="1"/>
  <c r="BG12" i="1"/>
  <c r="BG13" i="1" s="1"/>
  <c r="CF9" i="1"/>
  <c r="CE9" i="1"/>
  <c r="CE7" i="1"/>
  <c r="CF7" i="1"/>
  <c r="B27" i="3"/>
  <c r="BF5" i="1"/>
  <c r="EA34" i="1" l="1"/>
  <c r="EA25" i="1"/>
  <c r="EA35" i="1" s="1"/>
  <c r="EA26" i="1"/>
  <c r="EA36" i="1" s="1"/>
  <c r="EA27" i="1"/>
  <c r="EA37" i="1" s="1"/>
  <c r="EA28" i="1"/>
  <c r="EA38" i="1" s="1"/>
  <c r="EA29" i="1"/>
  <c r="EA39" i="1" s="1"/>
  <c r="EA30" i="1"/>
  <c r="EA40" i="1" s="1"/>
  <c r="EA31" i="1"/>
  <c r="EA41" i="1" s="1"/>
  <c r="EA32" i="1"/>
  <c r="EA42" i="1" s="1"/>
  <c r="EA33" i="1"/>
  <c r="EA43" i="1" s="1"/>
  <c r="EA19" i="1"/>
  <c r="EA20" i="1"/>
  <c r="CQ20" i="1"/>
  <c r="CQ19" i="1"/>
  <c r="CQ34" i="1"/>
  <c r="CQ25" i="1"/>
  <c r="CQ35" i="1" s="1"/>
  <c r="CQ26" i="1"/>
  <c r="CQ36" i="1" s="1"/>
  <c r="CQ27" i="1"/>
  <c r="CQ37" i="1" s="1"/>
  <c r="CQ28" i="1"/>
  <c r="CQ38" i="1" s="1"/>
  <c r="CQ29" i="1"/>
  <c r="CQ39" i="1" s="1"/>
  <c r="CQ30" i="1"/>
  <c r="CQ40" i="1" s="1"/>
  <c r="CQ31" i="1"/>
  <c r="CQ41" i="1" s="1"/>
  <c r="CQ32" i="1"/>
  <c r="CQ42" i="1" s="1"/>
  <c r="CQ33" i="1"/>
  <c r="CQ43" i="1" s="1"/>
  <c r="CP19" i="1"/>
  <c r="CP20" i="1"/>
  <c r="CP34" i="1"/>
  <c r="CP25" i="1"/>
  <c r="CP35" i="1" s="1"/>
  <c r="CP26" i="1"/>
  <c r="CP36" i="1" s="1"/>
  <c r="CP27" i="1"/>
  <c r="CP37" i="1" s="1"/>
  <c r="CP28" i="1"/>
  <c r="CP38" i="1" s="1"/>
  <c r="CP29" i="1"/>
  <c r="CP39" i="1" s="1"/>
  <c r="CP30" i="1"/>
  <c r="CP40" i="1" s="1"/>
  <c r="CP31" i="1"/>
  <c r="CP41" i="1" s="1"/>
  <c r="CP32" i="1"/>
  <c r="CP42" i="1" s="1"/>
  <c r="CP33" i="1"/>
  <c r="CP43" i="1" s="1"/>
  <c r="CH19" i="1"/>
  <c r="EU20" i="1"/>
  <c r="GQ24" i="1"/>
  <c r="EV20" i="1"/>
  <c r="CI34" i="1"/>
  <c r="CI25" i="1"/>
  <c r="CI35" i="1" s="1"/>
  <c r="CI26" i="1"/>
  <c r="CI36" i="1" s="1"/>
  <c r="CI27" i="1"/>
  <c r="CI37" i="1" s="1"/>
  <c r="CI28" i="1"/>
  <c r="CI38" i="1" s="1"/>
  <c r="CI29" i="1"/>
  <c r="CI39" i="1" s="1"/>
  <c r="CI30" i="1"/>
  <c r="CI40" i="1" s="1"/>
  <c r="CI31" i="1"/>
  <c r="CI41" i="1" s="1"/>
  <c r="CI32" i="1"/>
  <c r="CI42" i="1" s="1"/>
  <c r="CI33" i="1"/>
  <c r="CI43" i="1" s="1"/>
  <c r="EW20" i="1"/>
  <c r="CH34" i="1"/>
  <c r="CH25" i="1"/>
  <c r="CH35" i="1" s="1"/>
  <c r="CH26" i="1"/>
  <c r="CH36" i="1" s="1"/>
  <c r="CH27" i="1"/>
  <c r="CH37" i="1" s="1"/>
  <c r="CH28" i="1"/>
  <c r="CH38" i="1" s="1"/>
  <c r="CH29" i="1"/>
  <c r="CH39" i="1" s="1"/>
  <c r="CH30" i="1"/>
  <c r="CH40" i="1" s="1"/>
  <c r="CH31" i="1"/>
  <c r="CH41" i="1" s="1"/>
  <c r="CH32" i="1"/>
  <c r="CH42" i="1" s="1"/>
  <c r="CH33" i="1"/>
  <c r="CH43" i="1" s="1"/>
  <c r="EW34" i="1"/>
  <c r="EW25" i="1"/>
  <c r="EW35" i="1" s="1"/>
  <c r="EW26" i="1"/>
  <c r="EW36" i="1" s="1"/>
  <c r="EW27" i="1"/>
  <c r="EW37" i="1" s="1"/>
  <c r="EW28" i="1"/>
  <c r="EW38" i="1" s="1"/>
  <c r="EW29" i="1"/>
  <c r="EW39" i="1" s="1"/>
  <c r="EW30" i="1"/>
  <c r="EW40" i="1" s="1"/>
  <c r="EW31" i="1"/>
  <c r="EW41" i="1" s="1"/>
  <c r="EW32" i="1"/>
  <c r="EW42" i="1" s="1"/>
  <c r="EW33" i="1"/>
  <c r="EW43" i="1" s="1"/>
  <c r="EU34" i="1"/>
  <c r="EU25" i="1"/>
  <c r="EU35" i="1" s="1"/>
  <c r="EU26" i="1"/>
  <c r="EU36" i="1" s="1"/>
  <c r="EU27" i="1"/>
  <c r="EU37" i="1" s="1"/>
  <c r="EU28" i="1"/>
  <c r="EU38" i="1" s="1"/>
  <c r="EU29" i="1"/>
  <c r="EU39" i="1" s="1"/>
  <c r="EU30" i="1"/>
  <c r="EU40" i="1" s="1"/>
  <c r="EU31" i="1"/>
  <c r="EU41" i="1" s="1"/>
  <c r="EU32" i="1"/>
  <c r="EU42" i="1" s="1"/>
  <c r="EU33" i="1"/>
  <c r="EU43" i="1" s="1"/>
  <c r="EV34" i="1"/>
  <c r="EV25" i="1"/>
  <c r="EV35" i="1" s="1"/>
  <c r="EV26" i="1"/>
  <c r="EV36" i="1" s="1"/>
  <c r="EV27" i="1"/>
  <c r="EV37" i="1" s="1"/>
  <c r="EV28" i="1"/>
  <c r="EV38" i="1" s="1"/>
  <c r="EV29" i="1"/>
  <c r="EV39" i="1" s="1"/>
  <c r="EV30" i="1"/>
  <c r="EV40" i="1" s="1"/>
  <c r="EV31" i="1"/>
  <c r="EV41" i="1" s="1"/>
  <c r="EV32" i="1"/>
  <c r="EV42" i="1" s="1"/>
  <c r="EV33" i="1"/>
  <c r="EV43" i="1" s="1"/>
  <c r="EP34" i="1"/>
  <c r="EP25" i="1"/>
  <c r="EP35" i="1" s="1"/>
  <c r="EP26" i="1"/>
  <c r="EP36" i="1" s="1"/>
  <c r="EP27" i="1"/>
  <c r="EP37" i="1" s="1"/>
  <c r="EP28" i="1"/>
  <c r="EP38" i="1" s="1"/>
  <c r="EP29" i="1"/>
  <c r="EP39" i="1" s="1"/>
  <c r="EP30" i="1"/>
  <c r="EP40" i="1" s="1"/>
  <c r="EP31" i="1"/>
  <c r="EP41" i="1" s="1"/>
  <c r="EP32" i="1"/>
  <c r="EP42" i="1" s="1"/>
  <c r="EP33" i="1"/>
  <c r="EP43" i="1" s="1"/>
  <c r="EF20" i="1"/>
  <c r="EF19" i="1"/>
  <c r="EF34" i="1"/>
  <c r="EF25" i="1"/>
  <c r="EF35" i="1" s="1"/>
  <c r="EF26" i="1"/>
  <c r="EF36" i="1" s="1"/>
  <c r="EF27" i="1"/>
  <c r="EF37" i="1" s="1"/>
  <c r="EF28" i="1"/>
  <c r="EF38" i="1" s="1"/>
  <c r="EF29" i="1"/>
  <c r="EF39" i="1" s="1"/>
  <c r="EF30" i="1"/>
  <c r="EF40" i="1" s="1"/>
  <c r="EF31" i="1"/>
  <c r="EF41" i="1" s="1"/>
  <c r="EF32" i="1"/>
  <c r="EF42" i="1" s="1"/>
  <c r="EF33" i="1"/>
  <c r="EF43" i="1" s="1"/>
  <c r="ED34" i="1"/>
  <c r="ED25" i="1"/>
  <c r="ED35" i="1" s="1"/>
  <c r="ED26" i="1"/>
  <c r="ED36" i="1" s="1"/>
  <c r="ED27" i="1"/>
  <c r="ED37" i="1" s="1"/>
  <c r="ED28" i="1"/>
  <c r="ED38" i="1" s="1"/>
  <c r="ED29" i="1"/>
  <c r="ED39" i="1" s="1"/>
  <c r="ED30" i="1"/>
  <c r="ED40" i="1" s="1"/>
  <c r="ED31" i="1"/>
  <c r="ED41" i="1" s="1"/>
  <c r="ED32" i="1"/>
  <c r="ED42" i="1" s="1"/>
  <c r="ED33" i="1"/>
  <c r="ED43" i="1" s="1"/>
  <c r="ED20" i="1"/>
  <c r="ED19" i="1"/>
  <c r="EE20" i="1"/>
  <c r="EE19" i="1"/>
  <c r="EE34" i="1"/>
  <c r="EE25" i="1"/>
  <c r="EE35" i="1" s="1"/>
  <c r="EE26" i="1"/>
  <c r="EE36" i="1" s="1"/>
  <c r="EE27" i="1"/>
  <c r="EE37" i="1" s="1"/>
  <c r="EE28" i="1"/>
  <c r="EE38" i="1" s="1"/>
  <c r="EE29" i="1"/>
  <c r="EE39" i="1" s="1"/>
  <c r="EE30" i="1"/>
  <c r="EE40" i="1" s="1"/>
  <c r="EE31" i="1"/>
  <c r="EE41" i="1" s="1"/>
  <c r="EE32" i="1"/>
  <c r="EE42" i="1" s="1"/>
  <c r="EE33" i="1"/>
  <c r="EE43" i="1" s="1"/>
  <c r="GR29" i="1"/>
  <c r="GQ29" i="1" s="1"/>
  <c r="EX19" i="1"/>
  <c r="EX20" i="1"/>
  <c r="GR28" i="1"/>
  <c r="GQ28" i="1" s="1"/>
  <c r="GR32" i="1"/>
  <c r="GR30" i="1"/>
  <c r="GR31" i="1"/>
  <c r="GR27" i="1"/>
  <c r="GQ27" i="1" s="1"/>
  <c r="GR33" i="1"/>
  <c r="GQ33" i="1" s="1"/>
  <c r="GR25" i="1"/>
  <c r="GQ25" i="1" s="1"/>
  <c r="GR26" i="1"/>
  <c r="GQ26" i="1" s="1"/>
  <c r="FO20" i="1"/>
  <c r="FO19" i="1"/>
  <c r="FQ20" i="1"/>
  <c r="FQ19" i="1"/>
  <c r="GR20" i="1"/>
  <c r="GR19" i="1"/>
  <c r="R34" i="1"/>
  <c r="R25" i="1"/>
  <c r="R26" i="1"/>
  <c r="R27" i="1"/>
  <c r="R28" i="1"/>
  <c r="R29" i="1"/>
  <c r="R30" i="1"/>
  <c r="R31" i="1"/>
  <c r="R32" i="1"/>
  <c r="R33" i="1"/>
  <c r="R19" i="1"/>
  <c r="R20" i="1"/>
  <c r="S34" i="1"/>
  <c r="S25" i="1"/>
  <c r="S26" i="1"/>
  <c r="S27" i="1"/>
  <c r="S28" i="1"/>
  <c r="S29" i="1"/>
  <c r="S30" i="1"/>
  <c r="S31" i="1"/>
  <c r="S32" i="1"/>
  <c r="S33" i="1"/>
  <c r="S20" i="1"/>
  <c r="S19" i="1"/>
  <c r="AH25" i="1"/>
  <c r="AH34" i="1"/>
  <c r="AH26" i="1"/>
  <c r="AH27" i="1"/>
  <c r="AH28" i="1"/>
  <c r="AH29" i="1"/>
  <c r="AH30" i="1"/>
  <c r="AH31" i="1"/>
  <c r="AH32" i="1"/>
  <c r="AH33" i="1"/>
  <c r="AH20" i="1"/>
  <c r="AH19" i="1"/>
  <c r="FE33" i="1"/>
  <c r="FE32" i="1"/>
  <c r="FE31" i="1"/>
  <c r="FE41" i="1" s="1"/>
  <c r="FE30" i="1"/>
  <c r="FE40" i="1" s="1"/>
  <c r="FE29" i="1"/>
  <c r="FE39" i="1" s="1"/>
  <c r="FE28" i="1"/>
  <c r="FE38" i="1" s="1"/>
  <c r="FE27" i="1"/>
  <c r="FE26" i="1"/>
  <c r="FE36" i="1" s="1"/>
  <c r="FE25" i="1"/>
  <c r="FE35" i="1" s="1"/>
  <c r="FE34" i="1"/>
  <c r="FB29" i="1"/>
  <c r="FB39" i="1" s="1"/>
  <c r="FB31" i="1"/>
  <c r="FB28" i="1"/>
  <c r="FB27" i="1"/>
  <c r="FB37" i="1" s="1"/>
  <c r="FB26" i="1"/>
  <c r="FB36" i="1" s="1"/>
  <c r="FB25" i="1"/>
  <c r="FB33" i="1"/>
  <c r="FB32" i="1"/>
  <c r="FB42" i="1" s="1"/>
  <c r="FB30" i="1"/>
  <c r="FC24" i="1" a="1"/>
  <c r="FC24" i="1" s="1"/>
  <c r="EZ24" i="1" a="1"/>
  <c r="EZ24" i="1" s="1"/>
  <c r="FB34" i="1"/>
  <c r="GO28" i="1"/>
  <c r="GO29" i="1"/>
  <c r="BG28" i="1"/>
  <c r="BG26" i="1"/>
  <c r="BG25" i="1"/>
  <c r="BG35" i="1" s="1"/>
  <c r="BG31" i="1"/>
  <c r="BG29" i="1"/>
  <c r="BG30" i="1"/>
  <c r="BG33" i="1"/>
  <c r="BG32" i="1"/>
  <c r="BG27" i="1"/>
  <c r="GO25" i="1"/>
  <c r="GO33" i="1"/>
  <c r="GO32" i="1"/>
  <c r="GO26" i="1"/>
  <c r="GO31" i="1"/>
  <c r="GO30" i="1"/>
  <c r="GO27" i="1"/>
  <c r="CE24" i="1"/>
  <c r="X19" i="1"/>
  <c r="CF24" i="1"/>
  <c r="GS37" i="1"/>
  <c r="EQ36" i="1"/>
  <c r="ER36" i="1"/>
  <c r="GF36" i="1"/>
  <c r="V35" i="1"/>
  <c r="GR34" i="1"/>
  <c r="BG34" i="1"/>
  <c r="GQ32" i="1"/>
  <c r="GQ31" i="1"/>
  <c r="GQ30" i="1"/>
  <c r="GS13" i="1"/>
  <c r="BO32" i="1"/>
  <c r="BO33" i="1"/>
  <c r="BN32" i="1"/>
  <c r="BN33" i="1"/>
  <c r="BP32" i="1"/>
  <c r="BP33" i="1"/>
  <c r="BO27" i="1"/>
  <c r="BO26" i="1"/>
  <c r="BO28" i="1"/>
  <c r="BO29" i="1"/>
  <c r="BO30" i="1"/>
  <c r="BO31" i="1"/>
  <c r="BN27" i="1"/>
  <c r="BN26" i="1"/>
  <c r="BN28" i="1"/>
  <c r="BN29" i="1"/>
  <c r="BN30" i="1"/>
  <c r="BN31" i="1"/>
  <c r="BP27" i="1"/>
  <c r="BP26" i="1"/>
  <c r="BP28" i="1"/>
  <c r="BP29" i="1"/>
  <c r="BP30" i="1"/>
  <c r="BP31" i="1"/>
  <c r="X20" i="1"/>
  <c r="Y19" i="1"/>
  <c r="Y20" i="1"/>
  <c r="Y25" i="1"/>
  <c r="Y26" i="1"/>
  <c r="Y27" i="1"/>
  <c r="Y28" i="1"/>
  <c r="Y29" i="1"/>
  <c r="Y30" i="1"/>
  <c r="Y31" i="1"/>
  <c r="Y32" i="1"/>
  <c r="Y33" i="1"/>
  <c r="AA20" i="1"/>
  <c r="AA19" i="1"/>
  <c r="AS29" i="1"/>
  <c r="AS28" i="1"/>
  <c r="AS25" i="1"/>
  <c r="AS27" i="1"/>
  <c r="AS33" i="1"/>
  <c r="AS26" i="1"/>
  <c r="AS30" i="1"/>
  <c r="AS31" i="1"/>
  <c r="AS32" i="1"/>
  <c r="AI31" i="1"/>
  <c r="AI27" i="1"/>
  <c r="AI26" i="1"/>
  <c r="AI29" i="1"/>
  <c r="AI25" i="1"/>
  <c r="AI28" i="1"/>
  <c r="AI33" i="1"/>
  <c r="AI30" i="1"/>
  <c r="AI32" i="1"/>
  <c r="AP33" i="1"/>
  <c r="AP26" i="1"/>
  <c r="AP31" i="1"/>
  <c r="AP32" i="1"/>
  <c r="AP28" i="1"/>
  <c r="AP29" i="1"/>
  <c r="AP25" i="1"/>
  <c r="AP27" i="1"/>
  <c r="AP30" i="1"/>
  <c r="AQ31" i="1"/>
  <c r="AQ32" i="1"/>
  <c r="AQ29" i="1"/>
  <c r="AQ28" i="1"/>
  <c r="AQ25" i="1"/>
  <c r="AQ27" i="1"/>
  <c r="AQ26" i="1"/>
  <c r="AQ33" i="1"/>
  <c r="AQ30" i="1"/>
  <c r="CK33" i="1"/>
  <c r="CK32" i="1"/>
  <c r="CK25" i="1"/>
  <c r="CK29" i="1"/>
  <c r="CK27" i="1"/>
  <c r="CK26" i="1"/>
  <c r="CK28" i="1"/>
  <c r="CK31" i="1"/>
  <c r="CK30" i="1"/>
  <c r="CL32" i="1"/>
  <c r="CL30" i="1"/>
  <c r="CL27" i="1"/>
  <c r="CL28" i="1"/>
  <c r="CL25" i="1"/>
  <c r="CL33" i="1"/>
  <c r="CL31" i="1"/>
  <c r="CL29" i="1"/>
  <c r="CL26" i="1"/>
  <c r="CW31" i="1"/>
  <c r="CW25" i="1"/>
  <c r="CW28" i="1"/>
  <c r="CW29" i="1"/>
  <c r="CW33" i="1"/>
  <c r="CW27" i="1"/>
  <c r="CW26" i="1"/>
  <c r="CW32" i="1"/>
  <c r="CW30" i="1"/>
  <c r="FH31" i="1"/>
  <c r="FH25" i="1"/>
  <c r="FH32" i="1"/>
  <c r="FH28" i="1"/>
  <c r="FH26" i="1"/>
  <c r="FH29" i="1"/>
  <c r="FH27" i="1"/>
  <c r="FH33" i="1"/>
  <c r="FH30" i="1"/>
  <c r="GJ29" i="1"/>
  <c r="GJ30" i="1"/>
  <c r="GJ25" i="1"/>
  <c r="GJ33" i="1"/>
  <c r="GJ28" i="1"/>
  <c r="GJ31" i="1"/>
  <c r="GJ27" i="1"/>
  <c r="GJ26" i="1"/>
  <c r="GJ32" i="1"/>
  <c r="GU28" i="1"/>
  <c r="GU32" i="1"/>
  <c r="GU25" i="1"/>
  <c r="GU33" i="1"/>
  <c r="GU29" i="1"/>
  <c r="GU26" i="1"/>
  <c r="GU31" i="1"/>
  <c r="GU27" i="1"/>
  <c r="GU30" i="1"/>
  <c r="EL32" i="1"/>
  <c r="EL29" i="1"/>
  <c r="EL25" i="1"/>
  <c r="EL26" i="1"/>
  <c r="EL33" i="1"/>
  <c r="EL27" i="1"/>
  <c r="EL28" i="1"/>
  <c r="EL31" i="1"/>
  <c r="EL30" i="1"/>
  <c r="CV31" i="1"/>
  <c r="CV25" i="1"/>
  <c r="CV32" i="1"/>
  <c r="CV26" i="1"/>
  <c r="CV28" i="1"/>
  <c r="CV30" i="1"/>
  <c r="CV29" i="1"/>
  <c r="CV33" i="1"/>
  <c r="CV27" i="1"/>
  <c r="Z33" i="1"/>
  <c r="Z27" i="1"/>
  <c r="Z25" i="1"/>
  <c r="Z31" i="1"/>
  <c r="Z29" i="1"/>
  <c r="Z28" i="1"/>
  <c r="Z26" i="1"/>
  <c r="Z32" i="1"/>
  <c r="Z30" i="1"/>
  <c r="CM32" i="1"/>
  <c r="CM25" i="1"/>
  <c r="CM27" i="1"/>
  <c r="CM29" i="1"/>
  <c r="CM30" i="1"/>
  <c r="CM28" i="1"/>
  <c r="CM26" i="1"/>
  <c r="CM33" i="1"/>
  <c r="CM31" i="1"/>
  <c r="BX30" i="1"/>
  <c r="BX32" i="1"/>
  <c r="BX33" i="1"/>
  <c r="BX28" i="1"/>
  <c r="BX27" i="1"/>
  <c r="BX29" i="1"/>
  <c r="BX26" i="1"/>
  <c r="BX31" i="1"/>
  <c r="BX25" i="1"/>
  <c r="FN28" i="1"/>
  <c r="FN30" i="1"/>
  <c r="FN27" i="1"/>
  <c r="FN25" i="1"/>
  <c r="FN33" i="1"/>
  <c r="FN26" i="1"/>
  <c r="FN29" i="1"/>
  <c r="FN31" i="1"/>
  <c r="FN32" i="1"/>
  <c r="FG27" i="1"/>
  <c r="FG31" i="1"/>
  <c r="FG33" i="1"/>
  <c r="FG29" i="1"/>
  <c r="FG32" i="1"/>
  <c r="FG26" i="1"/>
  <c r="FG25" i="1"/>
  <c r="FG28" i="1"/>
  <c r="FG30" i="1"/>
  <c r="BO25" i="1"/>
  <c r="CO30" i="1"/>
  <c r="CO27" i="1"/>
  <c r="CO31" i="1"/>
  <c r="CO26" i="1"/>
  <c r="CO29" i="1"/>
  <c r="CO28" i="1"/>
  <c r="CO33" i="1"/>
  <c r="CO25" i="1"/>
  <c r="CO32" i="1"/>
  <c r="FZ29" i="1"/>
  <c r="FZ31" i="1"/>
  <c r="FZ25" i="1"/>
  <c r="FZ28" i="1"/>
  <c r="FZ27" i="1"/>
  <c r="FZ26" i="1"/>
  <c r="FZ33" i="1"/>
  <c r="FZ30" i="1"/>
  <c r="FZ32" i="1"/>
  <c r="DY33" i="1"/>
  <c r="DY28" i="1"/>
  <c r="DY29" i="1"/>
  <c r="DY27" i="1"/>
  <c r="DY26" i="1"/>
  <c r="DY25" i="1"/>
  <c r="DY32" i="1"/>
  <c r="DY31" i="1"/>
  <c r="DY30" i="1"/>
  <c r="FX33" i="1"/>
  <c r="FX26" i="1"/>
  <c r="FX32" i="1"/>
  <c r="FX29" i="1"/>
  <c r="FX31" i="1"/>
  <c r="FX25" i="1"/>
  <c r="FX28" i="1"/>
  <c r="FX27" i="1"/>
  <c r="FX30" i="1"/>
  <c r="CR32" i="1"/>
  <c r="CR31" i="1"/>
  <c r="CR26" i="1"/>
  <c r="CR25" i="1"/>
  <c r="CR29" i="1"/>
  <c r="CR33" i="1"/>
  <c r="CR27" i="1"/>
  <c r="CR28" i="1"/>
  <c r="CR30" i="1"/>
  <c r="CT27" i="1"/>
  <c r="CT30" i="1"/>
  <c r="CT31" i="1"/>
  <c r="CT32" i="1"/>
  <c r="CT26" i="1"/>
  <c r="CT25" i="1"/>
  <c r="CT29" i="1"/>
  <c r="CT33" i="1"/>
  <c r="CT28" i="1"/>
  <c r="EH28" i="1"/>
  <c r="EH26" i="1"/>
  <c r="EH33" i="1"/>
  <c r="EH29" i="1"/>
  <c r="EH27" i="1"/>
  <c r="EH30" i="1"/>
  <c r="EH25" i="1"/>
  <c r="EH31" i="1"/>
  <c r="EH32" i="1"/>
  <c r="DS26" i="1"/>
  <c r="DS29" i="1"/>
  <c r="DS27" i="1"/>
  <c r="DS25" i="1"/>
  <c r="DS28" i="1"/>
  <c r="DS31" i="1"/>
  <c r="DS30" i="1"/>
  <c r="DS32" i="1"/>
  <c r="DS33" i="1"/>
  <c r="DZ28" i="1"/>
  <c r="DZ29" i="1"/>
  <c r="DZ26" i="1"/>
  <c r="DZ31" i="1"/>
  <c r="DZ25" i="1"/>
  <c r="DZ32" i="1"/>
  <c r="DZ33" i="1"/>
  <c r="DZ27" i="1"/>
  <c r="DZ30" i="1"/>
  <c r="GK31" i="1"/>
  <c r="GK29" i="1"/>
  <c r="GK33" i="1"/>
  <c r="GK25" i="1"/>
  <c r="GK28" i="1"/>
  <c r="GK30" i="1"/>
  <c r="GK26" i="1"/>
  <c r="GK27" i="1"/>
  <c r="GK32" i="1"/>
  <c r="BZ27" i="1"/>
  <c r="BZ26" i="1"/>
  <c r="BZ29" i="1"/>
  <c r="BZ31" i="1"/>
  <c r="BZ25" i="1"/>
  <c r="BZ28" i="1"/>
  <c r="BZ32" i="1"/>
  <c r="BZ33" i="1"/>
  <c r="BZ30" i="1"/>
  <c r="BN25" i="1"/>
  <c r="CN25" i="1"/>
  <c r="CN27" i="1"/>
  <c r="CN30" i="1"/>
  <c r="CN26" i="1"/>
  <c r="CN29" i="1"/>
  <c r="CN28" i="1"/>
  <c r="CN33" i="1"/>
  <c r="CN31" i="1"/>
  <c r="CN32" i="1"/>
  <c r="AN33" i="1"/>
  <c r="AN31" i="1"/>
  <c r="AN30" i="1"/>
  <c r="AN26" i="1"/>
  <c r="AN32" i="1"/>
  <c r="AN29" i="1"/>
  <c r="AN28" i="1"/>
  <c r="AN27" i="1"/>
  <c r="AN25" i="1"/>
  <c r="BY28" i="1"/>
  <c r="BY27" i="1"/>
  <c r="BY29" i="1"/>
  <c r="BY26" i="1"/>
  <c r="BY33" i="1"/>
  <c r="BY31" i="1"/>
  <c r="BY25" i="1"/>
  <c r="BY32" i="1"/>
  <c r="BY30" i="1"/>
  <c r="GP26" i="1"/>
  <c r="GP33" i="1"/>
  <c r="GP32" i="1"/>
  <c r="GP25" i="1"/>
  <c r="GP27" i="1"/>
  <c r="GP31" i="1"/>
  <c r="GP29" i="1"/>
  <c r="GP28" i="1"/>
  <c r="GP30" i="1"/>
  <c r="CG28" i="1"/>
  <c r="CG26" i="1"/>
  <c r="CG31" i="1"/>
  <c r="CG27" i="1"/>
  <c r="CG32" i="1"/>
  <c r="CG25" i="1"/>
  <c r="CG29" i="1"/>
  <c r="CG33" i="1"/>
  <c r="CG30" i="1"/>
  <c r="AL25" i="1"/>
  <c r="AL29" i="1"/>
  <c r="AL31" i="1"/>
  <c r="AL32" i="1"/>
  <c r="AL26" i="1"/>
  <c r="AL28" i="1"/>
  <c r="AL27" i="1"/>
  <c r="AL33" i="1"/>
  <c r="AL30" i="1"/>
  <c r="AR29" i="1"/>
  <c r="AR25" i="1"/>
  <c r="AR27" i="1"/>
  <c r="AR33" i="1"/>
  <c r="AR28" i="1"/>
  <c r="AR26" i="1"/>
  <c r="AR31" i="1"/>
  <c r="AR30" i="1"/>
  <c r="AR32" i="1"/>
  <c r="DT31" i="1"/>
  <c r="DT27" i="1"/>
  <c r="DT25" i="1"/>
  <c r="DT29" i="1"/>
  <c r="DT26" i="1"/>
  <c r="DT28" i="1"/>
  <c r="DT33" i="1"/>
  <c r="DT32" i="1"/>
  <c r="DT30" i="1"/>
  <c r="GN30" i="1"/>
  <c r="GN28" i="1"/>
  <c r="GN32" i="1"/>
  <c r="GN27" i="1"/>
  <c r="GN26" i="1"/>
  <c r="GN33" i="1"/>
  <c r="GN25" i="1"/>
  <c r="GN29" i="1"/>
  <c r="GN31" i="1"/>
  <c r="BP25" i="1"/>
  <c r="AU29" i="1"/>
  <c r="AU27" i="1"/>
  <c r="AU30" i="1"/>
  <c r="AU26" i="1"/>
  <c r="AU28" i="1"/>
  <c r="AU31" i="1"/>
  <c r="AU33" i="1"/>
  <c r="AU32" i="1"/>
  <c r="AU25" i="1"/>
  <c r="DE31" i="1"/>
  <c r="DE25" i="1"/>
  <c r="DE29" i="1"/>
  <c r="DE26" i="1"/>
  <c r="DE30" i="1"/>
  <c r="DE27" i="1"/>
  <c r="DE28" i="1"/>
  <c r="DE33" i="1"/>
  <c r="DE32" i="1"/>
  <c r="GT30" i="1"/>
  <c r="GT28" i="1"/>
  <c r="GT32" i="1"/>
  <c r="GT29" i="1"/>
  <c r="GT25" i="1"/>
  <c r="GT33" i="1"/>
  <c r="GT26" i="1"/>
  <c r="GT31" i="1"/>
  <c r="GT27" i="1"/>
  <c r="GM32" i="1"/>
  <c r="GM28" i="1"/>
  <c r="GM30" i="1"/>
  <c r="GM26" i="1"/>
  <c r="GM27" i="1"/>
  <c r="GM31" i="1"/>
  <c r="GM25" i="1"/>
  <c r="GM29" i="1"/>
  <c r="GM33" i="1"/>
  <c r="EK28" i="1"/>
  <c r="EK29" i="1"/>
  <c r="EK32" i="1"/>
  <c r="EK30" i="1"/>
  <c r="EK25" i="1"/>
  <c r="EK31" i="1"/>
  <c r="EK26" i="1"/>
  <c r="EK27" i="1"/>
  <c r="EK33" i="1"/>
  <c r="GL25" i="1"/>
  <c r="GL28" i="1"/>
  <c r="GL32" i="1"/>
  <c r="GL30" i="1"/>
  <c r="GL31" i="1"/>
  <c r="GL26" i="1"/>
  <c r="GL27" i="1"/>
  <c r="GL33" i="1"/>
  <c r="GL29" i="1"/>
  <c r="FI31" i="1"/>
  <c r="FI25" i="1"/>
  <c r="FI32" i="1"/>
  <c r="FI26" i="1"/>
  <c r="FI29" i="1"/>
  <c r="FI28" i="1"/>
  <c r="FI27" i="1"/>
  <c r="FI33" i="1"/>
  <c r="FI30" i="1"/>
  <c r="EG25" i="1"/>
  <c r="EG28" i="1"/>
  <c r="EG26" i="1"/>
  <c r="EG29" i="1"/>
  <c r="EG33" i="1"/>
  <c r="EG27" i="1"/>
  <c r="EG31" i="1"/>
  <c r="EG30" i="1"/>
  <c r="EG32" i="1"/>
  <c r="CX32" i="1"/>
  <c r="CX25" i="1"/>
  <c r="CX26" i="1"/>
  <c r="CX28" i="1"/>
  <c r="CX29" i="1"/>
  <c r="CX33" i="1"/>
  <c r="CX27" i="1"/>
  <c r="CX31" i="1"/>
  <c r="CX30" i="1"/>
  <c r="EY33" i="1"/>
  <c r="EY29" i="1"/>
  <c r="EY31" i="1"/>
  <c r="EY26" i="1"/>
  <c r="EY27" i="1"/>
  <c r="EY28" i="1"/>
  <c r="EY25" i="1"/>
  <c r="EY32" i="1"/>
  <c r="EY30" i="1"/>
  <c r="CS32" i="1"/>
  <c r="CS27" i="1"/>
  <c r="CS31" i="1"/>
  <c r="CS26" i="1"/>
  <c r="CS25" i="1"/>
  <c r="CS29" i="1"/>
  <c r="CS28" i="1"/>
  <c r="CS30" i="1"/>
  <c r="CS33" i="1"/>
  <c r="AV26" i="1"/>
  <c r="AV28" i="1"/>
  <c r="AV30" i="1"/>
  <c r="AV31" i="1"/>
  <c r="AV25" i="1"/>
  <c r="AV27" i="1"/>
  <c r="AV33" i="1"/>
  <c r="AV32" i="1"/>
  <c r="AV29" i="1"/>
  <c r="AK33" i="1"/>
  <c r="AK25" i="1"/>
  <c r="AK29" i="1"/>
  <c r="AK31" i="1"/>
  <c r="AK26" i="1"/>
  <c r="AK28" i="1"/>
  <c r="AK27" i="1"/>
  <c r="AK30" i="1"/>
  <c r="AK32" i="1"/>
  <c r="FF31" i="1"/>
  <c r="FF27" i="1"/>
  <c r="FF30" i="1"/>
  <c r="FF32" i="1"/>
  <c r="FF25" i="1"/>
  <c r="FF26" i="1"/>
  <c r="FF28" i="1"/>
  <c r="FF33" i="1"/>
  <c r="FF29" i="1"/>
  <c r="CU30" i="1"/>
  <c r="CU31" i="1"/>
  <c r="CU32" i="1"/>
  <c r="CU25" i="1"/>
  <c r="CU26" i="1"/>
  <c r="CU28" i="1"/>
  <c r="CU29" i="1"/>
  <c r="CU27" i="1"/>
  <c r="CU33" i="1"/>
  <c r="AJ26" i="1"/>
  <c r="AJ29" i="1"/>
  <c r="AJ32" i="1"/>
  <c r="AJ25" i="1"/>
  <c r="AJ28" i="1"/>
  <c r="AJ27" i="1"/>
  <c r="AJ31" i="1"/>
  <c r="AJ30" i="1"/>
  <c r="AJ33" i="1"/>
  <c r="GA30" i="1"/>
  <c r="GA25" i="1"/>
  <c r="GA31" i="1"/>
  <c r="GA32" i="1"/>
  <c r="GA28" i="1"/>
  <c r="GA27" i="1"/>
  <c r="GA26" i="1"/>
  <c r="GA33" i="1"/>
  <c r="GA29" i="1"/>
  <c r="AM25" i="1"/>
  <c r="AM29" i="1"/>
  <c r="AM31" i="1"/>
  <c r="AM32" i="1"/>
  <c r="AM28" i="1"/>
  <c r="AM30" i="1"/>
  <c r="AM27" i="1"/>
  <c r="AM26" i="1"/>
  <c r="AM33" i="1"/>
  <c r="GN19" i="1"/>
  <c r="GK19" i="1"/>
  <c r="DY19" i="1"/>
  <c r="GO34" i="1"/>
  <c r="CO19" i="1"/>
  <c r="AJ19" i="1"/>
  <c r="GA19" i="1"/>
  <c r="AI20" i="1"/>
  <c r="AM19" i="1"/>
  <c r="CO20" i="1"/>
  <c r="AJ20" i="1"/>
  <c r="Z20" i="1"/>
  <c r="AR19" i="1"/>
  <c r="GT19" i="1"/>
  <c r="FG20" i="1"/>
  <c r="FX19" i="1"/>
  <c r="CS20" i="1"/>
  <c r="AV20" i="1"/>
  <c r="GJ19" i="1"/>
  <c r="GN20" i="1"/>
  <c r="GK20" i="1"/>
  <c r="GA20" i="1"/>
  <c r="FZ20" i="1"/>
  <c r="DS20" i="1"/>
  <c r="EL20" i="1"/>
  <c r="CX20" i="1"/>
  <c r="DY20" i="1"/>
  <c r="DT19" i="1"/>
  <c r="FN20" i="1"/>
  <c r="FG19" i="1"/>
  <c r="AR20" i="1"/>
  <c r="U20" i="1"/>
  <c r="GT20" i="1"/>
  <c r="EL19" i="1"/>
  <c r="AL19" i="1"/>
  <c r="CV20" i="1"/>
  <c r="AK20" i="1"/>
  <c r="EG20" i="1"/>
  <c r="AI19" i="1"/>
  <c r="Z19" i="1"/>
  <c r="FZ19" i="1"/>
  <c r="GU19" i="1"/>
  <c r="AK19" i="1"/>
  <c r="GU20" i="1"/>
  <c r="BX19" i="1"/>
  <c r="GP19" i="1"/>
  <c r="AM20" i="1"/>
  <c r="CX19" i="1"/>
  <c r="CT19" i="1"/>
  <c r="DS19" i="1"/>
  <c r="BX20" i="1"/>
  <c r="AQ19" i="1"/>
  <c r="CM20" i="1"/>
  <c r="BO20" i="1"/>
  <c r="CN19" i="1"/>
  <c r="BZ19" i="1"/>
  <c r="BP19" i="1"/>
  <c r="V20" i="1"/>
  <c r="FI20" i="1"/>
  <c r="AU19" i="1"/>
  <c r="BY19" i="1"/>
  <c r="AP19" i="1"/>
  <c r="BO19" i="1"/>
  <c r="GJ20" i="1"/>
  <c r="AQ20" i="1"/>
  <c r="BP20" i="1"/>
  <c r="EH20" i="1"/>
  <c r="CN20" i="1"/>
  <c r="AL20" i="1"/>
  <c r="AV19" i="1"/>
  <c r="CK20" i="1"/>
  <c r="AN19" i="1"/>
  <c r="CW20" i="1"/>
  <c r="U19" i="1"/>
  <c r="GM19" i="1"/>
  <c r="EH19" i="1"/>
  <c r="AU20" i="1"/>
  <c r="FX20" i="1"/>
  <c r="BZ20" i="1"/>
  <c r="FH20" i="1"/>
  <c r="FH19" i="1"/>
  <c r="EG19" i="1"/>
  <c r="EY20" i="1"/>
  <c r="CS19" i="1"/>
  <c r="DE19" i="1"/>
  <c r="FF19" i="1"/>
  <c r="CV19" i="1"/>
  <c r="CM19" i="1"/>
  <c r="EK19" i="1"/>
  <c r="AP20" i="1"/>
  <c r="AN20" i="1"/>
  <c r="AS20" i="1"/>
  <c r="CU19" i="1"/>
  <c r="EY19" i="1"/>
  <c r="CR20" i="1"/>
  <c r="CR19" i="1"/>
  <c r="FN19" i="1"/>
  <c r="GP20" i="1"/>
  <c r="DZ19" i="1"/>
  <c r="FI19" i="1"/>
  <c r="BJ20" i="1"/>
  <c r="BN19" i="1"/>
  <c r="CU20" i="1"/>
  <c r="CW19" i="1"/>
  <c r="FF20" i="1"/>
  <c r="GM20" i="1"/>
  <c r="V19" i="1"/>
  <c r="BJ19" i="1"/>
  <c r="GL20" i="1"/>
  <c r="BN20" i="1"/>
  <c r="DE20" i="1"/>
  <c r="AS19" i="1"/>
  <c r="EK20" i="1"/>
  <c r="CK19" i="1"/>
  <c r="CL19" i="1"/>
  <c r="DZ20" i="1"/>
  <c r="DT20" i="1"/>
  <c r="BY20" i="1"/>
  <c r="CL20" i="1"/>
  <c r="GL19" i="1"/>
  <c r="CT20" i="1"/>
  <c r="CE10" i="1"/>
  <c r="CE11" i="1"/>
  <c r="CF11" i="1"/>
  <c r="CF10" i="1"/>
  <c r="BG20" i="1"/>
  <c r="GO20" i="1"/>
  <c r="BG19" i="1"/>
  <c r="GO19" i="1"/>
  <c r="CE18" i="1"/>
  <c r="CF18" i="1"/>
  <c r="CF12" i="1"/>
  <c r="CF13" i="1" s="1"/>
  <c r="CE12" i="1"/>
  <c r="CE13" i="1" s="1"/>
  <c r="BF47" i="1"/>
  <c r="BF6" i="1"/>
  <c r="GR35" i="1" l="1"/>
  <c r="GR36" i="1" s="1"/>
  <c r="GR37" i="1" s="1"/>
  <c r="FE37" i="1"/>
  <c r="S43" i="1"/>
  <c r="R43" i="1"/>
  <c r="S42" i="1"/>
  <c r="R42" i="1"/>
  <c r="S41" i="1"/>
  <c r="R41" i="1"/>
  <c r="S40" i="1"/>
  <c r="R40" i="1"/>
  <c r="S39" i="1"/>
  <c r="R39" i="1"/>
  <c r="S38" i="1"/>
  <c r="R38" i="1"/>
  <c r="S37" i="1"/>
  <c r="R37" i="1"/>
  <c r="S36" i="1"/>
  <c r="R36" i="1"/>
  <c r="S35" i="1"/>
  <c r="R35" i="1"/>
  <c r="AH43" i="1"/>
  <c r="AH42" i="1"/>
  <c r="AH41" i="1"/>
  <c r="AH40" i="1"/>
  <c r="AH39" i="1"/>
  <c r="AH38" i="1"/>
  <c r="AH37" i="1"/>
  <c r="AH36" i="1"/>
  <c r="AH35" i="1"/>
  <c r="FE42" i="1"/>
  <c r="FB38" i="1"/>
  <c r="FB43" i="1"/>
  <c r="FC32" i="1" a="1"/>
  <c r="FC32" i="1" s="1"/>
  <c r="EZ29" i="1" a="1"/>
  <c r="EZ29" i="1" s="1"/>
  <c r="EZ25" i="1" a="1"/>
  <c r="EZ25" i="1" s="1"/>
  <c r="FB35" i="1"/>
  <c r="FC30" i="1" a="1"/>
  <c r="FC30" i="1" s="1"/>
  <c r="EZ32" i="1" a="1"/>
  <c r="EZ32" i="1" s="1"/>
  <c r="EZ28" i="1" a="1"/>
  <c r="EZ28" i="1" s="1"/>
  <c r="FB41" i="1"/>
  <c r="FE43" i="1"/>
  <c r="FC33" i="1" a="1"/>
  <c r="FC33" i="1" s="1"/>
  <c r="FC27" i="1" a="1"/>
  <c r="FC27" i="1" s="1"/>
  <c r="EZ26" i="1" a="1"/>
  <c r="EZ26" i="1" s="1"/>
  <c r="FC31" i="1" a="1"/>
  <c r="FC31" i="1" s="1"/>
  <c r="FC34" i="1" a="1"/>
  <c r="FC34" i="1" s="1"/>
  <c r="EZ31" i="1" a="1"/>
  <c r="EZ31" i="1" s="1"/>
  <c r="EZ27" i="1" a="1"/>
  <c r="EZ27" i="1" s="1"/>
  <c r="FC26" i="1" a="1"/>
  <c r="FC26" i="1" s="1"/>
  <c r="FB40" i="1"/>
  <c r="FC25" i="1" a="1"/>
  <c r="FC25" i="1" s="1"/>
  <c r="FC29" i="1" a="1"/>
  <c r="FC29" i="1" s="1"/>
  <c r="EZ33" i="1" a="1"/>
  <c r="EZ33" i="1" s="1"/>
  <c r="EZ34" i="1" a="1"/>
  <c r="EZ34" i="1" s="1"/>
  <c r="FC28" i="1" a="1"/>
  <c r="FC28" i="1" s="1"/>
  <c r="EZ30" i="1" a="1"/>
  <c r="EZ30" i="1" s="1"/>
  <c r="GO35" i="1"/>
  <c r="CF30" i="1"/>
  <c r="GO36" i="1"/>
  <c r="GO37" i="1" s="1"/>
  <c r="GO38" i="1" s="1"/>
  <c r="GO39" i="1" s="1"/>
  <c r="GO40" i="1" s="1"/>
  <c r="CE33" i="1"/>
  <c r="CE30" i="1"/>
  <c r="CE28" i="1"/>
  <c r="CE31" i="1"/>
  <c r="CE29" i="1"/>
  <c r="CE25" i="1"/>
  <c r="CE27" i="1"/>
  <c r="CE32" i="1"/>
  <c r="CE26" i="1"/>
  <c r="BG36" i="1"/>
  <c r="BG37" i="1" s="1"/>
  <c r="BG38" i="1" s="1"/>
  <c r="BG39" i="1"/>
  <c r="GO41" i="1"/>
  <c r="GO42" i="1" s="1"/>
  <c r="GO43" i="1" s="1"/>
  <c r="CF33" i="1"/>
  <c r="CF32" i="1"/>
  <c r="CF29" i="1"/>
  <c r="CF25" i="1"/>
  <c r="CF31" i="1"/>
  <c r="CF27" i="1"/>
  <c r="CF26" i="1"/>
  <c r="CF28" i="1"/>
  <c r="GS38" i="1"/>
  <c r="BG40" i="1"/>
  <c r="BG41" i="1" s="1"/>
  <c r="BG42" i="1" s="1"/>
  <c r="BG43" i="1" s="1"/>
  <c r="GF37" i="1"/>
  <c r="ER37" i="1"/>
  <c r="EQ37" i="1"/>
  <c r="GN34" i="1"/>
  <c r="CT34" i="1"/>
  <c r="GL34" i="1"/>
  <c r="CG34" i="1"/>
  <c r="CG35" i="1" s="1"/>
  <c r="CG36" i="1" s="1"/>
  <c r="CG37" i="1" s="1"/>
  <c r="CG38" i="1" s="1"/>
  <c r="CG39" i="1" s="1"/>
  <c r="CG40" i="1" s="1"/>
  <c r="CG41" i="1" s="1"/>
  <c r="CG42" i="1" s="1"/>
  <c r="CG43" i="1" s="1"/>
  <c r="EL34" i="1"/>
  <c r="EH34" i="1"/>
  <c r="EH35" i="1" s="1"/>
  <c r="EH36" i="1" s="1"/>
  <c r="EH37" i="1" s="1"/>
  <c r="EH38" i="1" s="1"/>
  <c r="EH39" i="1" s="1"/>
  <c r="EH40" i="1" s="1"/>
  <c r="EH41" i="1" s="1"/>
  <c r="EH42" i="1" s="1"/>
  <c r="EH43" i="1" s="1"/>
  <c r="CU34" i="1"/>
  <c r="DS34" i="1"/>
  <c r="FG34" i="1"/>
  <c r="FG35" i="1" s="1"/>
  <c r="FG36" i="1" s="1"/>
  <c r="GP34" i="1"/>
  <c r="FZ34" i="1"/>
  <c r="FZ35" i="1" s="1"/>
  <c r="FZ36" i="1" s="1"/>
  <c r="FZ37" i="1" s="1"/>
  <c r="FZ38" i="1" s="1"/>
  <c r="FZ39" i="1" s="1"/>
  <c r="FZ40" i="1" s="1"/>
  <c r="FZ41" i="1" s="1"/>
  <c r="FZ42" i="1" s="1"/>
  <c r="FZ43" i="1" s="1"/>
  <c r="GA34" i="1"/>
  <c r="FX34" i="1"/>
  <c r="FX35" i="1" s="1"/>
  <c r="FX36" i="1" s="1"/>
  <c r="FX37" i="1" s="1"/>
  <c r="FX38" i="1" s="1"/>
  <c r="FX39" i="1" s="1"/>
  <c r="FX40" i="1" s="1"/>
  <c r="FX41" i="1" s="1"/>
  <c r="FX42" i="1" s="1"/>
  <c r="FX43" i="1" s="1"/>
  <c r="DE34" i="1"/>
  <c r="BN34" i="1"/>
  <c r="DZ34" i="1"/>
  <c r="DZ35" i="1" s="1"/>
  <c r="DZ36" i="1" s="1"/>
  <c r="DZ37" i="1" s="1"/>
  <c r="DZ38" i="1" s="1"/>
  <c r="DZ39" i="1" s="1"/>
  <c r="DZ40" i="1" s="1"/>
  <c r="DZ41" i="1" s="1"/>
  <c r="DZ42" i="1" s="1"/>
  <c r="DZ43" i="1" s="1"/>
  <c r="CK34" i="1"/>
  <c r="AP34" i="1"/>
  <c r="AP35" i="1" s="1"/>
  <c r="AP36" i="1" s="1"/>
  <c r="AP37" i="1" s="1"/>
  <c r="AP38" i="1" s="1"/>
  <c r="AP39" i="1" s="1"/>
  <c r="AP40" i="1" s="1"/>
  <c r="AP41" i="1" s="1"/>
  <c r="AP42" i="1" s="1"/>
  <c r="AP43" i="1" s="1"/>
  <c r="CX34" i="1"/>
  <c r="CX35" i="1" s="1"/>
  <c r="CX36" i="1" s="1"/>
  <c r="CX37" i="1" s="1"/>
  <c r="CX38" i="1" s="1"/>
  <c r="CX39" i="1" s="1"/>
  <c r="CX40" i="1" s="1"/>
  <c r="CX41" i="1" s="1"/>
  <c r="CX42" i="1" s="1"/>
  <c r="CX43" i="1" s="1"/>
  <c r="CS35" i="1"/>
  <c r="CS36" i="1" s="1"/>
  <c r="CS37" i="1" s="1"/>
  <c r="CS38" i="1" s="1"/>
  <c r="CS39" i="1" s="1"/>
  <c r="CS40" i="1" s="1"/>
  <c r="CS41" i="1" s="1"/>
  <c r="CS42" i="1" s="1"/>
  <c r="CS43" i="1" s="1"/>
  <c r="GU34" i="1"/>
  <c r="GU35" i="1" s="1"/>
  <c r="GU36" i="1" s="1"/>
  <c r="GU37" i="1" s="1"/>
  <c r="GU38" i="1" s="1"/>
  <c r="GU39" i="1" s="1"/>
  <c r="GU40" i="1" s="1"/>
  <c r="GU41" i="1" s="1"/>
  <c r="GU42" i="1" s="1"/>
  <c r="GU43" i="1" s="1"/>
  <c r="GT34" i="1"/>
  <c r="GT35" i="1" s="1"/>
  <c r="GT36" i="1" s="1"/>
  <c r="GT37" i="1" s="1"/>
  <c r="GT38" i="1" s="1"/>
  <c r="GT39" i="1" s="1"/>
  <c r="GT40" i="1" s="1"/>
  <c r="GT41" i="1" s="1"/>
  <c r="GT42" i="1" s="1"/>
  <c r="GT43" i="1" s="1"/>
  <c r="DT34" i="1"/>
  <c r="DT35" i="1" s="1"/>
  <c r="DT36" i="1" s="1"/>
  <c r="DT37" i="1" s="1"/>
  <c r="DT38" i="1" s="1"/>
  <c r="DT39" i="1" s="1"/>
  <c r="DT40" i="1" s="1"/>
  <c r="DT41" i="1" s="1"/>
  <c r="DT42" i="1" s="1"/>
  <c r="DT43" i="1" s="1"/>
  <c r="DY34" i="1"/>
  <c r="CT35" i="1"/>
  <c r="CT36" i="1" s="1"/>
  <c r="CT37" i="1" s="1"/>
  <c r="CT38" i="1" s="1"/>
  <c r="CT39" i="1" s="1"/>
  <c r="CT40" i="1" s="1"/>
  <c r="CT41" i="1" s="1"/>
  <c r="CT42" i="1" s="1"/>
  <c r="CT43" i="1" s="1"/>
  <c r="CW35" i="1"/>
  <c r="CW36" i="1" s="1"/>
  <c r="CW37" i="1" s="1"/>
  <c r="CW38" i="1" s="1"/>
  <c r="CW39" i="1" s="1"/>
  <c r="CW40" i="1" s="1"/>
  <c r="CW41" i="1" s="1"/>
  <c r="CW42" i="1" s="1"/>
  <c r="CW43" i="1" s="1"/>
  <c r="FH34" i="1"/>
  <c r="FH35" i="1" s="1"/>
  <c r="FH36" i="1" s="1"/>
  <c r="FH37" i="1" s="1"/>
  <c r="FH38" i="1" s="1"/>
  <c r="FH39" i="1" s="1"/>
  <c r="FH40" i="1" s="1"/>
  <c r="FH41" i="1" s="1"/>
  <c r="FH42" i="1" s="1"/>
  <c r="FH43" i="1" s="1"/>
  <c r="BN35" i="1"/>
  <c r="BN36" i="1" s="1"/>
  <c r="BN37" i="1" s="1"/>
  <c r="BN38" i="1" s="1"/>
  <c r="BN39" i="1" s="1"/>
  <c r="BN40" i="1" s="1"/>
  <c r="BN41" i="1" s="1"/>
  <c r="BN42" i="1" s="1"/>
  <c r="BN43" i="1" s="1"/>
  <c r="BY34" i="1"/>
  <c r="BY35" i="1" s="1"/>
  <c r="BY36" i="1" s="1"/>
  <c r="BY37" i="1" s="1"/>
  <c r="BY38" i="1" s="1"/>
  <c r="BY39" i="1" s="1"/>
  <c r="BY40" i="1" s="1"/>
  <c r="BY41" i="1" s="1"/>
  <c r="BY42" i="1" s="1"/>
  <c r="BY43" i="1" s="1"/>
  <c r="BX34" i="1"/>
  <c r="BX35" i="1" s="1"/>
  <c r="BX36" i="1" s="1"/>
  <c r="BX37" i="1" s="1"/>
  <c r="BX38" i="1" s="1"/>
  <c r="BX39" i="1" s="1"/>
  <c r="BX40" i="1" s="1"/>
  <c r="BX41" i="1" s="1"/>
  <c r="BX42" i="1" s="1"/>
  <c r="BX43" i="1" s="1"/>
  <c r="CL35" i="1"/>
  <c r="BO34" i="1"/>
  <c r="BO35" i="1" s="1"/>
  <c r="BO36" i="1" s="1"/>
  <c r="BO37" i="1" s="1"/>
  <c r="BO38" i="1" s="1"/>
  <c r="BO39" i="1" s="1"/>
  <c r="BO40" i="1" s="1"/>
  <c r="BO41" i="1" s="1"/>
  <c r="BO42" i="1" s="1"/>
  <c r="BO43" i="1" s="1"/>
  <c r="CS34" i="1"/>
  <c r="CV35" i="1"/>
  <c r="CV36" i="1" s="1"/>
  <c r="CV37" i="1" s="1"/>
  <c r="CV38" i="1" s="1"/>
  <c r="CV39" i="1" s="1"/>
  <c r="CV40" i="1" s="1"/>
  <c r="CV41" i="1" s="1"/>
  <c r="CV42" i="1" s="1"/>
  <c r="CV43" i="1" s="1"/>
  <c r="EL35" i="1"/>
  <c r="EL36" i="1" s="1"/>
  <c r="EL37" i="1" s="1"/>
  <c r="EL38" i="1" s="1"/>
  <c r="EL39" i="1" s="1"/>
  <c r="EL40" i="1" s="1"/>
  <c r="EL41" i="1" s="1"/>
  <c r="EL42" i="1" s="1"/>
  <c r="CW34" i="1"/>
  <c r="BZ34" i="1"/>
  <c r="BZ35" i="1" s="1"/>
  <c r="BZ36" i="1" s="1"/>
  <c r="BZ37" i="1" s="1"/>
  <c r="BZ38" i="1" s="1"/>
  <c r="BZ39" i="1" s="1"/>
  <c r="BZ40" i="1" s="1"/>
  <c r="BZ41" i="1" s="1"/>
  <c r="BZ42" i="1" s="1"/>
  <c r="BZ43" i="1" s="1"/>
  <c r="EY35" i="1"/>
  <c r="EY36" i="1" s="1"/>
  <c r="EY37" i="1" s="1"/>
  <c r="EY38" i="1" s="1"/>
  <c r="EY39" i="1" s="1"/>
  <c r="EY40" i="1" s="1"/>
  <c r="EY41" i="1" s="1"/>
  <c r="EY42" i="1" s="1"/>
  <c r="EY43" i="1" s="1"/>
  <c r="DE35" i="1"/>
  <c r="GN35" i="1"/>
  <c r="AQ35" i="1"/>
  <c r="AQ36" i="1" s="1"/>
  <c r="AQ37" i="1" s="1"/>
  <c r="AQ38" i="1" s="1"/>
  <c r="AQ39" i="1" s="1"/>
  <c r="AQ40" i="1" s="1"/>
  <c r="AQ41" i="1" s="1"/>
  <c r="AQ42" i="1" s="1"/>
  <c r="AQ43" i="1" s="1"/>
  <c r="BP34" i="1"/>
  <c r="BP35" i="1" s="1"/>
  <c r="BP36" i="1" s="1"/>
  <c r="BP37" i="1" s="1"/>
  <c r="BP38" i="1" s="1"/>
  <c r="BP39" i="1" s="1"/>
  <c r="BP40" i="1" s="1"/>
  <c r="BP41" i="1" s="1"/>
  <c r="BP42" i="1" s="1"/>
  <c r="BP43" i="1" s="1"/>
  <c r="AS35" i="1"/>
  <c r="AS36" i="1" s="1"/>
  <c r="AS37" i="1" s="1"/>
  <c r="AS38" i="1" s="1"/>
  <c r="AS39" i="1" s="1"/>
  <c r="AS40" i="1" s="1"/>
  <c r="AS41" i="1" s="1"/>
  <c r="AS42" i="1" s="1"/>
  <c r="AS43" i="1" s="1"/>
  <c r="CR34" i="1"/>
  <c r="CR35" i="1" s="1"/>
  <c r="CR36" i="1" s="1"/>
  <c r="CR37" i="1" s="1"/>
  <c r="CR38" i="1" s="1"/>
  <c r="CR39" i="1" s="1"/>
  <c r="CR40" i="1" s="1"/>
  <c r="CR41" i="1" s="1"/>
  <c r="CR42" i="1" s="1"/>
  <c r="CR43" i="1" s="1"/>
  <c r="CL34" i="1"/>
  <c r="CO34" i="1"/>
  <c r="CO35" i="1" s="1"/>
  <c r="CO36" i="1" s="1"/>
  <c r="CO37" i="1" s="1"/>
  <c r="CO38" i="1" s="1"/>
  <c r="CO39" i="1" s="1"/>
  <c r="CO40" i="1" s="1"/>
  <c r="CO41" i="1" s="1"/>
  <c r="CO42" i="1" s="1"/>
  <c r="CO43" i="1" s="1"/>
  <c r="CM34" i="1"/>
  <c r="CM35" i="1" s="1"/>
  <c r="CM36" i="1" s="1"/>
  <c r="CM37" i="1" s="1"/>
  <c r="CM38" i="1" s="1"/>
  <c r="CM39" i="1" s="1"/>
  <c r="CM40" i="1" s="1"/>
  <c r="CM41" i="1" s="1"/>
  <c r="CM42" i="1" s="1"/>
  <c r="CM43" i="1" s="1"/>
  <c r="EK34" i="1"/>
  <c r="EK35" i="1" s="1"/>
  <c r="EK36" i="1" s="1"/>
  <c r="EK37" i="1" s="1"/>
  <c r="EK38" i="1" s="1"/>
  <c r="EK39" i="1" s="1"/>
  <c r="EK40" i="1" s="1"/>
  <c r="EK41" i="1" s="1"/>
  <c r="EK42" i="1" s="1"/>
  <c r="EK43" i="1" s="1"/>
  <c r="AI34" i="1"/>
  <c r="AI35" i="1" s="1"/>
  <c r="AI36" i="1" s="1"/>
  <c r="GP35" i="1"/>
  <c r="GA35" i="1"/>
  <c r="GA36" i="1" s="1"/>
  <c r="GA37" i="1" s="1"/>
  <c r="GA38" i="1" s="1"/>
  <c r="GA39" i="1" s="1"/>
  <c r="GA40" i="1" s="1"/>
  <c r="GA41" i="1" s="1"/>
  <c r="GA42" i="1" s="1"/>
  <c r="GA43" i="1" s="1"/>
  <c r="AQ34" i="1"/>
  <c r="AK34" i="1"/>
  <c r="AK35" i="1" s="1"/>
  <c r="CV34" i="1"/>
  <c r="GM34" i="1"/>
  <c r="GM35" i="1" s="1"/>
  <c r="AJ34" i="1"/>
  <c r="AJ35" i="1" s="1"/>
  <c r="AJ36" i="1" s="1"/>
  <c r="Z34" i="1"/>
  <c r="Z35" i="1" s="1"/>
  <c r="AM34" i="1"/>
  <c r="AM35" i="1" s="1"/>
  <c r="AM36" i="1" s="1"/>
  <c r="AM37" i="1" s="1"/>
  <c r="AM38" i="1" s="1"/>
  <c r="AM39" i="1" s="1"/>
  <c r="AM40" i="1" s="1"/>
  <c r="AM41" i="1" s="1"/>
  <c r="AM42" i="1" s="1"/>
  <c r="AM43" i="1" s="1"/>
  <c r="GK34" i="1"/>
  <c r="GK35" i="1" s="1"/>
  <c r="GK36" i="1" s="1"/>
  <c r="GK37" i="1" s="1"/>
  <c r="GK38" i="1" s="1"/>
  <c r="GK39" i="1" s="1"/>
  <c r="GK40" i="1" s="1"/>
  <c r="GK41" i="1" s="1"/>
  <c r="GK42" i="1" s="1"/>
  <c r="GK43" i="1" s="1"/>
  <c r="CK35" i="1"/>
  <c r="AU34" i="1"/>
  <c r="AU35" i="1" s="1"/>
  <c r="AU36" i="1" s="1"/>
  <c r="GJ34" i="1"/>
  <c r="GJ35" i="1" s="1"/>
  <c r="FN34" i="1"/>
  <c r="FN35" i="1" s="1"/>
  <c r="FN36" i="1" s="1"/>
  <c r="FN37" i="1" s="1"/>
  <c r="FN38" i="1" s="1"/>
  <c r="FN39" i="1" s="1"/>
  <c r="FN40" i="1" s="1"/>
  <c r="FN41" i="1" s="1"/>
  <c r="FN42" i="1" s="1"/>
  <c r="FN43" i="1" s="1"/>
  <c r="AL34" i="1"/>
  <c r="AL35" i="1" s="1"/>
  <c r="AL36" i="1" s="1"/>
  <c r="AL37" i="1" s="1"/>
  <c r="AL38" i="1" s="1"/>
  <c r="AL39" i="1" s="1"/>
  <c r="AL40" i="1" s="1"/>
  <c r="AL41" i="1" s="1"/>
  <c r="AL42" i="1" s="1"/>
  <c r="AL43" i="1" s="1"/>
  <c r="CN34" i="1"/>
  <c r="CN35" i="1" s="1"/>
  <c r="CN36" i="1" s="1"/>
  <c r="CN37" i="1" s="1"/>
  <c r="CN38" i="1" s="1"/>
  <c r="CN39" i="1" s="1"/>
  <c r="CN40" i="1" s="1"/>
  <c r="CN41" i="1" s="1"/>
  <c r="CN42" i="1" s="1"/>
  <c r="CN43" i="1" s="1"/>
  <c r="AV34" i="1"/>
  <c r="AV35" i="1" s="1"/>
  <c r="AV36" i="1" s="1"/>
  <c r="AV37" i="1" s="1"/>
  <c r="AV38" i="1" s="1"/>
  <c r="AV39" i="1" s="1"/>
  <c r="AV40" i="1" s="1"/>
  <c r="AV41" i="1" s="1"/>
  <c r="AV42" i="1" s="1"/>
  <c r="AV43" i="1" s="1"/>
  <c r="FF34" i="1"/>
  <c r="FF35" i="1" s="1"/>
  <c r="FF36" i="1" s="1"/>
  <c r="GL35" i="1"/>
  <c r="GL36" i="1" s="1"/>
  <c r="GL37" i="1" s="1"/>
  <c r="GL38" i="1" s="1"/>
  <c r="GL39" i="1" s="1"/>
  <c r="GL40" i="1" s="1"/>
  <c r="GL41" i="1" s="1"/>
  <c r="GL42" i="1" s="1"/>
  <c r="GL43" i="1" s="1"/>
  <c r="DY35" i="1"/>
  <c r="DY36" i="1" s="1"/>
  <c r="DY37" i="1" s="1"/>
  <c r="DY38" i="1" s="1"/>
  <c r="DY39" i="1" s="1"/>
  <c r="DY40" i="1" s="1"/>
  <c r="DY41" i="1" s="1"/>
  <c r="DY42" i="1" s="1"/>
  <c r="DY43" i="1" s="1"/>
  <c r="Y34" i="1"/>
  <c r="Y35" i="1" s="1"/>
  <c r="Y36" i="1" s="1"/>
  <c r="AR34" i="1"/>
  <c r="AR35" i="1" s="1"/>
  <c r="AR36" i="1" s="1"/>
  <c r="AR37" i="1" s="1"/>
  <c r="AR38" i="1" s="1"/>
  <c r="AR39" i="1" s="1"/>
  <c r="AR40" i="1" s="1"/>
  <c r="AR41" i="1" s="1"/>
  <c r="AR42" i="1" s="1"/>
  <c r="AR43" i="1" s="1"/>
  <c r="EY34" i="1"/>
  <c r="AS34" i="1"/>
  <c r="AN34" i="1"/>
  <c r="AN35" i="1" s="1"/>
  <c r="AN36" i="1" s="1"/>
  <c r="AN37" i="1" s="1"/>
  <c r="AN38" i="1" s="1"/>
  <c r="AN39" i="1" s="1"/>
  <c r="AN40" i="1" s="1"/>
  <c r="AN41" i="1" s="1"/>
  <c r="AN42" i="1" s="1"/>
  <c r="AN43" i="1" s="1"/>
  <c r="CU35" i="1"/>
  <c r="CU36" i="1" s="1"/>
  <c r="CU37" i="1" s="1"/>
  <c r="CU38" i="1" s="1"/>
  <c r="CU39" i="1" s="1"/>
  <c r="CU40" i="1" s="1"/>
  <c r="CU41" i="1" s="1"/>
  <c r="CU42" i="1" s="1"/>
  <c r="CU43" i="1" s="1"/>
  <c r="FI34" i="1"/>
  <c r="FI35" i="1" s="1"/>
  <c r="FI36" i="1" s="1"/>
  <c r="DS35" i="1"/>
  <c r="DS36" i="1" s="1"/>
  <c r="DS37" i="1" s="1"/>
  <c r="DS38" i="1" s="1"/>
  <c r="DS39" i="1" s="1"/>
  <c r="DS40" i="1" s="1"/>
  <c r="DS41" i="1" s="1"/>
  <c r="DS42" i="1" s="1"/>
  <c r="DS43" i="1" s="1"/>
  <c r="EG34" i="1"/>
  <c r="EG35" i="1" s="1"/>
  <c r="BJ34" i="1"/>
  <c r="AK36" i="1"/>
  <c r="AK37" i="1" s="1"/>
  <c r="AK38" i="1" s="1"/>
  <c r="AK39" i="1" s="1"/>
  <c r="AK40" i="1" s="1"/>
  <c r="AK41" i="1" s="1"/>
  <c r="AK42" i="1" s="1"/>
  <c r="AK43" i="1" s="1"/>
  <c r="AU37" i="1"/>
  <c r="AU38" i="1" s="1"/>
  <c r="AU39" i="1" s="1"/>
  <c r="AU40" i="1" s="1"/>
  <c r="AU41" i="1" s="1"/>
  <c r="AU42" i="1" s="1"/>
  <c r="AU43" i="1" s="1"/>
  <c r="Z36" i="1"/>
  <c r="CL36" i="1"/>
  <c r="CL37" i="1" s="1"/>
  <c r="CL38" i="1" s="1"/>
  <c r="CL39" i="1" s="1"/>
  <c r="CL40" i="1" s="1"/>
  <c r="CL41" i="1" s="1"/>
  <c r="CL42" i="1" s="1"/>
  <c r="CL43" i="1" s="1"/>
  <c r="EL43" i="1"/>
  <c r="CK36" i="1"/>
  <c r="CK37" i="1" s="1"/>
  <c r="CK38" i="1" s="1"/>
  <c r="CK39" i="1" s="1"/>
  <c r="CK40" i="1" s="1"/>
  <c r="CK41" i="1" s="1"/>
  <c r="CK42" i="1" s="1"/>
  <c r="CK43" i="1" s="1"/>
  <c r="EG36" i="1"/>
  <c r="EG37" i="1" s="1"/>
  <c r="EG38" i="1" s="1"/>
  <c r="EG39" i="1" s="1"/>
  <c r="EG40" i="1" s="1"/>
  <c r="EG41" i="1" s="1"/>
  <c r="EG42" i="1" s="1"/>
  <c r="EG43" i="1" s="1"/>
  <c r="DE36" i="1"/>
  <c r="DE37" i="1" s="1"/>
  <c r="DE38" i="1" s="1"/>
  <c r="DE39" i="1" s="1"/>
  <c r="DE40" i="1" s="1"/>
  <c r="DE41" i="1" s="1"/>
  <c r="DE42" i="1" s="1"/>
  <c r="DE43" i="1" s="1"/>
  <c r="GP36" i="1"/>
  <c r="GP37" i="1" s="1"/>
  <c r="GP38" i="1" s="1"/>
  <c r="GP39" i="1" s="1"/>
  <c r="GP40" i="1" s="1"/>
  <c r="GP41" i="1" s="1"/>
  <c r="GP42" i="1" s="1"/>
  <c r="GP43" i="1" s="1"/>
  <c r="GN36" i="1"/>
  <c r="GN37" i="1" s="1"/>
  <c r="GN38" i="1" s="1"/>
  <c r="GN39" i="1" s="1"/>
  <c r="GN40" i="1" s="1"/>
  <c r="GN41" i="1" s="1"/>
  <c r="GN42" i="1" s="1"/>
  <c r="GN43" i="1" s="1"/>
  <c r="GM36" i="1"/>
  <c r="GM37" i="1" s="1"/>
  <c r="GM38" i="1" s="1"/>
  <c r="GM39" i="1" s="1"/>
  <c r="GM40" i="1" s="1"/>
  <c r="GM41" i="1" s="1"/>
  <c r="GM42" i="1" s="1"/>
  <c r="GM43" i="1" s="1"/>
  <c r="GJ36" i="1"/>
  <c r="GJ37" i="1" s="1"/>
  <c r="GJ38" i="1" s="1"/>
  <c r="GJ39" i="1" s="1"/>
  <c r="GJ40" i="1" s="1"/>
  <c r="GJ41" i="1" s="1"/>
  <c r="GJ42" i="1" s="1"/>
  <c r="GJ43" i="1" s="1"/>
  <c r="CF34" i="1"/>
  <c r="CE34" i="1"/>
  <c r="CF20" i="1"/>
  <c r="CE20" i="1"/>
  <c r="CF19" i="1"/>
  <c r="CE19" i="1"/>
  <c r="BF9" i="1"/>
  <c r="BF7" i="1"/>
  <c r="BE5" i="1"/>
  <c r="Y37" i="1" l="1"/>
  <c r="AJ37" i="1"/>
  <c r="FF37" i="1"/>
  <c r="FI37" i="1"/>
  <c r="Z37" i="1"/>
  <c r="FG37" i="1"/>
  <c r="AI37" i="1"/>
  <c r="GR38" i="1"/>
  <c r="FC39" i="1" a="1"/>
  <c r="FC39" i="1" s="1"/>
  <c r="FC35" i="1" a="1"/>
  <c r="FC35" i="1" s="1"/>
  <c r="FC42" i="1" a="1"/>
  <c r="FC42" i="1" s="1"/>
  <c r="FC41" i="1" a="1"/>
  <c r="FC41" i="1" s="1"/>
  <c r="FC43" i="1" a="1"/>
  <c r="FC43" i="1" s="1"/>
  <c r="EZ38" i="1" a="1"/>
  <c r="EZ38" i="1" s="1"/>
  <c r="EZ37" i="1" a="1"/>
  <c r="EZ37" i="1" s="1"/>
  <c r="EZ39" i="1" a="1"/>
  <c r="EZ39" i="1" s="1"/>
  <c r="EZ35" i="1" a="1"/>
  <c r="EZ35" i="1" s="1"/>
  <c r="FC40" i="1" a="1"/>
  <c r="FC40" i="1" s="1"/>
  <c r="FC37" i="1" a="1"/>
  <c r="FC37" i="1" s="1"/>
  <c r="EZ42" i="1" a="1"/>
  <c r="EZ42" i="1" s="1"/>
  <c r="EZ36" i="1" a="1"/>
  <c r="EZ36" i="1" s="1"/>
  <c r="FC36" i="1" a="1"/>
  <c r="FC36" i="1" s="1"/>
  <c r="EZ40" i="1" a="1"/>
  <c r="EZ40" i="1" s="1"/>
  <c r="EZ43" i="1" a="1"/>
  <c r="EZ43" i="1" s="1"/>
  <c r="EZ41" i="1" a="1"/>
  <c r="EZ41" i="1" s="1"/>
  <c r="FC38" i="1" a="1"/>
  <c r="FC38" i="1" s="1"/>
  <c r="CE35" i="1"/>
  <c r="CE36" i="1"/>
  <c r="CE37" i="1" s="1"/>
  <c r="CE38" i="1" s="1"/>
  <c r="CE39" i="1" s="1"/>
  <c r="CF35" i="1"/>
  <c r="CF36" i="1"/>
  <c r="CF37" i="1" s="1"/>
  <c r="CF38" i="1" s="1"/>
  <c r="CF39" i="1" s="1"/>
  <c r="BF24" i="1"/>
  <c r="GS39" i="1"/>
  <c r="CE40" i="1"/>
  <c r="CE41" i="1" s="1"/>
  <c r="CE42" i="1" s="1"/>
  <c r="CE43" i="1" s="1"/>
  <c r="CF40" i="1"/>
  <c r="CF41" i="1" s="1"/>
  <c r="CF42" i="1" s="1"/>
  <c r="CF43" i="1" s="1"/>
  <c r="BJ35" i="1"/>
  <c r="EQ38" i="1"/>
  <c r="GF38" i="1"/>
  <c r="ER38" i="1"/>
  <c r="V36" i="1"/>
  <c r="BF10" i="1"/>
  <c r="BF11" i="1"/>
  <c r="BF18" i="1"/>
  <c r="BF12" i="1"/>
  <c r="BF13" i="1" s="1"/>
  <c r="BE47" i="1"/>
  <c r="BE6" i="1"/>
  <c r="FG38" i="1" l="1"/>
  <c r="AI38" i="1"/>
  <c r="Z38" i="1"/>
  <c r="AJ38" i="1"/>
  <c r="Y38" i="1"/>
  <c r="FI38" i="1"/>
  <c r="FF38" i="1"/>
  <c r="GR39" i="1"/>
  <c r="BF25" i="1"/>
  <c r="BF31" i="1"/>
  <c r="BF29" i="1"/>
  <c r="BF26" i="1"/>
  <c r="BF30" i="1"/>
  <c r="BF33" i="1"/>
  <c r="BF28" i="1"/>
  <c r="BF32" i="1"/>
  <c r="BF27" i="1"/>
  <c r="GS40" i="1"/>
  <c r="GF39" i="1"/>
  <c r="V37" i="1"/>
  <c r="ER39" i="1"/>
  <c r="EQ39" i="1"/>
  <c r="BF34" i="1"/>
  <c r="BF20" i="1"/>
  <c r="BF19" i="1"/>
  <c r="BE9" i="1"/>
  <c r="BE7" i="1"/>
  <c r="BD5" i="1"/>
  <c r="BC5" i="1"/>
  <c r="BB5" i="1"/>
  <c r="BA5" i="1"/>
  <c r="AJ39" i="1" l="1"/>
  <c r="BF35" i="1"/>
  <c r="FF39" i="1"/>
  <c r="Z39" i="1"/>
  <c r="GR40" i="1"/>
  <c r="FI39" i="1"/>
  <c r="AI39" i="1"/>
  <c r="FG39" i="1"/>
  <c r="Y39" i="1"/>
  <c r="BF36" i="1"/>
  <c r="BF37" i="1"/>
  <c r="BF38" i="1" s="1"/>
  <c r="BF39" i="1"/>
  <c r="BF40" i="1" s="1"/>
  <c r="BE24" i="1"/>
  <c r="BF41" i="1"/>
  <c r="BF42" i="1" s="1"/>
  <c r="GS41" i="1"/>
  <c r="BJ36" i="1"/>
  <c r="GF40" i="1"/>
  <c r="V38" i="1"/>
  <c r="ER40" i="1"/>
  <c r="EQ40" i="1"/>
  <c r="BE10" i="1"/>
  <c r="BE11" i="1"/>
  <c r="BE18" i="1"/>
  <c r="BE12" i="1"/>
  <c r="BE13" i="1" s="1"/>
  <c r="BC47" i="1"/>
  <c r="BA47" i="1"/>
  <c r="BD47" i="1"/>
  <c r="BB47" i="1"/>
  <c r="BB6" i="1"/>
  <c r="BA6" i="1"/>
  <c r="BC6" i="1"/>
  <c r="BD6" i="1"/>
  <c r="CJ5" i="1"/>
  <c r="GW5" i="1"/>
  <c r="GV5" i="1"/>
  <c r="GB5" i="1"/>
  <c r="FY5" i="1"/>
  <c r="GE5" i="1"/>
  <c r="GD5" i="1"/>
  <c r="GC5" i="1"/>
  <c r="DX5" i="1"/>
  <c r="DW5" i="1"/>
  <c r="DV5" i="1"/>
  <c r="DU5" i="1"/>
  <c r="DR5" i="1"/>
  <c r="DQ5" i="1"/>
  <c r="DP5" i="1"/>
  <c r="DO5" i="1"/>
  <c r="DN5" i="1"/>
  <c r="DM5" i="1"/>
  <c r="DL5" i="1"/>
  <c r="DK5" i="1"/>
  <c r="DI5" i="1"/>
  <c r="DH5" i="1"/>
  <c r="DG5" i="1"/>
  <c r="DF5" i="1"/>
  <c r="ET5" i="1"/>
  <c r="ES5" i="1"/>
  <c r="EJ5" i="1"/>
  <c r="EI5" i="1"/>
  <c r="CD5" i="1"/>
  <c r="CC5" i="1"/>
  <c r="CB5" i="1"/>
  <c r="CA5" i="1"/>
  <c r="BW5" i="1"/>
  <c r="BV5" i="1"/>
  <c r="BU5" i="1"/>
  <c r="BT5" i="1"/>
  <c r="BS5" i="1"/>
  <c r="AG5" i="1"/>
  <c r="AF5" i="1"/>
  <c r="AE5" i="1"/>
  <c r="AD5" i="1"/>
  <c r="AC5" i="1"/>
  <c r="AT5" i="1"/>
  <c r="AO5" i="1"/>
  <c r="AW5" i="1"/>
  <c r="ER5" i="1"/>
  <c r="DD5" i="1"/>
  <c r="DC5" i="1"/>
  <c r="DB5" i="1"/>
  <c r="DA5" i="1"/>
  <c r="CZ5" i="1"/>
  <c r="CY5" i="1"/>
  <c r="BM5" i="1"/>
  <c r="BL5" i="1"/>
  <c r="BK5" i="1"/>
  <c r="BI5" i="1"/>
  <c r="BR6" i="1"/>
  <c r="BQ6" i="1"/>
  <c r="AZ5" i="1"/>
  <c r="AY5" i="1"/>
  <c r="AX5" i="1"/>
  <c r="EO5" i="1"/>
  <c r="EM5" i="1"/>
  <c r="Q5" i="1"/>
  <c r="FI40" i="1" l="1"/>
  <c r="Y40" i="1"/>
  <c r="GR41" i="1"/>
  <c r="AI40" i="1"/>
  <c r="Z40" i="1"/>
  <c r="FF40" i="1"/>
  <c r="FG40" i="1"/>
  <c r="AJ40" i="1"/>
  <c r="BE25" i="1"/>
  <c r="BE31" i="1"/>
  <c r="BE29" i="1"/>
  <c r="BE28" i="1"/>
  <c r="BE26" i="1"/>
  <c r="BE33" i="1"/>
  <c r="BE30" i="1"/>
  <c r="BE27" i="1"/>
  <c r="BE32" i="1"/>
  <c r="BF43" i="1"/>
  <c r="GS42" i="1"/>
  <c r="ER41" i="1"/>
  <c r="GF41" i="1"/>
  <c r="BJ37" i="1"/>
  <c r="V39" i="1"/>
  <c r="EQ41" i="1"/>
  <c r="BE34" i="1"/>
  <c r="BE20" i="1"/>
  <c r="BE19" i="1"/>
  <c r="BB9" i="1"/>
  <c r="BB7" i="1"/>
  <c r="BC9" i="1"/>
  <c r="BC7" i="1"/>
  <c r="BD9" i="1"/>
  <c r="BD7" i="1"/>
  <c r="BA9" i="1"/>
  <c r="BA7" i="1"/>
  <c r="AZ6" i="1"/>
  <c r="BL47" i="1"/>
  <c r="AX6" i="1"/>
  <c r="BI47" i="1"/>
  <c r="AY6" i="1"/>
  <c r="DL47" i="1"/>
  <c r="DK6" i="1"/>
  <c r="DM47" i="1"/>
  <c r="CJ47" i="1"/>
  <c r="DN6" i="1"/>
  <c r="BK47" i="1"/>
  <c r="BM6" i="1"/>
  <c r="DL6" i="1"/>
  <c r="DM6" i="1"/>
  <c r="BK6" i="1"/>
  <c r="BL6" i="1"/>
  <c r="BL9" i="1" s="1"/>
  <c r="CJ6" i="1"/>
  <c r="BI6" i="1"/>
  <c r="BM47" i="1"/>
  <c r="AZ47" i="1"/>
  <c r="BR47" i="1"/>
  <c r="BQ47" i="1"/>
  <c r="AJ41" i="1" l="1"/>
  <c r="Z41" i="1"/>
  <c r="AI41" i="1"/>
  <c r="FG41" i="1"/>
  <c r="GR42" i="1"/>
  <c r="FF41" i="1"/>
  <c r="Y41" i="1"/>
  <c r="FI41" i="1"/>
  <c r="BE35" i="1"/>
  <c r="BE36" i="1"/>
  <c r="BE37" i="1" s="1"/>
  <c r="BE38" i="1" s="1"/>
  <c r="BE39" i="1" s="1"/>
  <c r="BE40" i="1" s="1"/>
  <c r="BE41" i="1"/>
  <c r="BA24" i="1"/>
  <c r="BD24" i="1"/>
  <c r="BB24" i="1"/>
  <c r="BC24" i="1"/>
  <c r="BE42" i="1"/>
  <c r="BE43" i="1" s="1"/>
  <c r="GS43" i="1"/>
  <c r="ER42" i="1"/>
  <c r="GF42" i="1"/>
  <c r="BJ38" i="1"/>
  <c r="EQ42" i="1"/>
  <c r="V40" i="1"/>
  <c r="BA11" i="1"/>
  <c r="BA10" i="1"/>
  <c r="BC11" i="1"/>
  <c r="BC10" i="1"/>
  <c r="BD11" i="1"/>
  <c r="BD10" i="1"/>
  <c r="BB10" i="1"/>
  <c r="BB11" i="1"/>
  <c r="BD18" i="1"/>
  <c r="BA18" i="1"/>
  <c r="BC18" i="1"/>
  <c r="BB18" i="1"/>
  <c r="BD12" i="1"/>
  <c r="BD13" i="1" s="1"/>
  <c r="BC12" i="1"/>
  <c r="BC13" i="1" s="1"/>
  <c r="BB12" i="1"/>
  <c r="BB13" i="1" s="1"/>
  <c r="BA12" i="1"/>
  <c r="BA13" i="1" s="1"/>
  <c r="AZ9" i="1"/>
  <c r="AZ7" i="1"/>
  <c r="BK9" i="1"/>
  <c r="BK7" i="1"/>
  <c r="DL9" i="1"/>
  <c r="DL7" i="1"/>
  <c r="DM9" i="1"/>
  <c r="DM7" i="1"/>
  <c r="BM9" i="1"/>
  <c r="BM7" i="1"/>
  <c r="AX9" i="1"/>
  <c r="AX7" i="1"/>
  <c r="AY9" i="1"/>
  <c r="AY7" i="1"/>
  <c r="CJ9" i="1"/>
  <c r="CJ7" i="1"/>
  <c r="CJ24" i="1" s="1"/>
  <c r="BL7" i="1"/>
  <c r="BI9" i="1"/>
  <c r="BI7" i="1"/>
  <c r="DN9" i="1"/>
  <c r="DN7" i="1"/>
  <c r="DK9" i="1"/>
  <c r="DK7" i="1"/>
  <c r="AY47" i="1"/>
  <c r="AX47" i="1"/>
  <c r="FF42" i="1" l="1"/>
  <c r="FI42" i="1"/>
  <c r="GR43" i="1"/>
  <c r="FG42" i="1"/>
  <c r="AI42" i="1"/>
  <c r="Y42" i="1"/>
  <c r="Z42" i="1"/>
  <c r="AJ42" i="1"/>
  <c r="CJ34" i="1"/>
  <c r="CJ25" i="1"/>
  <c r="CJ35" i="1" s="1"/>
  <c r="CJ26" i="1"/>
  <c r="CJ36" i="1" s="1"/>
  <c r="CJ27" i="1"/>
  <c r="CJ37" i="1" s="1"/>
  <c r="CJ28" i="1"/>
  <c r="CJ38" i="1" s="1"/>
  <c r="CJ29" i="1"/>
  <c r="CJ39" i="1" s="1"/>
  <c r="CJ30" i="1"/>
  <c r="CJ40" i="1" s="1"/>
  <c r="CJ31" i="1"/>
  <c r="CJ41" i="1" s="1"/>
  <c r="CJ32" i="1"/>
  <c r="CJ42" i="1" s="1"/>
  <c r="CJ33" i="1"/>
  <c r="CJ43" i="1" s="1"/>
  <c r="BC30" i="1"/>
  <c r="BC31" i="1"/>
  <c r="BC25" i="1"/>
  <c r="BC29" i="1"/>
  <c r="BC26" i="1"/>
  <c r="BC32" i="1"/>
  <c r="BC27" i="1"/>
  <c r="BC28" i="1"/>
  <c r="BC33" i="1"/>
  <c r="BB28" i="1"/>
  <c r="BB29" i="1"/>
  <c r="BB33" i="1"/>
  <c r="BB31" i="1"/>
  <c r="BB27" i="1"/>
  <c r="BB25" i="1"/>
  <c r="BB26" i="1"/>
  <c r="BB30" i="1"/>
  <c r="BB32" i="1"/>
  <c r="BA28" i="1"/>
  <c r="BA33" i="1"/>
  <c r="BA31" i="1"/>
  <c r="BA25" i="1"/>
  <c r="BA29" i="1"/>
  <c r="BD31" i="1"/>
  <c r="BD25" i="1"/>
  <c r="BD29" i="1"/>
  <c r="BD28" i="1"/>
  <c r="BD26" i="1"/>
  <c r="BD30" i="1"/>
  <c r="BA30" i="1"/>
  <c r="BD32" i="1"/>
  <c r="BA26" i="1"/>
  <c r="BD27" i="1"/>
  <c r="BA27" i="1"/>
  <c r="BD33" i="1"/>
  <c r="BA32" i="1"/>
  <c r="BL24" i="1"/>
  <c r="DK24" i="1"/>
  <c r="DL24" i="1"/>
  <c r="BK24" i="1"/>
  <c r="AZ24" i="1"/>
  <c r="BI24" i="1"/>
  <c r="O24" i="1" s="1"/>
  <c r="BM24" i="1"/>
  <c r="AX24" i="1"/>
  <c r="AY24" i="1"/>
  <c r="DM24" i="1"/>
  <c r="DN24" i="1"/>
  <c r="V41" i="1"/>
  <c r="BJ39" i="1"/>
  <c r="ER43" i="1"/>
  <c r="EQ43" i="1"/>
  <c r="GF43" i="1"/>
  <c r="BD34" i="1"/>
  <c r="BA34" i="1"/>
  <c r="BC34" i="1"/>
  <c r="BB34" i="1"/>
  <c r="AY10" i="1"/>
  <c r="AY11" i="1"/>
  <c r="AX11" i="1"/>
  <c r="AX10" i="1"/>
  <c r="BM10" i="1"/>
  <c r="BM11" i="1"/>
  <c r="DK11" i="1"/>
  <c r="DK10" i="1"/>
  <c r="DM11" i="1"/>
  <c r="DM10" i="1"/>
  <c r="DN10" i="1"/>
  <c r="DN11" i="1"/>
  <c r="BK11" i="1"/>
  <c r="BK10" i="1"/>
  <c r="DL11" i="1"/>
  <c r="DL10" i="1"/>
  <c r="BI11" i="1"/>
  <c r="BI10" i="1"/>
  <c r="BL11" i="1"/>
  <c r="BL10" i="1"/>
  <c r="AZ10" i="1"/>
  <c r="AZ11" i="1"/>
  <c r="CJ10" i="1"/>
  <c r="CJ11" i="1"/>
  <c r="BA20" i="1"/>
  <c r="BC20" i="1"/>
  <c r="BD20" i="1"/>
  <c r="BB20" i="1"/>
  <c r="BB19" i="1"/>
  <c r="BC19" i="1"/>
  <c r="BD19" i="1"/>
  <c r="BA19" i="1"/>
  <c r="BM18" i="1"/>
  <c r="CJ18" i="1"/>
  <c r="AY18" i="1"/>
  <c r="BL18" i="1"/>
  <c r="BI18" i="1"/>
  <c r="DL18" i="1"/>
  <c r="AZ18" i="1"/>
  <c r="DN18" i="1"/>
  <c r="AX18" i="1"/>
  <c r="DM18" i="1"/>
  <c r="BK18" i="1"/>
  <c r="DK18" i="1"/>
  <c r="BM12" i="1"/>
  <c r="BM13" i="1" s="1"/>
  <c r="AX12" i="1"/>
  <c r="AX13" i="1" s="1"/>
  <c r="AY12" i="1"/>
  <c r="AY13" i="1" s="1"/>
  <c r="DK12" i="1"/>
  <c r="DK13" i="1" s="1"/>
  <c r="DL12" i="1"/>
  <c r="DL13" i="1" s="1"/>
  <c r="DN12" i="1"/>
  <c r="DN13" i="1" s="1"/>
  <c r="DM12" i="1"/>
  <c r="DM13" i="1" s="1"/>
  <c r="BI12" i="1"/>
  <c r="BI13" i="1" s="1"/>
  <c r="BL12" i="1"/>
  <c r="CJ12" i="1"/>
  <c r="CJ13" i="1" s="1"/>
  <c r="BK12" i="1"/>
  <c r="BK13" i="1" s="1"/>
  <c r="AZ12" i="1"/>
  <c r="AZ13" i="1" s="1"/>
  <c r="Y43" i="1" l="1"/>
  <c r="AJ43" i="1"/>
  <c r="Z43" i="1"/>
  <c r="AI43" i="1"/>
  <c r="FG43" i="1"/>
  <c r="FI43" i="1"/>
  <c r="FF43" i="1"/>
  <c r="BD35" i="1"/>
  <c r="BA35" i="1"/>
  <c r="BK27" i="1"/>
  <c r="BB35" i="1"/>
  <c r="BB36" i="1" s="1"/>
  <c r="BB37" i="1" s="1"/>
  <c r="BB38" i="1" s="1"/>
  <c r="BC35" i="1"/>
  <c r="BC36" i="1" s="1"/>
  <c r="BC37" i="1" s="1"/>
  <c r="DL27" i="1"/>
  <c r="AX33" i="1"/>
  <c r="AX29" i="1"/>
  <c r="AX27" i="1"/>
  <c r="AX25" i="1"/>
  <c r="AX30" i="1"/>
  <c r="AX28" i="1"/>
  <c r="BC38" i="1"/>
  <c r="BC39" i="1"/>
  <c r="BC40" i="1" s="1"/>
  <c r="BC41" i="1" s="1"/>
  <c r="BC42" i="1" s="1"/>
  <c r="BC43" i="1" s="1"/>
  <c r="BD36" i="1"/>
  <c r="BD37" i="1" s="1"/>
  <c r="DL30" i="1"/>
  <c r="DL33" i="1"/>
  <c r="DL29" i="1"/>
  <c r="DL28" i="1"/>
  <c r="DM33" i="1"/>
  <c r="DM32" i="1"/>
  <c r="DM29" i="1"/>
  <c r="AX31" i="1"/>
  <c r="BB39" i="1"/>
  <c r="AX32" i="1"/>
  <c r="DL25" i="1"/>
  <c r="DL32" i="1"/>
  <c r="DL31" i="1"/>
  <c r="DL26" i="1"/>
  <c r="BM31" i="1"/>
  <c r="BM30" i="1"/>
  <c r="BM29" i="1"/>
  <c r="BM26" i="1"/>
  <c r="BM27" i="1"/>
  <c r="BM25" i="1"/>
  <c r="BM32" i="1"/>
  <c r="AX26" i="1"/>
  <c r="DM27" i="1"/>
  <c r="DM25" i="1"/>
  <c r="AY30" i="1"/>
  <c r="AY31" i="1"/>
  <c r="AY26" i="1"/>
  <c r="AY29" i="1"/>
  <c r="AY27" i="1"/>
  <c r="AY32" i="1"/>
  <c r="AY33" i="1"/>
  <c r="AY28" i="1"/>
  <c r="AY25" i="1"/>
  <c r="DM26" i="1"/>
  <c r="DM28" i="1"/>
  <c r="DM30" i="1"/>
  <c r="DM31" i="1"/>
  <c r="BD38" i="1"/>
  <c r="BD39" i="1" s="1"/>
  <c r="BD40" i="1" s="1"/>
  <c r="BK33" i="1"/>
  <c r="BK32" i="1"/>
  <c r="AZ32" i="1"/>
  <c r="AZ31" i="1"/>
  <c r="AZ30" i="1"/>
  <c r="AZ26" i="1"/>
  <c r="BK25" i="1"/>
  <c r="AZ29" i="1"/>
  <c r="AZ27" i="1"/>
  <c r="AZ33" i="1"/>
  <c r="AZ25" i="1"/>
  <c r="AZ28" i="1"/>
  <c r="BK31" i="1"/>
  <c r="BK30" i="1"/>
  <c r="BK29" i="1"/>
  <c r="BK28" i="1"/>
  <c r="BK26" i="1"/>
  <c r="DN30" i="1"/>
  <c r="DN31" i="1"/>
  <c r="DN33" i="1"/>
  <c r="DN26" i="1"/>
  <c r="DN27" i="1"/>
  <c r="DN32" i="1"/>
  <c r="DN28" i="1"/>
  <c r="DN29" i="1"/>
  <c r="DN25" i="1"/>
  <c r="BM28" i="1"/>
  <c r="BM33" i="1"/>
  <c r="BA36" i="1"/>
  <c r="BA37" i="1" s="1"/>
  <c r="BA38" i="1" s="1"/>
  <c r="BA39" i="1" s="1"/>
  <c r="BA40" i="1" s="1"/>
  <c r="BA41" i="1" s="1"/>
  <c r="BA42" i="1" s="1"/>
  <c r="BA43" i="1" s="1"/>
  <c r="DK28" i="1"/>
  <c r="DK25" i="1"/>
  <c r="DK32" i="1"/>
  <c r="DK33" i="1"/>
  <c r="BL31" i="1"/>
  <c r="BL30" i="1"/>
  <c r="BL29" i="1"/>
  <c r="BL28" i="1"/>
  <c r="BL26" i="1"/>
  <c r="BL27" i="1"/>
  <c r="BL25" i="1"/>
  <c r="O25" i="1" s="1"/>
  <c r="DK30" i="1"/>
  <c r="DK27" i="1"/>
  <c r="BL33" i="1"/>
  <c r="DK29" i="1"/>
  <c r="BL32" i="1"/>
  <c r="DK31" i="1"/>
  <c r="DK26" i="1"/>
  <c r="BB40" i="1"/>
  <c r="BB41" i="1" s="1"/>
  <c r="BB42" i="1" s="1"/>
  <c r="BB43" i="1" s="1"/>
  <c r="BD41" i="1"/>
  <c r="BD42" i="1" s="1"/>
  <c r="BD43" i="1" s="1"/>
  <c r="V42" i="1"/>
  <c r="BJ40" i="1"/>
  <c r="AZ34" i="1"/>
  <c r="AY34" i="1"/>
  <c r="AX34" i="1"/>
  <c r="BL13" i="1"/>
  <c r="O13" i="1" s="1"/>
  <c r="O12" i="1"/>
  <c r="DK34" i="1"/>
  <c r="BK34" i="1"/>
  <c r="DN34" i="1"/>
  <c r="DM34" i="1"/>
  <c r="DL34" i="1"/>
  <c r="BL34" i="1"/>
  <c r="BM34" i="1"/>
  <c r="DK20" i="1"/>
  <c r="DM20" i="1"/>
  <c r="DN20" i="1"/>
  <c r="AZ20" i="1"/>
  <c r="DL20" i="1"/>
  <c r="BK20" i="1"/>
  <c r="BI20" i="1"/>
  <c r="AX20" i="1"/>
  <c r="BL20" i="1"/>
  <c r="AY20" i="1"/>
  <c r="BM20" i="1"/>
  <c r="CJ20" i="1"/>
  <c r="AX19" i="1"/>
  <c r="BL19" i="1"/>
  <c r="AZ19" i="1"/>
  <c r="AY19" i="1"/>
  <c r="BK19" i="1"/>
  <c r="DM19" i="1"/>
  <c r="DL19" i="1"/>
  <c r="BI19" i="1"/>
  <c r="CJ19" i="1"/>
  <c r="DK19" i="1"/>
  <c r="DN19" i="1"/>
  <c r="BM19" i="1"/>
  <c r="DF47" i="1"/>
  <c r="DX47" i="1"/>
  <c r="C47" i="3"/>
  <c r="C46" i="3"/>
  <c r="C45" i="3"/>
  <c r="C32" i="3"/>
  <c r="C31" i="3"/>
  <c r="C30" i="3"/>
  <c r="C28" i="3"/>
  <c r="C27" i="3"/>
  <c r="O26" i="1" l="1"/>
  <c r="O27" i="1" s="1"/>
  <c r="O28" i="1" s="1"/>
  <c r="O29" i="1" s="1"/>
  <c r="O30" i="1" s="1"/>
  <c r="O31" i="1" s="1"/>
  <c r="O32" i="1" s="1"/>
  <c r="O33" i="1" s="1"/>
  <c r="BM35" i="1"/>
  <c r="AX35" i="1"/>
  <c r="BM36" i="1"/>
  <c r="BM37" i="1" s="1"/>
  <c r="BM38" i="1" s="1"/>
  <c r="AY35" i="1"/>
  <c r="DM35" i="1"/>
  <c r="DM36" i="1" s="1"/>
  <c r="DM37" i="1" s="1"/>
  <c r="AX36" i="1"/>
  <c r="AX37" i="1" s="1"/>
  <c r="AX38" i="1" s="1"/>
  <c r="DN35" i="1"/>
  <c r="AY36" i="1"/>
  <c r="AX39" i="1"/>
  <c r="AX40" i="1" s="1"/>
  <c r="AX41" i="1" s="1"/>
  <c r="BM39" i="1"/>
  <c r="DL35" i="1"/>
  <c r="DL36" i="1" s="1"/>
  <c r="DL37" i="1" s="1"/>
  <c r="DL38" i="1" s="1"/>
  <c r="DL39" i="1" s="1"/>
  <c r="DL40" i="1" s="1"/>
  <c r="DL41" i="1" s="1"/>
  <c r="AZ35" i="1"/>
  <c r="BL35" i="1"/>
  <c r="DM38" i="1"/>
  <c r="DM39" i="1" s="1"/>
  <c r="DM40" i="1" s="1"/>
  <c r="DK35" i="1"/>
  <c r="BK35" i="1"/>
  <c r="AX42" i="1"/>
  <c r="AX43" i="1" s="1"/>
  <c r="AY37" i="1"/>
  <c r="AY38" i="1" s="1"/>
  <c r="AY39" i="1" s="1"/>
  <c r="AY40" i="1" s="1"/>
  <c r="AY41" i="1" s="1"/>
  <c r="AY42" i="1" s="1"/>
  <c r="AY43" i="1" s="1"/>
  <c r="BL36" i="1"/>
  <c r="BK36" i="1"/>
  <c r="BK37" i="1" s="1"/>
  <c r="AZ36" i="1"/>
  <c r="AZ37" i="1" s="1"/>
  <c r="AZ38" i="1" s="1"/>
  <c r="AZ39" i="1" s="1"/>
  <c r="AZ40" i="1" s="1"/>
  <c r="AZ41" i="1" s="1"/>
  <c r="BL37" i="1"/>
  <c r="BL38" i="1" s="1"/>
  <c r="BL39" i="1" s="1"/>
  <c r="BL40" i="1" s="1"/>
  <c r="DN36" i="1"/>
  <c r="DN37" i="1" s="1"/>
  <c r="DN38" i="1" s="1"/>
  <c r="DN39" i="1" s="1"/>
  <c r="DN40" i="1" s="1"/>
  <c r="DN41" i="1" s="1"/>
  <c r="BK38" i="1"/>
  <c r="BK39" i="1" s="1"/>
  <c r="BI34" i="1"/>
  <c r="BI35" i="1" s="1"/>
  <c r="BL41" i="1"/>
  <c r="BL42" i="1" s="1"/>
  <c r="BL43" i="1"/>
  <c r="DK36" i="1"/>
  <c r="DK37" i="1" s="1"/>
  <c r="DK38" i="1" s="1"/>
  <c r="DK39" i="1"/>
  <c r="AZ42" i="1"/>
  <c r="AZ43" i="1" s="1"/>
  <c r="BM40" i="1"/>
  <c r="BM41" i="1" s="1"/>
  <c r="BM42" i="1" s="1"/>
  <c r="BM43" i="1" s="1"/>
  <c r="DL42" i="1"/>
  <c r="DL43" i="1" s="1"/>
  <c r="DM41" i="1"/>
  <c r="DM42" i="1" s="1"/>
  <c r="DM43" i="1" s="1"/>
  <c r="DN42" i="1"/>
  <c r="DN43" i="1" s="1"/>
  <c r="BK40" i="1"/>
  <c r="BK41" i="1" s="1"/>
  <c r="BK42" i="1" s="1"/>
  <c r="BK43" i="1" s="1"/>
  <c r="DK40" i="1"/>
  <c r="DK41" i="1" s="1"/>
  <c r="DK42" i="1" s="1"/>
  <c r="DK43" i="1" s="1"/>
  <c r="BJ41" i="1"/>
  <c r="V43" i="1"/>
  <c r="P13" i="1"/>
  <c r="P12" i="1"/>
  <c r="DF6" i="1"/>
  <c r="DX6" i="1"/>
  <c r="B28" i="3"/>
  <c r="B47" i="3"/>
  <c r="B46" i="3"/>
  <c r="B45" i="3"/>
  <c r="B32" i="3"/>
  <c r="B30" i="3"/>
  <c r="B31" i="3"/>
  <c r="AG47" i="1"/>
  <c r="BJ42" i="1" l="1"/>
  <c r="BI36" i="1"/>
  <c r="P16" i="1"/>
  <c r="P14" i="1"/>
  <c r="P15" i="1"/>
  <c r="P17" i="1"/>
  <c r="DF9" i="1"/>
  <c r="DF7" i="1"/>
  <c r="DX9" i="1"/>
  <c r="DX7" i="1"/>
  <c r="AG6" i="1"/>
  <c r="DX24" i="1" l="1"/>
  <c r="DF24" i="1"/>
  <c r="BI37" i="1"/>
  <c r="BJ43" i="1"/>
  <c r="DX10" i="1"/>
  <c r="DX11" i="1"/>
  <c r="DF10" i="1"/>
  <c r="DF11" i="1"/>
  <c r="DF18" i="1"/>
  <c r="DX18" i="1"/>
  <c r="DF12" i="1"/>
  <c r="DF13" i="1" s="1"/>
  <c r="DX12" i="1"/>
  <c r="DX13" i="1" s="1"/>
  <c r="AG7" i="1"/>
  <c r="DX30" i="1" l="1"/>
  <c r="DX29" i="1"/>
  <c r="DX31" i="1"/>
  <c r="DX28" i="1"/>
  <c r="DX33" i="1"/>
  <c r="DX27" i="1"/>
  <c r="DX26" i="1"/>
  <c r="DX25" i="1"/>
  <c r="DX32" i="1"/>
  <c r="DF25" i="1"/>
  <c r="DF31" i="1"/>
  <c r="DF32" i="1"/>
  <c r="DF28" i="1"/>
  <c r="DF27" i="1"/>
  <c r="DF30" i="1"/>
  <c r="DF26" i="1"/>
  <c r="DF33" i="1"/>
  <c r="DF29" i="1"/>
  <c r="BI38" i="1"/>
  <c r="AG24" i="1"/>
  <c r="DX34" i="1"/>
  <c r="DF34" i="1"/>
  <c r="AG18" i="1"/>
  <c r="DX20" i="1"/>
  <c r="DF20" i="1"/>
  <c r="DX19" i="1"/>
  <c r="DF19" i="1"/>
  <c r="BW47" i="1"/>
  <c r="BV47" i="1"/>
  <c r="ES47" i="1"/>
  <c r="ET47" i="1"/>
  <c r="DX35" i="1" l="1"/>
  <c r="DX36" i="1" s="1"/>
  <c r="DX37" i="1" s="1"/>
  <c r="DF35" i="1"/>
  <c r="DX38" i="1"/>
  <c r="DX39" i="1" s="1"/>
  <c r="DF36" i="1"/>
  <c r="DF37" i="1" s="1"/>
  <c r="DF38" i="1" s="1"/>
  <c r="DF39" i="1" s="1"/>
  <c r="DF40" i="1" s="1"/>
  <c r="DF41" i="1" s="1"/>
  <c r="DF42" i="1"/>
  <c r="DF43" i="1" s="1"/>
  <c r="DX40" i="1"/>
  <c r="DX41" i="1" s="1"/>
  <c r="DX42" i="1" s="1"/>
  <c r="DX43" i="1" s="1"/>
  <c r="BI39" i="1"/>
  <c r="AG31" i="1"/>
  <c r="AG26" i="1"/>
  <c r="AG33" i="1"/>
  <c r="AG29" i="1"/>
  <c r="AG25" i="1"/>
  <c r="AG27" i="1"/>
  <c r="AG28" i="1"/>
  <c r="AG30" i="1"/>
  <c r="AG32" i="1"/>
  <c r="AG19" i="1"/>
  <c r="AG20" i="1"/>
  <c r="BV6" i="1"/>
  <c r="BV9" i="1" s="1"/>
  <c r="BW6" i="1"/>
  <c r="BW9" i="1" s="1"/>
  <c r="ES6" i="1"/>
  <c r="ET6" i="1"/>
  <c r="BV10" i="1" l="1"/>
  <c r="BV12" i="1"/>
  <c r="BV11" i="1"/>
  <c r="BW12" i="1"/>
  <c r="BW10" i="1"/>
  <c r="BW11" i="1"/>
  <c r="BI40" i="1"/>
  <c r="AG34" i="1"/>
  <c r="AG35" i="1" s="1"/>
  <c r="AG36" i="1" s="1"/>
  <c r="AG37" i="1" s="1"/>
  <c r="AG38" i="1" s="1"/>
  <c r="AG39" i="1" s="1"/>
  <c r="AG40" i="1" s="1"/>
  <c r="AG41" i="1" s="1"/>
  <c r="AG42" i="1" s="1"/>
  <c r="AG43" i="1" s="1"/>
  <c r="ET9" i="1"/>
  <c r="BW7" i="1"/>
  <c r="BV7" i="1"/>
  <c r="ES9" i="1"/>
  <c r="ES7" i="1"/>
  <c r="ET7" i="1"/>
  <c r="CD6" i="1"/>
  <c r="ET18" i="1" l="1"/>
  <c r="ET20" i="1" s="1"/>
  <c r="ET24" i="1"/>
  <c r="ES18" i="1"/>
  <c r="ES19" i="1" s="1"/>
  <c r="ES24" i="1"/>
  <c r="BV24" i="1"/>
  <c r="BW24" i="1"/>
  <c r="BI41" i="1"/>
  <c r="ET10" i="1"/>
  <c r="ET11" i="1"/>
  <c r="ES11" i="1"/>
  <c r="ES10" i="1"/>
  <c r="BW18" i="1"/>
  <c r="BV18" i="1"/>
  <c r="ET12" i="1"/>
  <c r="ET13" i="1" s="1"/>
  <c r="ES12" i="1"/>
  <c r="ES13" i="1" s="1"/>
  <c r="BV13" i="1"/>
  <c r="BW13" i="1"/>
  <c r="CD9" i="1"/>
  <c r="CD7" i="1"/>
  <c r="ET19" i="1" l="1"/>
  <c r="ES20" i="1"/>
  <c r="ES34" i="1"/>
  <c r="ES25" i="1"/>
  <c r="ES35" i="1" s="1"/>
  <c r="ES26" i="1"/>
  <c r="ES36" i="1" s="1"/>
  <c r="ES27" i="1"/>
  <c r="ES37" i="1" s="1"/>
  <c r="ES28" i="1"/>
  <c r="ES38" i="1" s="1"/>
  <c r="ES29" i="1"/>
  <c r="ES39" i="1" s="1"/>
  <c r="ES30" i="1"/>
  <c r="ES40" i="1" s="1"/>
  <c r="ES31" i="1"/>
  <c r="ES41" i="1" s="1"/>
  <c r="ES32" i="1"/>
  <c r="ES42" i="1" s="1"/>
  <c r="ES33" i="1"/>
  <c r="ES43" i="1" s="1"/>
  <c r="ET34" i="1"/>
  <c r="ET25" i="1"/>
  <c r="ET35" i="1" s="1"/>
  <c r="ET26" i="1"/>
  <c r="ET36" i="1" s="1"/>
  <c r="ET27" i="1"/>
  <c r="ET37" i="1" s="1"/>
  <c r="ET28" i="1"/>
  <c r="ET38" i="1" s="1"/>
  <c r="ET29" i="1"/>
  <c r="ET39" i="1" s="1"/>
  <c r="ET30" i="1"/>
  <c r="ET40" i="1" s="1"/>
  <c r="ET31" i="1"/>
  <c r="ET41" i="1" s="1"/>
  <c r="ET32" i="1"/>
  <c r="ET42" i="1" s="1"/>
  <c r="ET33" i="1"/>
  <c r="ET43" i="1" s="1"/>
  <c r="BW33" i="1"/>
  <c r="BV29" i="1"/>
  <c r="BV27" i="1"/>
  <c r="BV30" i="1"/>
  <c r="BV28" i="1"/>
  <c r="BV31" i="1"/>
  <c r="BV33" i="1"/>
  <c r="BV25" i="1"/>
  <c r="BV32" i="1"/>
  <c r="BV26" i="1"/>
  <c r="BW31" i="1"/>
  <c r="BW28" i="1"/>
  <c r="BW26" i="1"/>
  <c r="BW27" i="1"/>
  <c r="BW32" i="1"/>
  <c r="BW25" i="1"/>
  <c r="BW30" i="1"/>
  <c r="BW29" i="1"/>
  <c r="CD24" i="1"/>
  <c r="BI42" i="1"/>
  <c r="BV34" i="1"/>
  <c r="BW34" i="1"/>
  <c r="CD11" i="1"/>
  <c r="CD10" i="1"/>
  <c r="BW20" i="1"/>
  <c r="BV20" i="1"/>
  <c r="BV19" i="1"/>
  <c r="BW19" i="1"/>
  <c r="CD18" i="1"/>
  <c r="CD12" i="1"/>
  <c r="CD13" i="1" s="1"/>
  <c r="AF47" i="1"/>
  <c r="CD26" i="1" l="1"/>
  <c r="CD28" i="1"/>
  <c r="CD30" i="1"/>
  <c r="CD33" i="1"/>
  <c r="CD29" i="1"/>
  <c r="CD27" i="1"/>
  <c r="BV35" i="1"/>
  <c r="CD25" i="1"/>
  <c r="CD32" i="1"/>
  <c r="CD31" i="1"/>
  <c r="BV36" i="1"/>
  <c r="BV37" i="1" s="1"/>
  <c r="BV38" i="1" s="1"/>
  <c r="BV39" i="1" s="1"/>
  <c r="BV40" i="1" s="1"/>
  <c r="BV41" i="1" s="1"/>
  <c r="BV42" i="1" s="1"/>
  <c r="BV43" i="1" s="1"/>
  <c r="BW35" i="1"/>
  <c r="BW36" i="1" s="1"/>
  <c r="BW37" i="1" s="1"/>
  <c r="BW38" i="1" s="1"/>
  <c r="BW39" i="1" s="1"/>
  <c r="BW40" i="1" s="1"/>
  <c r="BW41" i="1" s="1"/>
  <c r="BW42" i="1" s="1"/>
  <c r="BW43" i="1" s="1"/>
  <c r="BI43" i="1"/>
  <c r="CD34" i="1"/>
  <c r="CD20" i="1"/>
  <c r="CD19" i="1"/>
  <c r="AF6" i="1"/>
  <c r="GW47" i="1"/>
  <c r="GD47" i="1"/>
  <c r="AO47" i="1"/>
  <c r="CD35" i="1" l="1"/>
  <c r="CD36" i="1"/>
  <c r="CD37" i="1" s="1"/>
  <c r="CD38" i="1" s="1"/>
  <c r="CD39" i="1" s="1"/>
  <c r="CD40" i="1" s="1"/>
  <c r="CD41" i="1" s="1"/>
  <c r="CD42" i="1" s="1"/>
  <c r="CD43" i="1" s="1"/>
  <c r="AF7" i="1"/>
  <c r="GW6" i="1"/>
  <c r="GD6" i="1"/>
  <c r="AO6" i="1"/>
  <c r="AF18" i="1" l="1"/>
  <c r="GD9" i="1"/>
  <c r="AO9" i="1"/>
  <c r="AO7" i="1"/>
  <c r="GW9" i="1"/>
  <c r="GW7" i="1"/>
  <c r="GE6" i="1"/>
  <c r="GC6" i="1"/>
  <c r="DJ5" i="1"/>
  <c r="AE47" i="1"/>
  <c r="AD47" i="1"/>
  <c r="AC47" i="1"/>
  <c r="AT6" i="1"/>
  <c r="AO24" i="1" l="1"/>
  <c r="GW24" i="1"/>
  <c r="AF19" i="1"/>
  <c r="AF20" i="1"/>
  <c r="GW10" i="1"/>
  <c r="GW11" i="1"/>
  <c r="AO11" i="1"/>
  <c r="AO10" i="1"/>
  <c r="GD10" i="1"/>
  <c r="GD11" i="1"/>
  <c r="AO18" i="1"/>
  <c r="GW18" i="1"/>
  <c r="GD18" i="1"/>
  <c r="GW12" i="1"/>
  <c r="GW13" i="1" s="1"/>
  <c r="AO12" i="1"/>
  <c r="AO13" i="1" s="1"/>
  <c r="GD12" i="1"/>
  <c r="GD13" i="1" s="1"/>
  <c r="GC9" i="1"/>
  <c r="GE9" i="1"/>
  <c r="AT9" i="1"/>
  <c r="AT7" i="1"/>
  <c r="CY9" i="1"/>
  <c r="GW29" i="1" l="1"/>
  <c r="GW30" i="1"/>
  <c r="GW32" i="1"/>
  <c r="GW26" i="1"/>
  <c r="GW27" i="1"/>
  <c r="GW25" i="1"/>
  <c r="GW33" i="1"/>
  <c r="GW28" i="1"/>
  <c r="GW31" i="1"/>
  <c r="AO25" i="1"/>
  <c r="AO27" i="1"/>
  <c r="AO29" i="1"/>
  <c r="AO28" i="1"/>
  <c r="AO32" i="1"/>
  <c r="AO26" i="1"/>
  <c r="AO30" i="1"/>
  <c r="AO31" i="1"/>
  <c r="AO33" i="1"/>
  <c r="AT24" i="1"/>
  <c r="AO34" i="1"/>
  <c r="GD34" i="1"/>
  <c r="GD35" i="1" s="1"/>
  <c r="GW34" i="1"/>
  <c r="GC11" i="1"/>
  <c r="GC10" i="1"/>
  <c r="CY11" i="1"/>
  <c r="CY10" i="1"/>
  <c r="AT10" i="1"/>
  <c r="AT11" i="1"/>
  <c r="GE11" i="1"/>
  <c r="GE10" i="1"/>
  <c r="GW20" i="1"/>
  <c r="GD20" i="1"/>
  <c r="AO20" i="1"/>
  <c r="GD19" i="1"/>
  <c r="GW19" i="1"/>
  <c r="AO19" i="1"/>
  <c r="AT18" i="1"/>
  <c r="GC18" i="1"/>
  <c r="GE18" i="1"/>
  <c r="CY12" i="1"/>
  <c r="CY13" i="1" s="1"/>
  <c r="AT12" i="1"/>
  <c r="AT13" i="1" s="1"/>
  <c r="GC12" i="1"/>
  <c r="GC13" i="1" s="1"/>
  <c r="GE12" i="1"/>
  <c r="GE13" i="1" s="1"/>
  <c r="DP6" i="1"/>
  <c r="DP47" i="1"/>
  <c r="DO47" i="1"/>
  <c r="DO6" i="1"/>
  <c r="AT33" i="1" l="1"/>
  <c r="AT28" i="1"/>
  <c r="GW35" i="1"/>
  <c r="AT26" i="1"/>
  <c r="AT31" i="1"/>
  <c r="AT32" i="1"/>
  <c r="AT30" i="1"/>
  <c r="AO35" i="1"/>
  <c r="AO36" i="1" s="1"/>
  <c r="GW36" i="1"/>
  <c r="GW37" i="1" s="1"/>
  <c r="AO37" i="1"/>
  <c r="GW38" i="1"/>
  <c r="GW39" i="1" s="1"/>
  <c r="GW40" i="1" s="1"/>
  <c r="GW41" i="1" s="1"/>
  <c r="GW42" i="1" s="1"/>
  <c r="GW43" i="1" s="1"/>
  <c r="AO38" i="1"/>
  <c r="AT27" i="1"/>
  <c r="AT25" i="1"/>
  <c r="AT29" i="1"/>
  <c r="AO39" i="1"/>
  <c r="AO40" i="1"/>
  <c r="AO41" i="1" s="1"/>
  <c r="AO42" i="1" s="1"/>
  <c r="AO43" i="1" s="1"/>
  <c r="GD36" i="1"/>
  <c r="AT34" i="1"/>
  <c r="GC34" i="1"/>
  <c r="GC35" i="1" s="1"/>
  <c r="GE34" i="1"/>
  <c r="GE35" i="1" s="1"/>
  <c r="AT20" i="1"/>
  <c r="GE20" i="1"/>
  <c r="GC20" i="1"/>
  <c r="AT19" i="1"/>
  <c r="GC19" i="1"/>
  <c r="GE19" i="1"/>
  <c r="DP9" i="1"/>
  <c r="DP7" i="1"/>
  <c r="DO9" i="1"/>
  <c r="DO7" i="1"/>
  <c r="CC6" i="1"/>
  <c r="CB6" i="1"/>
  <c r="CA6" i="1"/>
  <c r="CA9" i="1" s="1"/>
  <c r="CA12" i="1" l="1"/>
  <c r="CA10" i="1"/>
  <c r="CA11" i="1"/>
  <c r="AT35" i="1"/>
  <c r="AT36" i="1" s="1"/>
  <c r="AT37" i="1" s="1"/>
  <c r="AT38" i="1" s="1"/>
  <c r="AT39" i="1" s="1"/>
  <c r="AT40" i="1" s="1"/>
  <c r="AT41" i="1" s="1"/>
  <c r="AT42" i="1" s="1"/>
  <c r="AT43" i="1" s="1"/>
  <c r="DO24" i="1"/>
  <c r="DP24" i="1"/>
  <c r="GE36" i="1"/>
  <c r="GC36" i="1"/>
  <c r="GD37" i="1"/>
  <c r="DO11" i="1"/>
  <c r="DO10" i="1"/>
  <c r="DP10" i="1"/>
  <c r="DP11" i="1"/>
  <c r="DP18" i="1"/>
  <c r="DO18" i="1"/>
  <c r="DO12" i="1"/>
  <c r="DO13" i="1" s="1"/>
  <c r="DP12" i="1"/>
  <c r="DP13" i="1" s="1"/>
  <c r="CC9" i="1"/>
  <c r="CC7" i="1"/>
  <c r="CB9" i="1"/>
  <c r="CB7" i="1"/>
  <c r="BT47" i="1"/>
  <c r="CA13" i="1" l="1"/>
  <c r="DO29" i="1"/>
  <c r="DO30" i="1"/>
  <c r="DO25" i="1"/>
  <c r="DO31" i="1"/>
  <c r="DO33" i="1"/>
  <c r="DO26" i="1"/>
  <c r="DO27" i="1"/>
  <c r="DO32" i="1"/>
  <c r="DO28" i="1"/>
  <c r="DP31" i="1"/>
  <c r="DP28" i="1"/>
  <c r="DP30" i="1"/>
  <c r="DP29" i="1"/>
  <c r="DP25" i="1"/>
  <c r="DP26" i="1"/>
  <c r="DP27" i="1"/>
  <c r="DP33" i="1"/>
  <c r="DP32" i="1"/>
  <c r="CB24" i="1"/>
  <c r="CB25" i="1" s="1"/>
  <c r="CC24" i="1"/>
  <c r="GC37" i="1"/>
  <c r="GD38" i="1"/>
  <c r="GE37" i="1"/>
  <c r="DP34" i="1"/>
  <c r="DO34" i="1"/>
  <c r="CC10" i="1"/>
  <c r="CC11" i="1"/>
  <c r="CB10" i="1"/>
  <c r="CB11" i="1"/>
  <c r="DP20" i="1"/>
  <c r="DO20" i="1"/>
  <c r="DO19" i="1"/>
  <c r="DP19" i="1"/>
  <c r="CC18" i="1"/>
  <c r="CB18" i="1"/>
  <c r="CB12" i="1"/>
  <c r="CB13" i="1" s="1"/>
  <c r="CC12" i="1"/>
  <c r="CC13" i="1" s="1"/>
  <c r="BS47" i="1"/>
  <c r="BS6" i="1"/>
  <c r="BS9" i="1" s="1"/>
  <c r="BU47" i="1"/>
  <c r="BU6" i="1"/>
  <c r="BU9" i="1" s="1"/>
  <c r="BT6" i="1"/>
  <c r="DA6" i="1"/>
  <c r="BS12" i="1" l="1"/>
  <c r="BS10" i="1"/>
  <c r="BS11" i="1"/>
  <c r="BU11" i="1"/>
  <c r="BU12" i="1"/>
  <c r="BU10" i="1"/>
  <c r="DO35" i="1"/>
  <c r="DO36" i="1"/>
  <c r="DO37" i="1" s="1"/>
  <c r="DO38" i="1" s="1"/>
  <c r="DO39" i="1" s="1"/>
  <c r="DP35" i="1"/>
  <c r="DP36" i="1" s="1"/>
  <c r="DP37" i="1" s="1"/>
  <c r="DP38" i="1" s="1"/>
  <c r="DP39" i="1" s="1"/>
  <c r="CC25" i="1"/>
  <c r="DO40" i="1"/>
  <c r="DO41" i="1" s="1"/>
  <c r="DO42" i="1" s="1"/>
  <c r="DO43" i="1" s="1"/>
  <c r="DP40" i="1"/>
  <c r="DP41" i="1" s="1"/>
  <c r="DP42" i="1" s="1"/>
  <c r="DP43" i="1" s="1"/>
  <c r="GE38" i="1"/>
  <c r="GC38" i="1"/>
  <c r="GD39" i="1"/>
  <c r="CB34" i="1"/>
  <c r="CB35" i="1" s="1"/>
  <c r="CC34" i="1"/>
  <c r="CB20" i="1"/>
  <c r="CC20" i="1"/>
  <c r="CB19" i="1"/>
  <c r="CC19" i="1"/>
  <c r="BT9" i="1"/>
  <c r="BT7" i="1"/>
  <c r="BU7" i="1"/>
  <c r="DA9" i="1"/>
  <c r="DA7" i="1"/>
  <c r="CZ6" i="1"/>
  <c r="CY47" i="1"/>
  <c r="CZ47" i="1"/>
  <c r="DA47" i="1"/>
  <c r="CC35" i="1" l="1"/>
  <c r="CB41" i="1"/>
  <c r="CB42" i="1" s="1"/>
  <c r="CB43" i="1" s="1"/>
  <c r="BU24" i="1"/>
  <c r="BT24" i="1"/>
  <c r="DA24" i="1"/>
  <c r="CC41" i="1"/>
  <c r="CC42" i="1" s="1"/>
  <c r="CC43" i="1" s="1"/>
  <c r="GD40" i="1"/>
  <c r="GE39" i="1"/>
  <c r="GC39" i="1"/>
  <c r="BS24" i="1"/>
  <c r="BS18" i="1"/>
  <c r="BS13" i="1"/>
  <c r="BT11" i="1"/>
  <c r="BT10" i="1"/>
  <c r="DA11" i="1"/>
  <c r="DA10" i="1"/>
  <c r="DA18" i="1"/>
  <c r="BU18" i="1"/>
  <c r="BT18" i="1"/>
  <c r="BT12" i="1"/>
  <c r="BT13" i="1" s="1"/>
  <c r="DA12" i="1"/>
  <c r="DA13" i="1" s="1"/>
  <c r="BU13" i="1"/>
  <c r="CZ9" i="1"/>
  <c r="CZ7" i="1"/>
  <c r="AT47" i="1"/>
  <c r="DW47" i="1"/>
  <c r="DW6" i="1"/>
  <c r="DJ47" i="1"/>
  <c r="DJ6" i="1"/>
  <c r="DR47" i="1"/>
  <c r="DR6" i="1"/>
  <c r="DQ47" i="1"/>
  <c r="DQ6" i="1"/>
  <c r="DH47" i="1"/>
  <c r="DH6" i="1"/>
  <c r="DV47" i="1"/>
  <c r="DV6" i="1"/>
  <c r="DG47" i="1"/>
  <c r="DG6" i="1"/>
  <c r="DU47" i="1"/>
  <c r="DU6" i="1"/>
  <c r="DI47" i="1"/>
  <c r="DI6" i="1"/>
  <c r="BS26" i="1" l="1"/>
  <c r="BS27" i="1"/>
  <c r="BS28" i="1"/>
  <c r="BS29" i="1"/>
  <c r="BS30" i="1"/>
  <c r="BS31" i="1"/>
  <c r="BS32" i="1"/>
  <c r="BS33" i="1"/>
  <c r="DA28" i="1"/>
  <c r="BT25" i="1"/>
  <c r="BT26" i="1" s="1"/>
  <c r="DA29" i="1"/>
  <c r="DA31" i="1"/>
  <c r="DA26" i="1"/>
  <c r="DA27" i="1"/>
  <c r="DA25" i="1"/>
  <c r="DA30" i="1"/>
  <c r="DA32" i="1"/>
  <c r="DA33" i="1"/>
  <c r="BU25" i="1"/>
  <c r="BU26" i="1" s="1"/>
  <c r="CZ24" i="1"/>
  <c r="GE40" i="1"/>
  <c r="GC40" i="1"/>
  <c r="GD41" i="1"/>
  <c r="BS19" i="1"/>
  <c r="BS20" i="1"/>
  <c r="BS25" i="1"/>
  <c r="BU34" i="1"/>
  <c r="DA34" i="1"/>
  <c r="CZ10" i="1"/>
  <c r="CZ11" i="1"/>
  <c r="DA20" i="1"/>
  <c r="BT20" i="1"/>
  <c r="BU20" i="1"/>
  <c r="BT19" i="1"/>
  <c r="BU19" i="1"/>
  <c r="DA19" i="1"/>
  <c r="CZ18" i="1"/>
  <c r="CZ12" i="1"/>
  <c r="CZ13" i="1" s="1"/>
  <c r="DV9" i="1"/>
  <c r="DV7" i="1"/>
  <c r="DW9" i="1"/>
  <c r="DW7" i="1"/>
  <c r="DH9" i="1"/>
  <c r="DH7" i="1"/>
  <c r="DQ9" i="1"/>
  <c r="DQ7" i="1"/>
  <c r="DG9" i="1"/>
  <c r="DG7" i="1"/>
  <c r="DR9" i="1"/>
  <c r="DR7" i="1"/>
  <c r="DU9" i="1"/>
  <c r="DU7" i="1"/>
  <c r="DI9" i="1"/>
  <c r="DI7" i="1"/>
  <c r="DJ9" i="1"/>
  <c r="DJ7" i="1"/>
  <c r="BU27" i="1" l="1"/>
  <c r="CC26" i="1"/>
  <c r="CB26" i="1"/>
  <c r="BT27" i="1"/>
  <c r="CA33" i="1"/>
  <c r="CA32" i="1"/>
  <c r="CA31" i="1"/>
  <c r="CA30" i="1"/>
  <c r="CA29" i="1"/>
  <c r="CA28" i="1"/>
  <c r="CA27" i="1"/>
  <c r="CA26" i="1"/>
  <c r="DA35" i="1"/>
  <c r="BT34" i="1"/>
  <c r="BT35" i="1"/>
  <c r="CZ30" i="1"/>
  <c r="CZ26" i="1"/>
  <c r="CZ25" i="1"/>
  <c r="CZ27" i="1"/>
  <c r="CZ32" i="1"/>
  <c r="CZ33" i="1"/>
  <c r="CZ31" i="1"/>
  <c r="CZ28" i="1"/>
  <c r="CZ29" i="1"/>
  <c r="DA36" i="1"/>
  <c r="DA37" i="1" s="1"/>
  <c r="DA38" i="1" s="1"/>
  <c r="DA39" i="1" s="1"/>
  <c r="DA40" i="1" s="1"/>
  <c r="DA41" i="1" s="1"/>
  <c r="DA42" i="1" s="1"/>
  <c r="DA43" i="1" s="1"/>
  <c r="BU35" i="1"/>
  <c r="BU36" i="1" s="1"/>
  <c r="BU37" i="1" s="1"/>
  <c r="DV24" i="1"/>
  <c r="DI24" i="1"/>
  <c r="DU24" i="1"/>
  <c r="DR24" i="1"/>
  <c r="DJ24" i="1"/>
  <c r="DG24" i="1"/>
  <c r="DQ24" i="1"/>
  <c r="DH24" i="1"/>
  <c r="DH30" i="1" s="1"/>
  <c r="DW24" i="1"/>
  <c r="GC41" i="1"/>
  <c r="GE41" i="1"/>
  <c r="GD42" i="1"/>
  <c r="BT36" i="1"/>
  <c r="BS34" i="1"/>
  <c r="BS35" i="1" s="1"/>
  <c r="CZ34" i="1"/>
  <c r="DH11" i="1"/>
  <c r="DH10" i="1"/>
  <c r="DW11" i="1"/>
  <c r="DW10" i="1"/>
  <c r="DV10" i="1"/>
  <c r="DV11" i="1"/>
  <c r="DQ11" i="1"/>
  <c r="DQ10" i="1"/>
  <c r="DJ11" i="1"/>
  <c r="DJ10" i="1"/>
  <c r="DI11" i="1"/>
  <c r="DI10" i="1"/>
  <c r="DU11" i="1"/>
  <c r="DU10" i="1"/>
  <c r="DR10" i="1"/>
  <c r="DR11" i="1"/>
  <c r="DG11" i="1"/>
  <c r="DG10" i="1"/>
  <c r="CZ20" i="1"/>
  <c r="CZ19" i="1"/>
  <c r="DI18" i="1"/>
  <c r="DR18" i="1"/>
  <c r="DW18" i="1"/>
  <c r="DH18" i="1"/>
  <c r="DJ18" i="1"/>
  <c r="DU18" i="1"/>
  <c r="DG18" i="1"/>
  <c r="DQ18" i="1"/>
  <c r="DV18" i="1"/>
  <c r="DR12" i="1"/>
  <c r="DR13" i="1" s="1"/>
  <c r="DQ12" i="1"/>
  <c r="DQ13" i="1" s="1"/>
  <c r="DI12" i="1"/>
  <c r="DI13" i="1" s="1"/>
  <c r="DU12" i="1"/>
  <c r="DU13" i="1" s="1"/>
  <c r="DG12" i="1"/>
  <c r="DG13" i="1" s="1"/>
  <c r="DH12" i="1"/>
  <c r="DH13" i="1" s="1"/>
  <c r="DW12" i="1"/>
  <c r="DW13" i="1" s="1"/>
  <c r="DJ12" i="1"/>
  <c r="DJ13" i="1" s="1"/>
  <c r="DV12" i="1"/>
  <c r="DV13" i="1" s="1"/>
  <c r="AE6" i="1"/>
  <c r="AD6" i="1"/>
  <c r="BT28" i="1" l="1"/>
  <c r="CB27" i="1"/>
  <c r="CB36" i="1"/>
  <c r="CC36" i="1"/>
  <c r="BU28" i="1"/>
  <c r="CC27" i="1"/>
  <c r="CA36" i="1"/>
  <c r="CA37" i="1"/>
  <c r="CA38" i="1"/>
  <c r="CA39" i="1"/>
  <c r="CA40" i="1"/>
  <c r="CA41" i="1"/>
  <c r="CA42" i="1"/>
  <c r="CA43" i="1"/>
  <c r="DH25" i="1"/>
  <c r="DH26" i="1"/>
  <c r="DH32" i="1"/>
  <c r="DH31" i="1"/>
  <c r="DH28" i="1"/>
  <c r="DH27" i="1"/>
  <c r="DH29" i="1"/>
  <c r="CZ35" i="1"/>
  <c r="DH33" i="1"/>
  <c r="DW30" i="1"/>
  <c r="CZ36" i="1"/>
  <c r="CZ37" i="1" s="1"/>
  <c r="CZ38" i="1" s="1"/>
  <c r="CZ39" i="1" s="1"/>
  <c r="CZ40" i="1" s="1"/>
  <c r="CZ41" i="1" s="1"/>
  <c r="CZ42" i="1" s="1"/>
  <c r="CZ43" i="1" s="1"/>
  <c r="DV31" i="1"/>
  <c r="DV29" i="1"/>
  <c r="DV28" i="1"/>
  <c r="DV26" i="1"/>
  <c r="DV33" i="1"/>
  <c r="DI30" i="1"/>
  <c r="DI33" i="1"/>
  <c r="DI29" i="1"/>
  <c r="DI25" i="1"/>
  <c r="DI28" i="1"/>
  <c r="DI26" i="1"/>
  <c r="DI32" i="1"/>
  <c r="DI31" i="1"/>
  <c r="DI27" i="1"/>
  <c r="DV25" i="1"/>
  <c r="DV32" i="1"/>
  <c r="DV30" i="1"/>
  <c r="DV27" i="1"/>
  <c r="DR32" i="1"/>
  <c r="DR30" i="1"/>
  <c r="DR28" i="1"/>
  <c r="DR25" i="1"/>
  <c r="DR26" i="1"/>
  <c r="DJ28" i="1"/>
  <c r="DJ31" i="1"/>
  <c r="DJ32" i="1"/>
  <c r="DJ29" i="1"/>
  <c r="DJ33" i="1"/>
  <c r="DJ25" i="1"/>
  <c r="DJ26" i="1"/>
  <c r="DJ30" i="1"/>
  <c r="DJ27" i="1"/>
  <c r="DQ31" i="1"/>
  <c r="DQ32" i="1"/>
  <c r="DQ30" i="1"/>
  <c r="DQ28" i="1"/>
  <c r="DQ25" i="1"/>
  <c r="DQ26" i="1"/>
  <c r="DQ29" i="1"/>
  <c r="DQ27" i="1"/>
  <c r="DQ33" i="1"/>
  <c r="DG33" i="1"/>
  <c r="DG32" i="1"/>
  <c r="DG26" i="1"/>
  <c r="DG29" i="1"/>
  <c r="DG25" i="1"/>
  <c r="DG28" i="1"/>
  <c r="DG31" i="1"/>
  <c r="DG27" i="1"/>
  <c r="DG30" i="1"/>
  <c r="DU30" i="1"/>
  <c r="DU33" i="1"/>
  <c r="DU32" i="1"/>
  <c r="DU29" i="1"/>
  <c r="DU31" i="1"/>
  <c r="DU28" i="1"/>
  <c r="DU25" i="1"/>
  <c r="DU26" i="1"/>
  <c r="DU27" i="1"/>
  <c r="DW26" i="1"/>
  <c r="DW31" i="1"/>
  <c r="DW32" i="1"/>
  <c r="DW28" i="1"/>
  <c r="DW27" i="1"/>
  <c r="DW29" i="1"/>
  <c r="DW33" i="1"/>
  <c r="DW25" i="1"/>
  <c r="DR27" i="1"/>
  <c r="DR31" i="1"/>
  <c r="DR33" i="1"/>
  <c r="DR29" i="1"/>
  <c r="BS36" i="1"/>
  <c r="GE42" i="1"/>
  <c r="GC42" i="1"/>
  <c r="GD43" i="1"/>
  <c r="BT37" i="1"/>
  <c r="DI34" i="1"/>
  <c r="DV34" i="1"/>
  <c r="DQ34" i="1"/>
  <c r="DG34" i="1"/>
  <c r="DU34" i="1"/>
  <c r="DJ34" i="1"/>
  <c r="DH34" i="1"/>
  <c r="DW34" i="1"/>
  <c r="DR34" i="1"/>
  <c r="DQ20" i="1"/>
  <c r="DV20" i="1"/>
  <c r="DG20" i="1"/>
  <c r="DR20" i="1"/>
  <c r="DU20" i="1"/>
  <c r="DJ20" i="1"/>
  <c r="DH20" i="1"/>
  <c r="DW20" i="1"/>
  <c r="DI20" i="1"/>
  <c r="DI19" i="1"/>
  <c r="DU19" i="1"/>
  <c r="DJ19" i="1"/>
  <c r="DV19" i="1"/>
  <c r="DH19" i="1"/>
  <c r="DR19" i="1"/>
  <c r="DG19" i="1"/>
  <c r="DW19" i="1"/>
  <c r="DQ19" i="1"/>
  <c r="AD7" i="1"/>
  <c r="AE7" i="1"/>
  <c r="EM47" i="1"/>
  <c r="DH35" i="1" l="1"/>
  <c r="DH36" i="1" s="1"/>
  <c r="DR35" i="1"/>
  <c r="CC28" i="1"/>
  <c r="BU29" i="1"/>
  <c r="CC37" i="1"/>
  <c r="CB37" i="1"/>
  <c r="CB28" i="1"/>
  <c r="BT29" i="1"/>
  <c r="BU38" i="1"/>
  <c r="DH37" i="1"/>
  <c r="DV35" i="1"/>
  <c r="DQ35" i="1"/>
  <c r="DI35" i="1"/>
  <c r="DJ35" i="1"/>
  <c r="DH38" i="1"/>
  <c r="DH39" i="1" s="1"/>
  <c r="DH40" i="1" s="1"/>
  <c r="DH41" i="1" s="1"/>
  <c r="DH42" i="1" s="1"/>
  <c r="DH43" i="1" s="1"/>
  <c r="DU35" i="1"/>
  <c r="DU36" i="1" s="1"/>
  <c r="DU37" i="1" s="1"/>
  <c r="DU38" i="1" s="1"/>
  <c r="DI36" i="1"/>
  <c r="DV36" i="1"/>
  <c r="DV37" i="1" s="1"/>
  <c r="DV38" i="1" s="1"/>
  <c r="DV39" i="1" s="1"/>
  <c r="DV40" i="1" s="1"/>
  <c r="DV41" i="1" s="1"/>
  <c r="DR36" i="1"/>
  <c r="DG35" i="1"/>
  <c r="DI37" i="1"/>
  <c r="DI38" i="1" s="1"/>
  <c r="DI39" i="1" s="1"/>
  <c r="DV42" i="1"/>
  <c r="DV43" i="1" s="1"/>
  <c r="DG36" i="1"/>
  <c r="DU39" i="1"/>
  <c r="DU40" i="1" s="1"/>
  <c r="DG37" i="1"/>
  <c r="DG38" i="1" s="1"/>
  <c r="DG39" i="1" s="1"/>
  <c r="DG40" i="1" s="1"/>
  <c r="DG41" i="1" s="1"/>
  <c r="DG42" i="1" s="1"/>
  <c r="DG43" i="1" s="1"/>
  <c r="DR37" i="1"/>
  <c r="DR38" i="1" s="1"/>
  <c r="DJ36" i="1"/>
  <c r="DJ37" i="1" s="1"/>
  <c r="DJ38" i="1" s="1"/>
  <c r="DJ39" i="1" s="1"/>
  <c r="DJ40" i="1" s="1"/>
  <c r="DJ41" i="1" s="1"/>
  <c r="DJ42" i="1" s="1"/>
  <c r="DJ43" i="1" s="1"/>
  <c r="DQ36" i="1"/>
  <c r="DQ37" i="1" s="1"/>
  <c r="DQ38" i="1" s="1"/>
  <c r="DQ39" i="1" s="1"/>
  <c r="DQ40" i="1" s="1"/>
  <c r="DQ41" i="1" s="1"/>
  <c r="DQ42" i="1" s="1"/>
  <c r="DQ43" i="1" s="1"/>
  <c r="DW35" i="1"/>
  <c r="DW36" i="1" s="1"/>
  <c r="DW37" i="1" s="1"/>
  <c r="DW38" i="1" s="1"/>
  <c r="DW39" i="1" s="1"/>
  <c r="DW40" i="1" s="1"/>
  <c r="DW41" i="1" s="1"/>
  <c r="DW42" i="1" s="1"/>
  <c r="DW43" i="1" s="1"/>
  <c r="DU41" i="1"/>
  <c r="DU42" i="1" s="1"/>
  <c r="DU43" i="1" s="1"/>
  <c r="DR39" i="1"/>
  <c r="DR40" i="1" s="1"/>
  <c r="DR41" i="1" s="1"/>
  <c r="DR42" i="1" s="1"/>
  <c r="DR43" i="1"/>
  <c r="DI40" i="1"/>
  <c r="DI41" i="1" s="1"/>
  <c r="DI42" i="1" s="1"/>
  <c r="DI43" i="1" s="1"/>
  <c r="BT38" i="1"/>
  <c r="BS37" i="1"/>
  <c r="GE43" i="1"/>
  <c r="GC43" i="1"/>
  <c r="AD24" i="1"/>
  <c r="AE18" i="1"/>
  <c r="AD18" i="1"/>
  <c r="AC6" i="1"/>
  <c r="BU39" i="1" l="1"/>
  <c r="CB29" i="1"/>
  <c r="CB38" i="1"/>
  <c r="CC38" i="1"/>
  <c r="CC29" i="1"/>
  <c r="BT39" i="1"/>
  <c r="BS38" i="1"/>
  <c r="AD26" i="1"/>
  <c r="AD27" i="1"/>
  <c r="AD28" i="1"/>
  <c r="AD29" i="1"/>
  <c r="AD30" i="1"/>
  <c r="AD31" i="1"/>
  <c r="AD32" i="1"/>
  <c r="AD33" i="1"/>
  <c r="AD25" i="1"/>
  <c r="AD20" i="1"/>
  <c r="AE19" i="1"/>
  <c r="AD19" i="1"/>
  <c r="AE20" i="1"/>
  <c r="AC7" i="1"/>
  <c r="CC39" i="1" l="1"/>
  <c r="CB39" i="1"/>
  <c r="BU40" i="1"/>
  <c r="BS39" i="1"/>
  <c r="BT40" i="1"/>
  <c r="AD34" i="1"/>
  <c r="AD35" i="1" s="1"/>
  <c r="AD36" i="1" s="1"/>
  <c r="AD37" i="1" s="1"/>
  <c r="AD38" i="1" s="1"/>
  <c r="AD39" i="1" s="1"/>
  <c r="AD40" i="1" s="1"/>
  <c r="AD41" i="1" s="1"/>
  <c r="AD42" i="1" s="1"/>
  <c r="AD43" i="1" s="1"/>
  <c r="AC18" i="1"/>
  <c r="ER47" i="1"/>
  <c r="EJ6" i="1"/>
  <c r="EI6" i="1"/>
  <c r="BU41" i="1" l="1"/>
  <c r="CB40" i="1"/>
  <c r="CC40" i="1"/>
  <c r="BT41" i="1"/>
  <c r="BS40" i="1"/>
  <c r="AC19" i="1"/>
  <c r="AC20" i="1"/>
  <c r="EI9" i="1"/>
  <c r="EI7" i="1"/>
  <c r="EJ9" i="1"/>
  <c r="EJ7" i="1"/>
  <c r="EJ47" i="1"/>
  <c r="EI47" i="1"/>
  <c r="BU42" i="1" l="1"/>
  <c r="EI24" i="1"/>
  <c r="EJ24" i="1"/>
  <c r="BT42" i="1"/>
  <c r="BS41" i="1"/>
  <c r="EJ10" i="1"/>
  <c r="EJ11" i="1"/>
  <c r="EI11" i="1"/>
  <c r="EI10" i="1"/>
  <c r="EI18" i="1"/>
  <c r="EJ18" i="1"/>
  <c r="EI12" i="1"/>
  <c r="EI13" i="1" s="1"/>
  <c r="EJ12" i="1"/>
  <c r="EJ13" i="1" s="1"/>
  <c r="GC47" i="1"/>
  <c r="BU43" i="1" l="1"/>
  <c r="EJ28" i="1"/>
  <c r="EI32" i="1"/>
  <c r="EI31" i="1"/>
  <c r="EI25" i="1"/>
  <c r="EI27" i="1"/>
  <c r="EI29" i="1"/>
  <c r="EI28" i="1"/>
  <c r="EI26" i="1"/>
  <c r="EI30" i="1"/>
  <c r="EJ30" i="1"/>
  <c r="EJ26" i="1"/>
  <c r="EJ33" i="1"/>
  <c r="EJ31" i="1"/>
  <c r="EJ32" i="1"/>
  <c r="EJ29" i="1"/>
  <c r="EJ27" i="1"/>
  <c r="EJ25" i="1"/>
  <c r="EI33" i="1"/>
  <c r="BS42" i="1"/>
  <c r="BT43" i="1"/>
  <c r="EJ34" i="1"/>
  <c r="EI34" i="1"/>
  <c r="EJ20" i="1"/>
  <c r="EI20" i="1"/>
  <c r="EJ19" i="1"/>
  <c r="EI19" i="1"/>
  <c r="AW6" i="1"/>
  <c r="EI35" i="1" l="1"/>
  <c r="EI36" i="1" s="1"/>
  <c r="EI37" i="1" s="1"/>
  <c r="EI38" i="1" s="1"/>
  <c r="EI39" i="1"/>
  <c r="EI40" i="1" s="1"/>
  <c r="EJ35" i="1"/>
  <c r="EJ36" i="1" s="1"/>
  <c r="EJ37" i="1" s="1"/>
  <c r="EJ38" i="1" s="1"/>
  <c r="EJ39" i="1" s="1"/>
  <c r="EJ40" i="1" s="1"/>
  <c r="EJ41" i="1" s="1"/>
  <c r="EJ42" i="1" s="1"/>
  <c r="EJ43" i="1" s="1"/>
  <c r="EI41" i="1"/>
  <c r="EI42" i="1" s="1"/>
  <c r="EI43" i="1" s="1"/>
  <c r="BS43" i="1"/>
  <c r="AW9" i="1"/>
  <c r="AW7" i="1"/>
  <c r="AW47" i="1"/>
  <c r="DB6" i="1"/>
  <c r="DC6" i="1"/>
  <c r="FY6" i="1"/>
  <c r="GB6" i="1"/>
  <c r="GV6" i="1"/>
  <c r="Q6" i="1"/>
  <c r="AW24" i="1" l="1"/>
  <c r="AW10" i="1"/>
  <c r="AW11" i="1"/>
  <c r="AW18" i="1"/>
  <c r="AW12" i="1"/>
  <c r="AW13" i="1" s="1"/>
  <c r="GB9" i="1"/>
  <c r="GB7" i="1"/>
  <c r="GV9" i="1"/>
  <c r="GV7" i="1"/>
  <c r="DB9" i="1"/>
  <c r="DB7" i="1"/>
  <c r="DC9" i="1"/>
  <c r="DC7" i="1"/>
  <c r="FY9" i="1"/>
  <c r="FY7" i="1"/>
  <c r="DB47" i="1"/>
  <c r="GB47" i="1"/>
  <c r="DC47" i="1"/>
  <c r="FY47" i="1"/>
  <c r="GE47" i="1"/>
  <c r="DD47" i="1"/>
  <c r="EO47" i="1"/>
  <c r="Q47" i="1"/>
  <c r="GV47" i="1"/>
  <c r="AW30" i="1" l="1"/>
  <c r="AW28" i="1"/>
  <c r="AW27" i="1"/>
  <c r="AW26" i="1"/>
  <c r="AW29" i="1"/>
  <c r="AW32" i="1"/>
  <c r="AW25" i="1"/>
  <c r="AW31" i="1"/>
  <c r="AW33" i="1"/>
  <c r="FY24" i="1"/>
  <c r="DC24" i="1"/>
  <c r="DB24" i="1"/>
  <c r="GV24" i="1"/>
  <c r="GB24" i="1"/>
  <c r="AW34" i="1"/>
  <c r="FY11" i="1"/>
  <c r="FY10" i="1"/>
  <c r="DB11" i="1"/>
  <c r="DB10" i="1"/>
  <c r="GV11" i="1"/>
  <c r="GV10" i="1"/>
  <c r="DC10" i="1"/>
  <c r="DC11" i="1"/>
  <c r="GB11" i="1"/>
  <c r="GB10" i="1"/>
  <c r="AW20" i="1"/>
  <c r="AW19" i="1"/>
  <c r="DB18" i="1"/>
  <c r="FY18" i="1"/>
  <c r="GV18" i="1"/>
  <c r="DC18" i="1"/>
  <c r="GB18" i="1"/>
  <c r="Q12" i="1"/>
  <c r="Q38" i="1" s="1"/>
  <c r="DC12" i="1"/>
  <c r="DC13" i="1" s="1"/>
  <c r="GV12" i="1"/>
  <c r="GV13" i="1" s="1"/>
  <c r="DB12" i="1"/>
  <c r="DB13" i="1" s="1"/>
  <c r="GB12" i="1"/>
  <c r="GB13" i="1" s="1"/>
  <c r="FY12" i="1"/>
  <c r="FY13" i="1" s="1"/>
  <c r="FY30" i="1" l="1"/>
  <c r="DB33" i="1"/>
  <c r="DB27" i="1"/>
  <c r="GB26" i="1"/>
  <c r="DB26" i="1"/>
  <c r="DB25" i="1"/>
  <c r="DB29" i="1"/>
  <c r="DB31" i="1"/>
  <c r="DB32" i="1"/>
  <c r="AW35" i="1"/>
  <c r="AW36" i="1" s="1"/>
  <c r="AW37" i="1" s="1"/>
  <c r="AW38" i="1" s="1"/>
  <c r="AW39" i="1" s="1"/>
  <c r="AW40" i="1" s="1"/>
  <c r="AW41" i="1" s="1"/>
  <c r="AW42" i="1" s="1"/>
  <c r="AW43" i="1" s="1"/>
  <c r="DB28" i="1"/>
  <c r="DB30" i="1"/>
  <c r="GB30" i="1"/>
  <c r="GB29" i="1"/>
  <c r="GB33" i="1"/>
  <c r="GB27" i="1"/>
  <c r="GB28" i="1"/>
  <c r="GB32" i="1"/>
  <c r="GB31" i="1"/>
  <c r="GB25" i="1"/>
  <c r="DC31" i="1"/>
  <c r="DC28" i="1"/>
  <c r="DC32" i="1"/>
  <c r="DC27" i="1"/>
  <c r="DC26" i="1"/>
  <c r="DC25" i="1"/>
  <c r="DC30" i="1"/>
  <c r="DC29" i="1"/>
  <c r="DC33" i="1"/>
  <c r="FY27" i="1"/>
  <c r="FY25" i="1"/>
  <c r="FY31" i="1"/>
  <c r="FY29" i="1"/>
  <c r="FY33" i="1"/>
  <c r="FY26" i="1"/>
  <c r="FY32" i="1"/>
  <c r="FY28" i="1"/>
  <c r="GV28" i="1"/>
  <c r="GV27" i="1"/>
  <c r="GV26" i="1"/>
  <c r="GV25" i="1"/>
  <c r="GV33" i="1"/>
  <c r="GV30" i="1"/>
  <c r="GV29" i="1"/>
  <c r="GV31" i="1"/>
  <c r="GV32" i="1"/>
  <c r="Q13" i="1"/>
  <c r="Q39" i="1" s="1"/>
  <c r="Q42" i="1"/>
  <c r="Q40" i="1"/>
  <c r="Q43" i="1"/>
  <c r="Q41" i="1"/>
  <c r="DC34" i="1"/>
  <c r="GV34" i="1"/>
  <c r="DB34" i="1"/>
  <c r="GB34" i="1"/>
  <c r="FY34" i="1"/>
  <c r="DC20" i="1"/>
  <c r="GV20" i="1"/>
  <c r="DB20" i="1"/>
  <c r="FY20" i="1"/>
  <c r="GB20" i="1"/>
  <c r="GB19" i="1"/>
  <c r="GV19" i="1"/>
  <c r="DB19" i="1"/>
  <c r="DC19" i="1"/>
  <c r="FY19" i="1"/>
  <c r="A4" i="1"/>
  <c r="GB35" i="1" l="1"/>
  <c r="GB36" i="1"/>
  <c r="GB37" i="1" s="1"/>
  <c r="GB38" i="1" s="1"/>
  <c r="GB39" i="1" s="1"/>
  <c r="GB40" i="1"/>
  <c r="DC35" i="1"/>
  <c r="DB35" i="1"/>
  <c r="DB36" i="1" s="1"/>
  <c r="DB37" i="1" s="1"/>
  <c r="DB38" i="1" s="1"/>
  <c r="DB39" i="1" s="1"/>
  <c r="DB40" i="1" s="1"/>
  <c r="DC36" i="1"/>
  <c r="DC37" i="1"/>
  <c r="DC38" i="1" s="1"/>
  <c r="DC39" i="1" s="1"/>
  <c r="GV35" i="1"/>
  <c r="FY35" i="1"/>
  <c r="FY36" i="1"/>
  <c r="FY37" i="1" s="1"/>
  <c r="FY38" i="1" s="1"/>
  <c r="FY39" i="1" s="1"/>
  <c r="FY40" i="1" s="1"/>
  <c r="FY41" i="1" s="1"/>
  <c r="FY42" i="1" s="1"/>
  <c r="FY43" i="1" s="1"/>
  <c r="GV36" i="1"/>
  <c r="GV37" i="1" s="1"/>
  <c r="GV38" i="1" s="1"/>
  <c r="GV39" i="1" s="1"/>
  <c r="GV40" i="1" s="1"/>
  <c r="GV41" i="1" s="1"/>
  <c r="GV42" i="1" s="1"/>
  <c r="GB41" i="1"/>
  <c r="GB42" i="1" s="1"/>
  <c r="GB43" i="1" s="1"/>
  <c r="DB41" i="1"/>
  <c r="DB42" i="1" s="1"/>
  <c r="DB43" i="1" s="1"/>
  <c r="GV43" i="1"/>
  <c r="DC40" i="1"/>
  <c r="DC41" i="1" s="1"/>
  <c r="DC42" i="1" s="1"/>
  <c r="DC43" i="1" s="1"/>
  <c r="EC9" i="1"/>
  <c r="EC7" i="1"/>
  <c r="EC24" i="1" l="1"/>
  <c r="EC18" i="1"/>
  <c r="EC11" i="1"/>
  <c r="EC10" i="1"/>
  <c r="EC12" i="1"/>
  <c r="EC13" i="1" s="1"/>
  <c r="EB7" i="1"/>
  <c r="EB9" i="1"/>
  <c r="EC19" i="1" l="1"/>
  <c r="EC20" i="1"/>
  <c r="O18" i="1"/>
  <c r="EB18" i="1"/>
  <c r="EB24" i="1"/>
  <c r="EC34" i="1"/>
  <c r="EC25" i="1"/>
  <c r="EC35" i="1" s="1"/>
  <c r="EC26" i="1"/>
  <c r="EC36" i="1" s="1"/>
  <c r="EC27" i="1"/>
  <c r="EC37" i="1" s="1"/>
  <c r="EC28" i="1"/>
  <c r="EC38" i="1" s="1"/>
  <c r="EC29" i="1"/>
  <c r="EC39" i="1" s="1"/>
  <c r="EC30" i="1"/>
  <c r="EC40" i="1" s="1"/>
  <c r="EC31" i="1"/>
  <c r="EC41" i="1" s="1"/>
  <c r="EC32" i="1"/>
  <c r="EC42" i="1" s="1"/>
  <c r="EC33" i="1"/>
  <c r="EC43" i="1" s="1"/>
  <c r="EB11" i="1"/>
  <c r="EB10" i="1"/>
  <c r="EB12" i="1"/>
  <c r="EB13" i="1" s="1"/>
  <c r="O19" i="1" l="1"/>
  <c r="P19" i="1" s="1"/>
  <c r="P18" i="1"/>
  <c r="EB34" i="1"/>
  <c r="EB25" i="1"/>
  <c r="EB35" i="1" s="1"/>
  <c r="EB26" i="1"/>
  <c r="EB36" i="1" s="1"/>
  <c r="EB27" i="1"/>
  <c r="EB37" i="1" s="1"/>
  <c r="EB28" i="1"/>
  <c r="EB38" i="1" s="1"/>
  <c r="EB29" i="1"/>
  <c r="EB39" i="1" s="1"/>
  <c r="EB30" i="1"/>
  <c r="EB40" i="1" s="1"/>
  <c r="EB31" i="1"/>
  <c r="EB41" i="1" s="1"/>
  <c r="EB32" i="1"/>
  <c r="EB42" i="1" s="1"/>
  <c r="EB33" i="1"/>
  <c r="EB43" i="1" s="1"/>
  <c r="EB20" i="1"/>
  <c r="EB19" i="1"/>
  <c r="GG35" i="1"/>
  <c r="GH35" i="1"/>
  <c r="GI35" i="1"/>
  <c r="J35" i="1" l="1"/>
  <c r="J36" i="1" l="1"/>
  <c r="J37" i="1" l="1"/>
  <c r="EM34" i="1"/>
  <c r="EO34" i="1"/>
  <c r="G35" i="1"/>
  <c r="EN34" i="1"/>
  <c r="J38" i="1" l="1"/>
  <c r="GQ34" i="1"/>
  <c r="EM35" i="1"/>
  <c r="EN35" i="1"/>
  <c r="EO35" i="1"/>
  <c r="J39" i="1" l="1"/>
  <c r="GQ35" i="1"/>
  <c r="G36" i="1"/>
  <c r="J40" i="1" l="1"/>
  <c r="EM36" i="1"/>
  <c r="EN36" i="1"/>
  <c r="EO36" i="1"/>
  <c r="G37" i="1"/>
  <c r="J41" i="1" l="1"/>
  <c r="GQ36" i="1"/>
  <c r="EM37" i="1"/>
  <c r="EN37" i="1"/>
  <c r="EO37" i="1"/>
  <c r="G38" i="1"/>
  <c r="J42" i="1" l="1"/>
  <c r="GQ37" i="1"/>
  <c r="G39" i="1"/>
  <c r="EM38" i="1"/>
  <c r="EN38" i="1"/>
  <c r="EO38" i="1"/>
  <c r="J43" i="1" l="1"/>
  <c r="G40" i="1"/>
  <c r="EM39" i="1"/>
  <c r="EN39" i="1"/>
  <c r="EO39" i="1"/>
  <c r="GQ38" i="1"/>
  <c r="GQ39" i="1" l="1"/>
  <c r="G41" i="1"/>
  <c r="EO40" i="1"/>
  <c r="EM40" i="1"/>
  <c r="EN40" i="1"/>
  <c r="GQ40" i="1" l="1"/>
  <c r="G42" i="1"/>
  <c r="EM41" i="1"/>
  <c r="EN41" i="1"/>
  <c r="EO41" i="1"/>
  <c r="EM42" i="1" l="1"/>
  <c r="EN42" i="1"/>
  <c r="G43" i="1"/>
  <c r="EO42" i="1"/>
  <c r="GQ41" i="1"/>
  <c r="GQ42" i="1" l="1"/>
  <c r="EM43" i="1"/>
  <c r="EN43" i="1"/>
  <c r="EO43" i="1"/>
  <c r="GQ43" i="1" l="1"/>
  <c r="FW34" i="1" l="1"/>
  <c r="FV34" i="1"/>
  <c r="FL34" i="1"/>
  <c r="H35" i="1"/>
  <c r="FM35" i="1" s="1"/>
  <c r="DD34" i="1"/>
  <c r="D34" i="1" s="1"/>
  <c r="FM34" i="1"/>
  <c r="FK34" i="1"/>
  <c r="FJ34" i="1"/>
  <c r="CY34" i="1"/>
  <c r="O34" i="1" l="1"/>
  <c r="F34" i="1"/>
  <c r="W35" i="1"/>
  <c r="FV35" i="1"/>
  <c r="DD35" i="1"/>
  <c r="D35" i="1" s="1"/>
  <c r="FK35" i="1"/>
  <c r="FW35" i="1"/>
  <c r="CY35" i="1"/>
  <c r="FJ35" i="1"/>
  <c r="FL35" i="1"/>
  <c r="O35" i="1" l="1"/>
  <c r="F35" i="1"/>
  <c r="AA35" i="1"/>
  <c r="H36" i="1"/>
  <c r="FL36" i="1" s="1"/>
  <c r="W36" i="1" l="1"/>
  <c r="FW36" i="1"/>
  <c r="FJ36" i="1"/>
  <c r="FM36" i="1"/>
  <c r="CY36" i="1"/>
  <c r="O36" i="1" s="1"/>
  <c r="FK36" i="1"/>
  <c r="FV36" i="1"/>
  <c r="DD36" i="1"/>
  <c r="D36" i="1" s="1"/>
  <c r="H37" i="1"/>
  <c r="AA36" i="1" l="1"/>
  <c r="W37" i="1" s="1"/>
  <c r="F36" i="1"/>
  <c r="H38" i="1"/>
  <c r="CY38" i="1" s="1"/>
  <c r="CY37" i="1"/>
  <c r="FM37" i="1"/>
  <c r="DD37" i="1"/>
  <c r="FJ37" i="1"/>
  <c r="FK37" i="1"/>
  <c r="FL37" i="1"/>
  <c r="FW37" i="1"/>
  <c r="FV37" i="1"/>
  <c r="O37" i="1" l="1"/>
  <c r="D37" i="1"/>
  <c r="F37" i="1" s="1"/>
  <c r="AA37" i="1"/>
  <c r="W38" i="1" s="1"/>
  <c r="FJ38" i="1"/>
  <c r="DD38" i="1"/>
  <c r="H39" i="1"/>
  <c r="FJ39" i="1" s="1"/>
  <c r="FW38" i="1"/>
  <c r="FM38" i="1"/>
  <c r="FK38" i="1"/>
  <c r="FV38" i="1"/>
  <c r="FL38" i="1"/>
  <c r="O38" i="1" l="1"/>
  <c r="AA38" i="1"/>
  <c r="W39" i="1" s="1"/>
  <c r="D38" i="1"/>
  <c r="F38" i="1" s="1"/>
  <c r="FK39" i="1"/>
  <c r="FL39" i="1"/>
  <c r="FW39" i="1"/>
  <c r="FM39" i="1"/>
  <c r="FV39" i="1"/>
  <c r="CY39" i="1"/>
  <c r="DD39" i="1"/>
  <c r="D39" i="1" s="1"/>
  <c r="H40" i="1"/>
  <c r="FJ40" i="1" s="1"/>
  <c r="O39" i="1" l="1"/>
  <c r="AA39" i="1"/>
  <c r="F39" i="1"/>
  <c r="FK40" i="1"/>
  <c r="FM40" i="1"/>
  <c r="DD40" i="1"/>
  <c r="FV40" i="1"/>
  <c r="FW40" i="1"/>
  <c r="FL40" i="1"/>
  <c r="CY40" i="1"/>
  <c r="H41" i="1"/>
  <c r="AA40" i="1" l="1"/>
  <c r="W41" i="1" s="1"/>
  <c r="W40" i="1"/>
  <c r="O40" i="1"/>
  <c r="AA41" i="1"/>
  <c r="W42" i="1" s="1"/>
  <c r="D40" i="1"/>
  <c r="F40" i="1" s="1"/>
  <c r="FM41" i="1"/>
  <c r="DD41" i="1"/>
  <c r="FL41" i="1"/>
  <c r="FW41" i="1"/>
  <c r="CY41" i="1"/>
  <c r="FK41" i="1"/>
  <c r="FJ41" i="1"/>
  <c r="FV41" i="1"/>
  <c r="H42" i="1"/>
  <c r="FJ42" i="1" s="1"/>
  <c r="AA42" i="1"/>
  <c r="W43" i="1" s="1"/>
  <c r="O41" i="1" l="1"/>
  <c r="D41" i="1"/>
  <c r="F41" i="1" s="1"/>
  <c r="FK42" i="1"/>
  <c r="FM42" i="1"/>
  <c r="FV42" i="1"/>
  <c r="DD42" i="1"/>
  <c r="H43" i="1"/>
  <c r="CY43" i="1" s="1"/>
  <c r="FL42" i="1"/>
  <c r="FW42" i="1"/>
  <c r="CY42" i="1"/>
  <c r="AA43" i="1"/>
  <c r="O42" i="1" l="1"/>
  <c r="D42" i="1"/>
  <c r="F42" i="1" s="1"/>
  <c r="DD43" i="1"/>
  <c r="FJ43" i="1"/>
  <c r="FK43" i="1"/>
  <c r="FW43" i="1"/>
  <c r="FM43" i="1"/>
  <c r="FV43" i="1"/>
  <c r="FL43" i="1"/>
  <c r="O43" i="1" l="1"/>
  <c r="D43" i="1"/>
  <c r="F43" i="1" s="1"/>
  <c r="D4" i="1" l="1"/>
  <c r="E4" i="1"/>
  <c r="F4" i="1"/>
  <c r="GI20" i="1" l="1"/>
  <c r="GH20" i="1"/>
  <c r="B3" i="1"/>
  <c r="GG20" i="1"/>
  <c r="EN20" i="1"/>
  <c r="EO20" i="1"/>
  <c r="EM20" i="1"/>
  <c r="O20" i="1" l="1"/>
  <c r="P26" i="1" l="1"/>
  <c r="P45" i="1"/>
  <c r="P30" i="1"/>
  <c r="P21" i="1"/>
  <c r="P22" i="1"/>
  <c r="P34" i="1"/>
  <c r="P33" i="1"/>
  <c r="P32" i="1"/>
  <c r="P40" i="1"/>
  <c r="P20" i="1"/>
  <c r="P24" i="1"/>
  <c r="P41" i="1"/>
  <c r="P36" i="1"/>
  <c r="P37" i="1"/>
  <c r="P39" i="1"/>
  <c r="P35" i="1"/>
  <c r="P31" i="1"/>
  <c r="P29" i="1"/>
  <c r="P27" i="1"/>
  <c r="P44" i="1"/>
  <c r="P47" i="1"/>
  <c r="P43" i="1"/>
  <c r="P38" i="1"/>
  <c r="P42" i="1"/>
  <c r="P46" i="1"/>
  <c r="P25" i="1"/>
  <c r="P28" i="1"/>
  <c r="P23" i="1"/>
  <c r="P4"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A1" authorId="0" shapeId="0" xr:uid="{37D6CE8F-CE51-4B7D-8E5C-A1A0A18133AE}">
      <text>
        <r>
          <rPr>
            <b/>
            <sz val="9"/>
            <color indexed="81"/>
            <rFont val="Tahoma"/>
            <family val="2"/>
          </rPr>
          <t xml:space="preserve">Michael Young (21512438): 
</t>
        </r>
        <r>
          <rPr>
            <sz val="9"/>
            <color indexed="81"/>
            <rFont val="Tahoma"/>
            <family val="2"/>
          </rPr>
          <t>Can add cols that are just for personal use (eg not used by code) by adding the word Drop in the top row.
Might also be able to drop columns if all the trial values are defaults. Tricky because row 1 value is used in the calculation of the default.</t>
        </r>
      </text>
    </comment>
    <comment ref="D1" authorId="1" shapeId="0" xr:uid="{CCB77013-F05A-42FB-A15C-BBB0BA6C23F4}">
      <text>
        <r>
          <rPr>
            <b/>
            <sz val="9"/>
            <color indexed="81"/>
            <rFont val="Tahoma"/>
            <family val="2"/>
          </rPr>
          <t>Michael Young:</t>
        </r>
        <r>
          <rPr>
            <sz val="9"/>
            <color indexed="81"/>
            <rFont val="Tahoma"/>
            <family val="2"/>
          </rPr>
          <t xml:space="preserve">
to keep the conditional formatting rules tidy, you can only insert a blank row or column (can't copy and insert paste) then you can copy and paste the formulas from a given row or column it into your newly inserted row or column. </t>
        </r>
      </text>
    </comment>
    <comment ref="O1" authorId="0" shapeId="0" xr:uid="{10B3F34B-4772-43FF-8769-97F5228546B0}">
      <text>
        <r>
          <rPr>
            <b/>
            <sz val="9"/>
            <color indexed="81"/>
            <rFont val="Tahoma"/>
            <family val="2"/>
          </rPr>
          <t>Michael Young (21512438):</t>
        </r>
        <r>
          <rPr>
            <sz val="9"/>
            <color indexed="81"/>
            <rFont val="Tahoma"/>
            <family val="2"/>
          </rPr>
          <t xml:space="preserve">
In the trial name don't use special characters (%, /, :)
Pandas doesn’t recognise the special characters (% and /)  in the trial name description. The code will run fine you just wont be able to view the df.
Special characers can also affect the filename of the pkl files (eg / and :). Using these affects the ability to report the trials.</t>
        </r>
      </text>
    </comment>
    <comment ref="C2" authorId="0" shapeId="0" xr:uid="{5F9AC758-6FF0-4899-A9B7-5D51B3F86847}">
      <text>
        <r>
          <rPr>
            <b/>
            <sz val="9"/>
            <color indexed="81"/>
            <rFont val="Tahoma"/>
            <family val="2"/>
          </rPr>
          <t>Michael Young (21512438):</t>
        </r>
        <r>
          <rPr>
            <sz val="9"/>
            <color indexed="81"/>
            <rFont val="Tahoma"/>
            <family val="2"/>
          </rPr>
          <t xml:space="preserve">
the word 'blank' must be in the cell. Used in f_read_exp to identify the col.</t>
        </r>
      </text>
    </comment>
    <comment ref="G2" authorId="2" shapeId="0" xr:uid="{D3CDF64A-9D77-4BF3-A62E-00602A49ED13}">
      <text>
        <r>
          <rPr>
            <b/>
            <sz val="9"/>
            <color indexed="81"/>
            <rFont val="Tahoma"/>
            <family val="2"/>
          </rPr>
          <t>John:</t>
        </r>
        <r>
          <rPr>
            <sz val="9"/>
            <color indexed="81"/>
            <rFont val="Tahoma"/>
            <family val="2"/>
          </rPr>
          <t xml:space="preserve">
These are the farm scenarios
</t>
        </r>
      </text>
    </comment>
    <comment ref="H2" authorId="2" shapeId="0" xr:uid="{F19CF2BD-C2B2-4C04-9AA7-686F2EAB731E}">
      <text>
        <r>
          <rPr>
            <b/>
            <sz val="9"/>
            <color indexed="81"/>
            <rFont val="Tahoma"/>
            <family val="2"/>
          </rPr>
          <t>John:</t>
        </r>
        <r>
          <rPr>
            <sz val="9"/>
            <color indexed="81"/>
            <rFont val="Tahoma"/>
            <family val="2"/>
          </rPr>
          <t xml:space="preserve">
Genotype and Flk Struct are combined because  some of the options are not used for Maternals </t>
        </r>
      </text>
    </comment>
    <comment ref="J2" authorId="2" shapeId="0" xr:uid="{ACF8FAF4-1DC0-4CD0-BFAA-186410F7C97A}">
      <text>
        <r>
          <rPr>
            <b/>
            <sz val="9"/>
            <color indexed="81"/>
            <rFont val="Tahoma"/>
            <family val="2"/>
          </rPr>
          <t>John:</t>
        </r>
        <r>
          <rPr>
            <sz val="9"/>
            <color indexed="81"/>
            <rFont val="Tahoma"/>
            <family val="2"/>
          </rPr>
          <t xml:space="preserve">
Vary minroe</t>
        </r>
      </text>
    </comment>
    <comment ref="O2" authorId="0" shapeId="0" xr:uid="{28A87732-DFBE-4E72-8AD9-CC58CDE1082B}">
      <text>
        <r>
          <rPr>
            <b/>
            <sz val="9"/>
            <color indexed="81"/>
            <rFont val="Tahoma"/>
            <family val="2"/>
          </rPr>
          <t>Michael Young (21512438):</t>
        </r>
        <r>
          <rPr>
            <sz val="9"/>
            <color indexed="81"/>
            <rFont val="Tahoma"/>
            <family val="2"/>
          </rPr>
          <t xml:space="preserve">
Must match the key assigned in Sensitivity.py</t>
        </r>
      </text>
    </comment>
    <comment ref="R2" authorId="0" shapeId="0" xr:uid="{D45C4B89-16B0-4F69-BC75-2CA310F4CB4B}">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T2" authorId="2" shapeId="0" xr:uid="{53B5AA8E-FB63-4B2F-8EF9-EA8D35628CBB}">
      <text>
        <r>
          <rPr>
            <b/>
            <sz val="9"/>
            <color indexed="81"/>
            <rFont val="Tahoma"/>
            <family val="2"/>
          </rPr>
          <t>John:</t>
        </r>
        <r>
          <rPr>
            <sz val="9"/>
            <color indexed="81"/>
            <rFont val="Tahoma"/>
            <family val="2"/>
          </rPr>
          <t xml:space="preserve">
comment: are season nodes included in steady state model, note: they always are for dsp model)</t>
        </r>
      </text>
    </comment>
    <comment ref="U2" authorId="0" shapeId="0" xr:uid="{C5FDFAA8-13CB-410E-A335-6899C0FFD9B1}">
      <text>
        <r>
          <rPr>
            <b/>
            <sz val="9"/>
            <color indexed="81"/>
            <rFont val="Tahoma"/>
            <family val="2"/>
          </rPr>
          <t>Michael Young (21512438):</t>
        </r>
        <r>
          <rPr>
            <sz val="9"/>
            <color indexed="81"/>
            <rFont val="Tahoma"/>
            <family val="2"/>
          </rPr>
          <t xml:space="preserve">
boolean to control if t axis exists in generator loops</t>
        </r>
      </text>
    </comment>
    <comment ref="V2" authorId="0" shapeId="0" xr:uid="{1E004F54-C433-4773-B076-5724DE055BB3}">
      <text>
        <r>
          <rPr>
            <b/>
            <sz val="9"/>
            <color indexed="81"/>
            <rFont val="Tahoma"/>
            <family val="2"/>
          </rPr>
          <t>Michael Young (21512438):</t>
        </r>
        <r>
          <rPr>
            <sz val="9"/>
            <color indexed="81"/>
            <rFont val="Tahoma"/>
            <family val="2"/>
          </rPr>
          <t xml:space="preserve">
bool - use pkl fs or excel input fs</t>
        </r>
      </text>
    </comment>
    <comment ref="X2" authorId="0" shapeId="0" xr:uid="{E71F2A0A-8927-4813-82BE-CA72AED5AEBB}">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Y2" authorId="2" shapeId="0" xr:uid="{BF5B3FD4-0481-4F0F-8124-96E4CEC5849B}">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Z2" authorId="0" shapeId="0" xr:uid="{E673AA4B-B155-4193-8D08-43797D6A5B0E}">
      <text>
        <r>
          <rPr>
            <b/>
            <sz val="9"/>
            <color indexed="81"/>
            <rFont val="Tahoma"/>
            <family val="2"/>
          </rPr>
          <t>Michael Young (21512438):</t>
        </r>
        <r>
          <rPr>
            <sz val="9"/>
            <color indexed="81"/>
            <rFont val="Tahoma"/>
            <family val="2"/>
          </rPr>
          <t xml:space="preserve">
bool - overwrite the optimal pkl fs</t>
        </r>
      </text>
    </comment>
    <comment ref="AB2" authorId="2" shapeId="0" xr:uid="{FE600586-A0CB-418E-80E4-FF00B70E2957}">
      <text>
        <r>
          <rPr>
            <b/>
            <sz val="9"/>
            <color indexed="81"/>
            <rFont val="Tahoma"/>
            <family val="2"/>
          </rPr>
          <t>John:</t>
        </r>
        <r>
          <rPr>
            <sz val="9"/>
            <color indexed="81"/>
            <rFont val="Tahoma"/>
            <family val="2"/>
          </rPr>
          <t xml:space="preserve">
The default value in the code is 2.
Changing to 1 here can reduce solution time. Although it only has an effect if the ltwadj saved in the feedsupply pickle is correctly broadcast to the ltwadj arrays.</t>
        </r>
      </text>
    </comment>
    <comment ref="AG2" authorId="0" shapeId="0" xr:uid="{635DBFCC-4F1D-41E4-8CC3-A21438E42895}">
      <text>
        <r>
          <rPr>
            <b/>
            <sz val="9"/>
            <color indexed="81"/>
            <rFont val="Tahoma"/>
            <family val="2"/>
          </rPr>
          <t>Michael:</t>
        </r>
        <r>
          <rPr>
            <sz val="9"/>
            <color indexed="81"/>
            <rFont val="Tahoma"/>
            <family val="2"/>
          </rPr>
          <t xml:space="preserve">
store the info in generator for the mortality report</t>
        </r>
      </text>
    </comment>
    <comment ref="AH2" authorId="0" shapeId="0" xr:uid="{B47200E8-C031-496D-84FB-AB00A620905C}">
      <text>
        <r>
          <rPr>
            <b/>
            <sz val="9"/>
            <color indexed="81"/>
            <rFont val="Tahoma"/>
            <family val="2"/>
          </rPr>
          <t>Michael Young (21512438):</t>
        </r>
        <r>
          <rPr>
            <sz val="9"/>
            <color indexed="81"/>
            <rFont val="Tahoma"/>
            <family val="2"/>
          </rPr>
          <t xml:space="preserve">
store the info in generator for the feed budget report</t>
        </r>
      </text>
    </comment>
    <comment ref="AI2" authorId="2" shapeId="0" xr:uid="{3E186CD7-563A-41CC-8AB1-470D77560870}">
      <text>
        <r>
          <rPr>
            <b/>
            <sz val="9"/>
            <color indexed="81"/>
            <rFont val="Tahoma"/>
            <family val="2"/>
          </rPr>
          <t>John:</t>
        </r>
        <r>
          <rPr>
            <sz val="9"/>
            <color indexed="81"/>
            <rFont val="Tahoma"/>
            <family val="2"/>
          </rPr>
          <t xml:space="preserve">
Scale the effect of the dam LW profile on the progeny CFW &amp; FD as expressed by the dams</t>
        </r>
      </text>
    </comment>
    <comment ref="AJ2" authorId="2" shapeId="0" xr:uid="{48EB5ADF-032E-4559-830C-06020C1FF217}">
      <text>
        <r>
          <rPr>
            <b/>
            <sz val="9"/>
            <color indexed="81"/>
            <rFont val="Tahoma"/>
            <family val="2"/>
          </rPr>
          <t>John:</t>
        </r>
        <r>
          <rPr>
            <sz val="9"/>
            <color indexed="81"/>
            <rFont val="Tahoma"/>
            <family val="2"/>
          </rPr>
          <t xml:space="preserve">
Scale the effect of the dam LW profile on the progeny CFW &amp; FD as expressed by the offspring</t>
        </r>
      </text>
    </comment>
    <comment ref="AK2" authorId="0" shapeId="0" xr:uid="{6B20CBBF-FE37-4758-9C3D-4E97AA91AE21}">
      <text>
        <r>
          <rPr>
            <b/>
            <sz val="9"/>
            <color indexed="81"/>
            <rFont val="Tahoma"/>
            <family val="2"/>
          </rPr>
          <t xml:space="preserve">John:
</t>
        </r>
        <r>
          <rPr>
            <sz val="9"/>
            <color indexed="81"/>
            <rFont val="Tahoma"/>
            <family val="2"/>
          </rPr>
          <t>Coefficients that vary with litter size in utero</t>
        </r>
      </text>
    </comment>
    <comment ref="AL2" authorId="0" shapeId="0" xr:uid="{A7C229C3-0B1F-49C9-A849-631076273045}">
      <text>
        <r>
          <rPr>
            <b/>
            <sz val="9"/>
            <color indexed="81"/>
            <rFont val="Tahoma"/>
            <family val="2"/>
          </rPr>
          <t xml:space="preserve">John:
</t>
        </r>
        <r>
          <rPr>
            <sz val="9"/>
            <color indexed="81"/>
            <rFont val="Tahoma"/>
            <family val="2"/>
          </rPr>
          <t>Coefficients that vary with litter size in utero</t>
        </r>
      </text>
    </comment>
    <comment ref="BH2" authorId="2" shapeId="0" xr:uid="{66E81D6A-9422-4C23-BCB6-830B70B7BCAA}">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BI2" authorId="0" shapeId="0" xr:uid="{11757278-4598-45C0-BBD7-F018A0B9BF86}">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J2" authorId="0" shapeId="0" xr:uid="{B4E0E8B3-8650-4F0F-81F8-013EB59E6FC3}">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K2" authorId="0" shapeId="0" xr:uid="{E78D51DF-8654-4903-B76F-F074C17EEDEC}">
      <text>
        <r>
          <rPr>
            <b/>
            <sz val="9"/>
            <color indexed="81"/>
            <rFont val="Tahoma"/>
            <family val="2"/>
          </rPr>
          <t>Michael Young:</t>
        </r>
        <r>
          <rPr>
            <sz val="9"/>
            <color indexed="81"/>
            <rFont val="Tahoma"/>
            <family val="2"/>
          </rPr>
          <t xml:space="preserve">
Control if fvp is dvp</t>
        </r>
      </text>
    </comment>
    <comment ref="BL2" authorId="0" shapeId="0" xr:uid="{21EB3164-388F-45FA-941D-77A00D6399EC}">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M2" authorId="0" shapeId="0" xr:uid="{F3BE25F0-A306-41BC-B1FE-05A4EB76F4F0}">
      <text>
        <r>
          <rPr>
            <b/>
            <sz val="9"/>
            <color indexed="81"/>
            <rFont val="Tahoma"/>
            <family val="2"/>
          </rPr>
          <t>Michael Young:</t>
        </r>
        <r>
          <rPr>
            <sz val="9"/>
            <color indexed="81"/>
            <rFont val="Tahoma"/>
            <family val="2"/>
          </rPr>
          <t xml:space="preserve">
Control if fvp is dvp</t>
        </r>
      </text>
    </comment>
    <comment ref="BN2" authorId="0" shapeId="0" xr:uid="{E5D01D08-9531-4B7D-A182-69FE9941E7C4}">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BO2" authorId="0" shapeId="0" xr:uid="{2DEBBBDC-7BC3-4847-B076-8C64C4BC09F5}">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BP2" authorId="2" shapeId="0" xr:uid="{68C29D7D-3159-4B33-AF6D-A7EF222148D6}">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CG2" authorId="2" shapeId="0" xr:uid="{5C3EAD46-EFD5-4E6F-BC53-FB62A0721574}">
      <text>
        <r>
          <rPr>
            <b/>
            <sz val="9"/>
            <color indexed="81"/>
            <rFont val="Tahoma"/>
            <family val="2"/>
          </rPr>
          <t>John:</t>
        </r>
        <r>
          <rPr>
            <sz val="9"/>
            <color indexed="81"/>
            <rFont val="Tahoma"/>
            <family val="2"/>
          </rPr>
          <t xml:space="preserve">
Alter the standard feed supply options (r1)</t>
        </r>
      </text>
    </comment>
    <comment ref="CH2" authorId="2" shapeId="0" xr:uid="{7F72EDF6-48B0-4200-BDC3-B79F8AD07894}">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CJ2" authorId="2" shapeId="0" xr:uid="{946FE586-B21E-4591-84D8-C3921DF6E1BC}">
      <text>
        <r>
          <rPr>
            <b/>
            <sz val="9"/>
            <color indexed="81"/>
            <rFont val="Tahoma"/>
            <family val="2"/>
          </rPr>
          <t>John:</t>
        </r>
        <r>
          <rPr>
            <sz val="9"/>
            <color indexed="81"/>
            <rFont val="Tahoma"/>
            <family val="2"/>
          </rPr>
          <t xml:space="preserve">
Change the standard feedsupply selected for dams</t>
        </r>
      </text>
    </comment>
    <comment ref="CK2" authorId="2" shapeId="0" xr:uid="{660AE4EA-510C-4C1C-81FD-E865A5678844}">
      <text>
        <r>
          <rPr>
            <b/>
            <sz val="9"/>
            <color indexed="81"/>
            <rFont val="Tahoma"/>
            <family val="2"/>
          </rPr>
          <t>John:</t>
        </r>
        <r>
          <rPr>
            <sz val="9"/>
            <color indexed="81"/>
            <rFont val="Tahoma"/>
            <family val="2"/>
          </rPr>
          <t xml:space="preserve">
Change the standard feedsupply selected for offspring</t>
        </r>
      </text>
    </comment>
    <comment ref="CL2" authorId="2" shapeId="0" xr:uid="{67F22BA5-56E3-4FFB-B94B-734C121485C7}">
      <text>
        <r>
          <rPr>
            <b/>
            <sz val="9"/>
            <color indexed="81"/>
            <rFont val="Tahoma"/>
            <family val="2"/>
          </rPr>
          <t>John:</t>
        </r>
        <r>
          <rPr>
            <sz val="9"/>
            <color indexed="81"/>
            <rFont val="Tahoma"/>
            <family val="2"/>
          </rPr>
          <t xml:space="preserve">
Change the standard feedsupply selected for dams</t>
        </r>
      </text>
    </comment>
    <comment ref="CM2" authorId="2" shapeId="0" xr:uid="{DE2F29C1-B702-488A-A8BC-623139D16484}">
      <text>
        <r>
          <rPr>
            <b/>
            <sz val="9"/>
            <color indexed="81"/>
            <rFont val="Tahoma"/>
            <family val="2"/>
          </rPr>
          <t>John:</t>
        </r>
        <r>
          <rPr>
            <sz val="9"/>
            <color indexed="81"/>
            <rFont val="Tahoma"/>
            <family val="2"/>
          </rPr>
          <t xml:space="preserve">
Change the standard feedsupply selected for offspring</t>
        </r>
      </text>
    </comment>
    <comment ref="CN2" authorId="2" shapeId="0" xr:uid="{DEF17DA2-1208-4D48-BD19-3656D1FC1E13}">
      <text>
        <r>
          <rPr>
            <b/>
            <sz val="9"/>
            <color indexed="81"/>
            <rFont val="Tahoma"/>
            <family val="2"/>
          </rPr>
          <t>John:</t>
        </r>
        <r>
          <rPr>
            <sz val="9"/>
            <color indexed="81"/>
            <rFont val="Tahoma"/>
            <family val="2"/>
          </rPr>
          <t xml:space="preserve">
Change the standard feedsupply selected for dams</t>
        </r>
      </text>
    </comment>
    <comment ref="CO2" authorId="2" shapeId="0" xr:uid="{DD81C362-F559-4922-B23A-6DE3553B8628}">
      <text>
        <r>
          <rPr>
            <b/>
            <sz val="9"/>
            <color indexed="81"/>
            <rFont val="Tahoma"/>
            <family val="2"/>
          </rPr>
          <t>John:</t>
        </r>
        <r>
          <rPr>
            <sz val="9"/>
            <color indexed="81"/>
            <rFont val="Tahoma"/>
            <family val="2"/>
          </rPr>
          <t xml:space="preserve">
Change the standard feedsupply selected for offspring</t>
        </r>
      </text>
    </comment>
    <comment ref="CP2" authorId="2" shapeId="0" xr:uid="{71B47C53-9D61-4EC9-BF3E-261DFA9CC1E9}">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CQ2" authorId="2" shapeId="0" xr:uid="{BFBDDAC2-C6AB-4E50-81A1-2E41E9F32C09}">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CR2" authorId="2" shapeId="0" xr:uid="{303BC9E9-4408-4FDA-A876-192E9D21110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S2" authorId="2" shapeId="0" xr:uid="{191A5240-15F1-432E-8921-1E8A564B6E1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T2" authorId="2" shapeId="0" xr:uid="{3B8C8CE6-B08D-4AC1-B4B8-B6D1F7A5FFC6}">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U2" authorId="2" shapeId="0" xr:uid="{4E7CA2EB-DBB3-4897-A907-FBB6A73DA002}">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V2" authorId="2" shapeId="0" xr:uid="{F3E18D13-FECC-45B1-878D-F4C094ADF2F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W2" authorId="2" shapeId="0" xr:uid="{F14199F7-A613-4481-BF74-0F70FA0AB8E4}">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X2" authorId="2" shapeId="0" xr:uid="{46BE1594-C2E5-4DB1-A1AC-728126F13013}">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F2" authorId="2" shapeId="0" xr:uid="{1B6D2EE1-1B14-4733-B885-E0C30EFFFE2C}">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DL2" authorId="0" shapeId="0" xr:uid="{515C1C8A-E667-4684-BB60-C3B15A4DF43D}">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DO2" authorId="0" shapeId="0" xr:uid="{5A00387E-748B-43AF-A372-74290319061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DP2" authorId="0" shapeId="0" xr:uid="{11B8FDAE-95DD-4F00-95B3-BBBC73962B8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DS2" authorId="0" shapeId="0" xr:uid="{E82DD257-4B09-4DF6-9570-A67C14744582}">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DT2" authorId="0" shapeId="0" xr:uid="{B21C78B9-4748-460D-8B71-199408315DD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DU2" authorId="0" shapeId="0" xr:uid="{099AC3EF-0C86-4B3A-9CBD-6CBAB6F64DEF}">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DV2" authorId="0" shapeId="0" xr:uid="{8B1C30D6-6A6C-4845-A98A-CC117EE7F415}">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DW2" authorId="2" shapeId="0" xr:uid="{C3E27AE7-4993-4E71-A03A-A2634D0BA4F4}">
      <text>
        <r>
          <rPr>
            <b/>
            <sz val="9"/>
            <color indexed="81"/>
            <rFont val="Tahoma"/>
            <family val="2"/>
          </rPr>
          <t>John:</t>
        </r>
        <r>
          <rPr>
            <sz val="9"/>
            <color indexed="81"/>
            <rFont val="Tahoma"/>
            <family val="2"/>
          </rPr>
          <t xml:space="preserve">
Lamb survival (singles and twins), used to alter era trait</t>
        </r>
      </text>
    </comment>
    <comment ref="DY2" authorId="2" shapeId="0" xr:uid="{2CD42F7B-730C-4CD2-B782-80138ECB226E}">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DZ2" authorId="2" shapeId="0" xr:uid="{4D0DFB95-80C1-4C09-8285-1E404B6EE18F}">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EA2" authorId="2" shapeId="0" xr:uid="{663788AB-9D18-454F-B0ED-873046DF432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B2" authorId="2" shapeId="0" xr:uid="{ECDAADC2-CA84-4BD1-B18C-AB6474B0D1A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C2" authorId="2" shapeId="0" xr:uid="{59C74428-BEDA-49B9-AEDD-472C5B05C43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D2" authorId="2" shapeId="0" xr:uid="{28CE82F3-E1C0-45F7-990A-5E80A4BFB1C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E2" authorId="2" shapeId="0" xr:uid="{65F88760-E908-4DAA-8F91-E70FF4CFFBF5}">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F2" authorId="2" shapeId="0" xr:uid="{13E60600-09E8-4A1D-92F7-D672953EA877}">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G2" authorId="2" shapeId="0" xr:uid="{56DBA9C0-E22C-4AE3-97F4-3DBF821DEE80}">
      <text>
        <r>
          <rPr>
            <b/>
            <sz val="9"/>
            <color indexed="81"/>
            <rFont val="Tahoma"/>
            <family val="2"/>
          </rPr>
          <t>John:</t>
        </r>
        <r>
          <rPr>
            <sz val="9"/>
            <color indexed="81"/>
            <rFont val="Tahoma"/>
            <family val="2"/>
          </rPr>
          <t xml:space="preserve">
Peri-natal (near birth) mortality of progeny due to exposure.
Axis is 'number of foetuses'</t>
        </r>
      </text>
    </comment>
    <comment ref="EH2" authorId="2" shapeId="0" xr:uid="{F6544B3D-095D-4B07-86A1-184AE7F9BE06}">
      <text>
        <r>
          <rPr>
            <b/>
            <sz val="9"/>
            <color indexed="81"/>
            <rFont val="Tahoma"/>
            <family val="2"/>
          </rPr>
          <t>John:</t>
        </r>
        <r>
          <rPr>
            <sz val="9"/>
            <color indexed="81"/>
            <rFont val="Tahoma"/>
            <family val="2"/>
          </rPr>
          <t xml:space="preserve">
Peri-natal (near birth) mortality of progeny due to exposure.
Axis is 'number of foetuses'</t>
        </r>
      </text>
    </comment>
    <comment ref="EK2" authorId="0" shapeId="0" xr:uid="{449AE25A-1915-4B2B-A7EF-55164A4A1417}">
      <text>
        <r>
          <rPr>
            <b/>
            <sz val="9"/>
            <color indexed="81"/>
            <rFont val="Tahoma"/>
            <family val="2"/>
          </rPr>
          <t>Michael Young:</t>
        </r>
        <r>
          <rPr>
            <sz val="9"/>
            <color indexed="81"/>
            <rFont val="Tahoma"/>
            <family val="2"/>
          </rPr>
          <t xml:space="preserve">
Turn on and off the SR bound (True = on)</t>
        </r>
      </text>
    </comment>
    <comment ref="EL2" authorId="0" shapeId="0" xr:uid="{23378959-6700-4AEE-8497-F155605D148A}">
      <text>
        <r>
          <rPr>
            <b/>
            <sz val="9"/>
            <color indexed="81"/>
            <rFont val="Tahoma"/>
            <family val="2"/>
          </rPr>
          <t>Michael Young:</t>
        </r>
        <r>
          <rPr>
            <sz val="9"/>
            <color indexed="81"/>
            <rFont val="Tahoma"/>
            <family val="2"/>
          </rPr>
          <t xml:space="preserve">
set the SR for each pasture. (DSE/ha)</t>
        </r>
      </text>
    </comment>
    <comment ref="EP2" authorId="2" shapeId="0" xr:uid="{A320527C-7803-4FAE-93EF-63DE1CBFDD3D}">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EQ2" authorId="2" shapeId="0" xr:uid="{622E05DF-106C-4940-B73F-32FFCF6F74C3}">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ER2" authorId="2" shapeId="0" xr:uid="{8EC87674-0FB4-4D10-9737-BFF6AB465519}">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ES2" authorId="0" shapeId="0" xr:uid="{153E9D8F-5427-446C-889E-32DC4038154E}">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ET2" authorId="0" shapeId="0" xr:uid="{7AAF3479-7118-4FF1-8FC0-0546990191DF}">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EW2" authorId="0" shapeId="0" xr:uid="{2B721676-9529-4EDF-87E0-7AB3902E3797}">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EX2" authorId="0" shapeId="0" xr:uid="{955275BF-C688-4673-8E06-E78322A70D40}">
      <text>
        <r>
          <rPr>
            <b/>
            <sz val="9"/>
            <color indexed="81"/>
            <rFont val="Tahoma"/>
            <family val="2"/>
          </rPr>
          <t>Michael Young:</t>
        </r>
        <r>
          <rPr>
            <sz val="9"/>
            <color indexed="81"/>
            <rFont val="Tahoma"/>
            <family val="2"/>
          </rPr>
          <t xml:space="preserve">
True = include the bound on selling twice drys
(scan needs to be &gt; 0)</t>
        </r>
      </text>
    </comment>
    <comment ref="EY2" authorId="0" shapeId="0" xr:uid="{5DE3B2E6-BB10-49BD-95C8-385F8C3D6602}">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EZ2" authorId="0" shapeId="0" xr:uid="{0F2B0F9D-DAA1-419C-8F14-C52ACE393B02}">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FA2" authorId="0" shapeId="0" xr:uid="{7E4E6306-9396-4FDF-9647-26552C7CE3A7}">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FB2" authorId="0" shapeId="0" xr:uid="{AC2AEEB3-7A46-4C4B-B48D-AB182E239652}">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FC2" authorId="0" shapeId="0" xr:uid="{812C0D3A-04CF-444B-924A-1DD2D3EAD27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FD2" authorId="0" shapeId="0" xr:uid="{1C95A4C2-CBE5-41B6-9773-824013A6B837}">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FF2" authorId="0" shapeId="0" xr:uid="{082EA17B-035B-4974-A7EA-7B556045C0C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FG2" authorId="0" shapeId="0" xr:uid="{CBD300F2-C140-49FF-A3D1-19531521668F}">
      <text>
        <r>
          <rPr>
            <b/>
            <sz val="9"/>
            <color indexed="81"/>
            <rFont val="Tahoma"/>
            <family val="2"/>
          </rPr>
          <t>Michael Young:</t>
        </r>
        <r>
          <rPr>
            <sz val="9"/>
            <color indexed="81"/>
            <rFont val="Tahoma"/>
            <family val="2"/>
          </rPr>
          <t xml:space="preserve">
min dams</t>
        </r>
      </text>
    </comment>
    <comment ref="FH2" authorId="0" shapeId="0" xr:uid="{C5375FEB-6805-4690-81E6-1163E50C9808}">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FI2" authorId="0" shapeId="0" xr:uid="{AFAA9B9B-A7FC-453B-97C6-3BBEE66E87E7}">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FN2" authorId="0" shapeId="0" xr:uid="{AB16C63D-E360-4708-AB39-A2B8EBC2F0C2}">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FO2" authorId="0" shapeId="0" xr:uid="{A437F18F-03E3-4D53-ACEB-76AA0FAD4C9F}">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FR2" authorId="0" shapeId="0" xr:uid="{CBF2B3E3-FAFE-4AF4-8F90-6C0A1A641D4D}">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FS2" authorId="0" shapeId="0" xr:uid="{1DBFA1F9-40D1-4540-9A1B-70C0BE1D1354}">
      <text>
        <r>
          <rPr>
            <b/>
            <sz val="9"/>
            <color indexed="81"/>
            <rFont val="Tahoma"/>
            <family val="2"/>
          </rPr>
          <t>Michael Young:</t>
        </r>
        <r>
          <rPr>
            <sz val="9"/>
            <color indexed="81"/>
            <rFont val="Tahoma"/>
            <family val="2"/>
          </rPr>
          <t xml:space="preserve">
Min sale age (days) of dams.
</t>
        </r>
      </text>
    </comment>
    <comment ref="FT2" authorId="0" shapeId="0" xr:uid="{8E0753C5-772D-4671-95F5-C7049E571AC4}">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FU2" authorId="0" shapeId="0" xr:uid="{F08C16DC-5BC9-472A-96EB-0E6CE4BA8DDF}">
      <text>
        <r>
          <rPr>
            <b/>
            <sz val="9"/>
            <color indexed="81"/>
            <rFont val="Tahoma"/>
            <family val="2"/>
          </rPr>
          <t>Young:</t>
        </r>
        <r>
          <rPr>
            <sz val="9"/>
            <color indexed="81"/>
            <rFont val="Tahoma"/>
            <family val="2"/>
          </rPr>
          <t xml:space="preserve">
highest age (days) to sell female offspring.</t>
        </r>
      </text>
    </comment>
    <comment ref="FV2" authorId="0" shapeId="0" xr:uid="{8F5E99BB-3CE0-4AA9-88F0-572A2A688250}">
      <text>
        <r>
          <rPr>
            <b/>
            <sz val="9"/>
            <color indexed="81"/>
            <rFont val="Tahoma"/>
            <family val="2"/>
          </rPr>
          <t>Michael Young:</t>
        </r>
        <r>
          <rPr>
            <sz val="9"/>
            <color indexed="81"/>
            <rFont val="Tahoma"/>
            <family val="2"/>
          </rPr>
          <t xml:space="preserve">
lowest age (days) to sell wethers.</t>
        </r>
      </text>
    </comment>
    <comment ref="FW2" authorId="0" shapeId="0" xr:uid="{D9D0ABD1-CFE2-4513-95EA-88F0B16E6756}">
      <text>
        <r>
          <rPr>
            <b/>
            <sz val="9"/>
            <color indexed="81"/>
            <rFont val="Tahoma"/>
            <family val="2"/>
          </rPr>
          <t>Michael Young:</t>
        </r>
        <r>
          <rPr>
            <sz val="9"/>
            <color indexed="81"/>
            <rFont val="Tahoma"/>
            <family val="2"/>
          </rPr>
          <t xml:space="preserve">
highest age (days) to sell wethers.</t>
        </r>
      </text>
    </comment>
    <comment ref="FX2" authorId="2" shapeId="0" xr:uid="{69EEBD88-76F7-414E-9ADB-A427C7F47EE6}">
      <text>
        <r>
          <rPr>
            <b/>
            <sz val="9"/>
            <color indexed="81"/>
            <rFont val="Tahoma"/>
            <family val="2"/>
          </rPr>
          <t>John:</t>
        </r>
        <r>
          <rPr>
            <sz val="9"/>
            <color indexed="81"/>
            <rFont val="Tahoma"/>
            <family val="2"/>
          </rPr>
          <t xml:space="preserve">
Contract cost of the husbandry operations</t>
        </r>
      </text>
    </comment>
    <comment ref="FY2" authorId="2" shapeId="0" xr:uid="{03FD0CEA-7E8F-4B35-A44A-09CADDCC3153}">
      <text>
        <r>
          <rPr>
            <b/>
            <sz val="9"/>
            <color indexed="81"/>
            <rFont val="Tahoma"/>
            <family val="2"/>
          </rPr>
          <t>John:</t>
        </r>
        <r>
          <rPr>
            <sz val="9"/>
            <color indexed="81"/>
            <rFont val="Tahoma"/>
            <family val="2"/>
          </rPr>
          <t xml:space="preserve">
Contract cost of the husbandry operations</t>
        </r>
      </text>
    </comment>
    <comment ref="FZ2" authorId="2" shapeId="0" xr:uid="{6FA084C1-22B8-4889-8F19-1847AC0983AD}">
      <text>
        <r>
          <rPr>
            <b/>
            <sz val="9"/>
            <color indexed="81"/>
            <rFont val="Tahoma"/>
            <family val="2"/>
          </rPr>
          <t>John:</t>
        </r>
        <r>
          <rPr>
            <sz val="9"/>
            <color indexed="81"/>
            <rFont val="Tahoma"/>
            <family val="2"/>
          </rPr>
          <t xml:space="preserve">
Contract cost of the husbandry operations</t>
        </r>
      </text>
    </comment>
    <comment ref="GA2" authorId="2" shapeId="0" xr:uid="{1E0319D9-A78E-4CDE-A24E-1993B4F04F23}">
      <text>
        <r>
          <rPr>
            <b/>
            <sz val="9"/>
            <color indexed="81"/>
            <rFont val="Tahoma"/>
            <family val="2"/>
          </rPr>
          <t>John:</t>
        </r>
        <r>
          <rPr>
            <sz val="9"/>
            <color indexed="81"/>
            <rFont val="Tahoma"/>
            <family val="2"/>
          </rPr>
          <t xml:space="preserve">
units of the job (h2) carried out per husbandry labour hour of each type (l2)</t>
        </r>
      </text>
    </comment>
    <comment ref="GB2" authorId="2" shapeId="0" xr:uid="{814DA5BC-25AE-4912-B8D6-3E9121EB540A}">
      <text>
        <r>
          <rPr>
            <b/>
            <sz val="9"/>
            <color indexed="81"/>
            <rFont val="Tahoma"/>
            <family val="2"/>
          </rPr>
          <t>John:</t>
        </r>
        <r>
          <rPr>
            <sz val="9"/>
            <color indexed="81"/>
            <rFont val="Tahoma"/>
            <family val="2"/>
          </rPr>
          <t xml:space="preserve">
units of the job (h2) carried out per husbandry labour hour of each type (l2)</t>
        </r>
      </text>
    </comment>
    <comment ref="GG2" authorId="2" shapeId="0" xr:uid="{E80E309E-1D15-4DF0-B7ED-EC819715BAB3}">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GH2" authorId="2" shapeId="0" xr:uid="{1EE093F6-F365-45D3-A820-53FB72D86950}">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GI2" authorId="2" shapeId="0" xr:uid="{A47A5106-17A1-45BF-9D0B-D73E805066A9}">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GJ2" authorId="2" shapeId="0" xr:uid="{5159B550-5599-4BFC-BEF6-3F85A07BC78C}">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GL2" authorId="2" shapeId="0" xr:uid="{085A7C80-A2B1-4C58-A402-B73743195745}">
      <text>
        <r>
          <rPr>
            <b/>
            <sz val="9"/>
            <color indexed="81"/>
            <rFont val="Tahoma"/>
            <family val="2"/>
          </rPr>
          <t>John:</t>
        </r>
        <r>
          <rPr>
            <sz val="9"/>
            <color indexed="81"/>
            <rFont val="Tahoma"/>
            <family val="2"/>
          </rPr>
          <t xml:space="preserve">
Pasture growth rate by feed period (all LMUs)</t>
        </r>
      </text>
    </comment>
    <comment ref="GM2" authorId="2" shapeId="0" xr:uid="{F59A0EB0-C8BA-4127-A9AE-73B8BCB7D4A6}">
      <text>
        <r>
          <rPr>
            <b/>
            <sz val="9"/>
            <color indexed="81"/>
            <rFont val="Tahoma"/>
            <family val="2"/>
          </rPr>
          <t>John:</t>
        </r>
        <r>
          <rPr>
            <sz val="9"/>
            <color indexed="81"/>
            <rFont val="Tahoma"/>
            <family val="2"/>
          </rPr>
          <t xml:space="preserve">
Pasture growth rate by feed period (all LMUs)</t>
        </r>
      </text>
    </comment>
    <comment ref="GN2" authorId="2" shapeId="0" xr:uid="{83D9C86E-54AD-4EC6-B3E3-86CDE7BAC4EA}">
      <text>
        <r>
          <rPr>
            <b/>
            <sz val="9"/>
            <color indexed="81"/>
            <rFont val="Tahoma"/>
            <family val="2"/>
          </rPr>
          <t>John:</t>
        </r>
        <r>
          <rPr>
            <sz val="9"/>
            <color indexed="81"/>
            <rFont val="Tahoma"/>
            <family val="2"/>
          </rPr>
          <t xml:space="preserve">
Pasture growth rate by feed period (all LMUs)</t>
        </r>
      </text>
    </comment>
    <comment ref="GO2" authorId="2" shapeId="0" xr:uid="{CF4423E2-CE49-45F1-9137-27F529547195}">
      <text>
        <r>
          <rPr>
            <b/>
            <sz val="9"/>
            <color indexed="81"/>
            <rFont val="Tahoma"/>
            <family val="2"/>
          </rPr>
          <t>John:</t>
        </r>
        <r>
          <rPr>
            <sz val="9"/>
            <color indexed="81"/>
            <rFont val="Tahoma"/>
            <family val="2"/>
          </rPr>
          <t xml:space="preserve">
Pasture growth rate by feed period (all LMUs)</t>
        </r>
      </text>
    </comment>
    <comment ref="GP2" authorId="2" shapeId="0" xr:uid="{62CE5666-B379-4F9D-BDEF-7AD693622CBB}">
      <text>
        <r>
          <rPr>
            <b/>
            <sz val="9"/>
            <color indexed="81"/>
            <rFont val="Tahoma"/>
            <family val="2"/>
          </rPr>
          <t>John:</t>
        </r>
        <r>
          <rPr>
            <sz val="9"/>
            <color indexed="81"/>
            <rFont val="Tahoma"/>
            <family val="2"/>
          </rPr>
          <t xml:space="preserve">
Germination of pasture across all lmus</t>
        </r>
      </text>
    </comment>
    <comment ref="GQ2" authorId="2" shapeId="0" xr:uid="{81CE7730-CA35-4E6F-A532-759FE061633F}">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GR2" authorId="2" shapeId="0" xr:uid="{D675D3F8-10CF-4301-9FFF-5E58391D2FDA}">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GS2" authorId="2" shapeId="0" xr:uid="{42564288-8710-4A00-BCD4-A0FE8A1CA18B}">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GT2" authorId="2" shapeId="0" xr:uid="{B09F6EF1-4A68-4503-8972-A5FE7977B676}">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A3" authorId="2" shapeId="0" xr:uid="{499C3A5B-7B13-4B03-9A50-A91CE39AF5DE}">
      <text>
        <r>
          <rPr>
            <b/>
            <sz val="9"/>
            <color indexed="81"/>
            <rFont val="Tahoma"/>
            <family val="2"/>
          </rPr>
          <t>John:</t>
        </r>
        <r>
          <rPr>
            <sz val="9"/>
            <color indexed="81"/>
            <rFont val="Tahoma"/>
            <family val="2"/>
          </rPr>
          <t xml:space="preserve">
Input a experiment number to return a count of the number of trials</t>
        </r>
      </text>
    </comment>
    <comment ref="B3" authorId="2" shapeId="0" xr:uid="{C8A15A74-78CD-4AB4-A8E5-B158603D1CF3}">
      <text>
        <r>
          <rPr>
            <b/>
            <sz val="9"/>
            <color indexed="81"/>
            <rFont val="Tahoma"/>
            <family val="2"/>
          </rPr>
          <t>John:</t>
        </r>
        <r>
          <rPr>
            <sz val="9"/>
            <color indexed="81"/>
            <rFont val="Tahoma"/>
            <family val="2"/>
          </rPr>
          <t xml:space="preserve">
Number of trials to run in the experiment</t>
        </r>
      </text>
    </comment>
    <comment ref="C3" authorId="0" shapeId="0" xr:uid="{7D8017B0-E87C-4167-8723-46E5B3A55905}">
      <text>
        <r>
          <rPr>
            <b/>
            <sz val="9"/>
            <color indexed="81"/>
            <rFont val="Tahoma"/>
            <family val="2"/>
          </rPr>
          <t>Michael Young (21512438):</t>
        </r>
        <r>
          <rPr>
            <sz val="9"/>
            <color indexed="81"/>
            <rFont val="Tahoma"/>
            <family val="2"/>
          </rPr>
          <t xml:space="preserve">
the word 'blank' must be in the cell. Used in f_read_exp to identify the col.</t>
        </r>
      </text>
    </comment>
    <comment ref="O3" authorId="1" shapeId="0" xr:uid="{3BDB7BEB-FC53-4975-ADDB-A81C02A033DC}">
      <text>
        <r>
          <rPr>
            <b/>
            <sz val="9"/>
            <color indexed="81"/>
            <rFont val="Tahoma"/>
            <family val="2"/>
          </rPr>
          <t>Michael Young:</t>
        </r>
        <r>
          <rPr>
            <sz val="9"/>
            <color indexed="81"/>
            <rFont val="Tahoma"/>
            <family val="2"/>
          </rPr>
          <t xml:space="preserve">
Optional
- Needed for pas</t>
        </r>
      </text>
    </comment>
    <comment ref="GL3" authorId="2" shapeId="0" xr:uid="{B954CDF6-1ABF-48D4-9FEA-F3C077148276}">
      <text>
        <r>
          <rPr>
            <b/>
            <sz val="9"/>
            <color indexed="81"/>
            <rFont val="Tahoma"/>
            <family val="2"/>
          </rPr>
          <t>John:</t>
        </r>
        <r>
          <rPr>
            <sz val="9"/>
            <color indexed="81"/>
            <rFont val="Tahoma"/>
            <family val="2"/>
          </rPr>
          <t xml:space="preserve">
Pasture type</t>
        </r>
      </text>
    </comment>
    <comment ref="GM3" authorId="2" shapeId="0" xr:uid="{3DA988A2-87E9-45A7-B00D-99AF0DC99125}">
      <text>
        <r>
          <rPr>
            <b/>
            <sz val="9"/>
            <color indexed="81"/>
            <rFont val="Tahoma"/>
            <family val="2"/>
          </rPr>
          <t>John:</t>
        </r>
        <r>
          <rPr>
            <sz val="9"/>
            <color indexed="81"/>
            <rFont val="Tahoma"/>
            <family val="2"/>
          </rPr>
          <t xml:space="preserve">
Pasture type</t>
        </r>
      </text>
    </comment>
    <comment ref="GN3" authorId="2" shapeId="0" xr:uid="{B1BA6188-A345-4BB4-9DCF-724ACC79178E}">
      <text>
        <r>
          <rPr>
            <b/>
            <sz val="9"/>
            <color indexed="81"/>
            <rFont val="Tahoma"/>
            <family val="2"/>
          </rPr>
          <t>John:</t>
        </r>
        <r>
          <rPr>
            <sz val="9"/>
            <color indexed="81"/>
            <rFont val="Tahoma"/>
            <family val="2"/>
          </rPr>
          <t xml:space="preserve">
Pasture type</t>
        </r>
      </text>
    </comment>
    <comment ref="GO3" authorId="2" shapeId="0" xr:uid="{C31DC06B-1951-4D19-A157-E2EEC72B6D13}">
      <text>
        <r>
          <rPr>
            <b/>
            <sz val="9"/>
            <color indexed="81"/>
            <rFont val="Tahoma"/>
            <family val="2"/>
          </rPr>
          <t>John:</t>
        </r>
        <r>
          <rPr>
            <sz val="9"/>
            <color indexed="81"/>
            <rFont val="Tahoma"/>
            <family val="2"/>
          </rPr>
          <t xml:space="preserve">
Pasture type</t>
        </r>
      </text>
    </comment>
    <comment ref="A4" authorId="2" shapeId="0" xr:uid="{CD85CAB6-9789-4C7A-ADAE-EF4BFD67B6CA}">
      <text>
        <r>
          <rPr>
            <b/>
            <sz val="9"/>
            <color indexed="81"/>
            <rFont val="Tahoma"/>
            <family val="2"/>
          </rPr>
          <t>John:</t>
        </r>
        <r>
          <rPr>
            <sz val="9"/>
            <color indexed="81"/>
            <rFont val="Tahoma"/>
            <family val="2"/>
          </rPr>
          <t xml:space="preserve">
Total number of trials defined.
Note: blank rows are still to be included in the number count.</t>
        </r>
      </text>
    </comment>
    <comment ref="C4" authorId="0" shapeId="0" xr:uid="{F27A7F12-A007-42D5-A75B-5F3CA936C886}">
      <text>
        <r>
          <rPr>
            <b/>
            <sz val="9"/>
            <color indexed="81"/>
            <rFont val="Tahoma"/>
            <family val="2"/>
          </rPr>
          <t>Michael Young (21512438):</t>
        </r>
        <r>
          <rPr>
            <sz val="9"/>
            <color indexed="81"/>
            <rFont val="Tahoma"/>
            <family val="2"/>
          </rPr>
          <t xml:space="preserve">
Trials in the same group/experiment are given the same number. These trials are then run together. The group that is run is controlled by an argument passed in when running the script (check google doc for info on running scripts with args)</t>
        </r>
      </text>
    </comment>
    <comment ref="D4" authorId="2" shapeId="0" xr:uid="{356E8614-0E2F-4117-B344-BA1B78753371}">
      <text>
        <r>
          <rPr>
            <sz val="9"/>
            <color indexed="81"/>
            <rFont val="Tahoma"/>
            <family val="2"/>
          </rPr>
          <t xml:space="preserve">Number of the trials being run (TRUE)
</t>
        </r>
      </text>
    </comment>
    <comment ref="E4" authorId="2" shapeId="0" xr:uid="{3F8B7C71-9F70-474B-BC80-D6D9B8C12D5D}">
      <text>
        <r>
          <rPr>
            <sz val="9"/>
            <color indexed="81"/>
            <rFont val="Tahoma"/>
            <family val="2"/>
          </rPr>
          <t>Full output includes storing the .lp file, the Variable summary &amp; the RC &amp; Duals.
(% of the trials being run)</t>
        </r>
      </text>
    </comment>
    <comment ref="F4" authorId="2" shapeId="0" xr:uid="{08A47554-D3C3-4B37-B753-8416C6049C55}">
      <text>
        <r>
          <rPr>
            <sz val="9"/>
            <color indexed="81"/>
            <rFont val="Tahoma"/>
            <family val="2"/>
          </rPr>
          <t>Proportion of the trials to report
(% of all the trials) &amp; 
(% of trials that have been run)</t>
        </r>
      </text>
    </comment>
    <comment ref="O4" authorId="1" shapeId="0" xr:uid="{7875E08E-43A6-4F76-BAD2-431E3C040A9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P4" authorId="2" shapeId="0" xr:uid="{4F36A228-3F1E-4704-9598-6A61A0F5D5E9}">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R4" authorId="2" shapeId="0" xr:uid="{CA59CE86-F2E9-44F5-A0EE-2C2B20671BF1}">
      <text>
        <r>
          <rPr>
            <b/>
            <sz val="9"/>
            <color indexed="81"/>
            <rFont val="Tahoma"/>
            <charset val="1"/>
          </rPr>
          <t>John:</t>
        </r>
        <r>
          <rPr>
            <sz val="9"/>
            <color indexed="81"/>
            <rFont val="Tahoma"/>
            <charset val="1"/>
          </rPr>
          <t xml:space="preserve">
All season types, so that all can be set to FALSE</t>
        </r>
      </text>
    </comment>
    <comment ref="S4" authorId="2" shapeId="0" xr:uid="{1975CDA6-E52C-48D1-B53F-C561AABC981D}">
      <text>
        <r>
          <rPr>
            <b/>
            <sz val="9"/>
            <color indexed="81"/>
            <rFont val="Tahoma"/>
            <charset val="1"/>
          </rPr>
          <t>John:</t>
        </r>
        <r>
          <rPr>
            <sz val="9"/>
            <color indexed="81"/>
            <rFont val="Tahoma"/>
            <charset val="1"/>
          </rPr>
          <t xml:space="preserve">
The DSP season types. 
Excludes [0] because it is typ season
Excludes [-1] because it is currently not used</t>
        </r>
      </text>
    </comment>
    <comment ref="Y4" authorId="0" shapeId="0" xr:uid="{1FFA69E7-0806-4E89-B418-84B5B76C2E09}">
      <text>
        <r>
          <rPr>
            <b/>
            <sz val="9"/>
            <color indexed="81"/>
            <rFont val="Tahoma"/>
            <family val="2"/>
          </rPr>
          <t>John:</t>
        </r>
        <r>
          <rPr>
            <sz val="9"/>
            <color indexed="81"/>
            <rFont val="Tahoma"/>
            <family val="2"/>
          </rPr>
          <t xml:space="preserve">
All periods and slices of r2</t>
        </r>
      </text>
    </comment>
    <comment ref="AK4" authorId="0" shapeId="0" xr:uid="{233C0881-C2E6-46E8-9B55-F380130374E3}">
      <text>
        <r>
          <rPr>
            <sz val="9"/>
            <color indexed="81"/>
            <rFont val="Tahoma"/>
            <family val="2"/>
          </rPr>
          <t>LTW Pad level scalar for singles</t>
        </r>
      </text>
    </comment>
    <comment ref="AL4" authorId="0" shapeId="0" xr:uid="{4F4BE100-A741-4A0D-8DBF-2C8F18FAA110}">
      <text>
        <r>
          <rPr>
            <sz val="9"/>
            <color indexed="81"/>
            <rFont val="Tahoma"/>
            <family val="2"/>
          </rPr>
          <t xml:space="preserve">LTW Pad level scalar for multiples
</t>
        </r>
      </text>
    </comment>
    <comment ref="AM4" authorId="0" shapeId="0" xr:uid="{7861D19F-916D-408A-A538-198C929599E5}">
      <text>
        <r>
          <rPr>
            <b/>
            <sz val="9"/>
            <color indexed="81"/>
            <rFont val="Tahoma"/>
            <family val="2"/>
          </rPr>
          <t>John:</t>
        </r>
        <r>
          <rPr>
            <sz val="9"/>
            <color indexed="81"/>
            <rFont val="Tahoma"/>
            <family val="2"/>
          </rPr>
          <t xml:space="preserve">
Relative availability</t>
        </r>
      </text>
    </comment>
    <comment ref="AN4" authorId="0" shapeId="0" xr:uid="{F2BDF62F-A2C0-480F-B4A2-37C24BFCFD37}">
      <text>
        <r>
          <rPr>
            <b/>
            <sz val="9"/>
            <color indexed="81"/>
            <rFont val="Tahoma"/>
            <family val="2"/>
          </rPr>
          <t>John:</t>
        </r>
        <r>
          <rPr>
            <sz val="9"/>
            <color indexed="81"/>
            <rFont val="Tahoma"/>
            <family val="2"/>
          </rPr>
          <t xml:space="preserve">
Weaner mortality</t>
        </r>
      </text>
    </comment>
    <comment ref="AO4" authorId="0" shapeId="0" xr:uid="{D8F50781-0506-497E-A15D-0AC6218853A7}">
      <text>
        <r>
          <rPr>
            <b/>
            <sz val="9"/>
            <color indexed="81"/>
            <rFont val="Tahoma"/>
            <family val="2"/>
          </rPr>
          <t>John:</t>
        </r>
        <r>
          <rPr>
            <sz val="9"/>
            <color indexed="81"/>
            <rFont val="Tahoma"/>
            <family val="2"/>
          </rPr>
          <t xml:space="preserve">
Dam mortality</t>
        </r>
      </text>
    </comment>
    <comment ref="AP4" authorId="0" shapeId="0" xr:uid="{1E2CC5AE-FD66-4928-899F-555D857AB655}">
      <text>
        <r>
          <rPr>
            <b/>
            <sz val="9"/>
            <color indexed="81"/>
            <rFont val="Tahoma"/>
            <family val="2"/>
          </rPr>
          <t>John:</t>
        </r>
        <r>
          <rPr>
            <sz val="9"/>
            <color indexed="81"/>
            <rFont val="Tahoma"/>
            <family val="2"/>
          </rPr>
          <t xml:space="preserve">
Relative availability</t>
        </r>
      </text>
    </comment>
    <comment ref="AQ4" authorId="0" shapeId="0" xr:uid="{DD1BC7DC-9510-49A0-8CF8-2ACF91E46EB3}">
      <text>
        <r>
          <rPr>
            <sz val="9"/>
            <color indexed="81"/>
            <rFont val="Tahoma"/>
            <family val="2"/>
          </rPr>
          <t>Progeny survival</t>
        </r>
      </text>
    </comment>
    <comment ref="AR4" authorId="0" shapeId="0" xr:uid="{0C4CB34C-52A2-4080-A23E-ADED3301A1F0}">
      <text>
        <r>
          <rPr>
            <b/>
            <sz val="9"/>
            <color indexed="81"/>
            <rFont val="Tahoma"/>
            <family val="2"/>
          </rPr>
          <t>John:</t>
        </r>
        <r>
          <rPr>
            <sz val="9"/>
            <color indexed="81"/>
            <rFont val="Tahoma"/>
            <family val="2"/>
          </rPr>
          <t xml:space="preserve">
Relative availability</t>
        </r>
      </text>
    </comment>
    <comment ref="AS4" authorId="0" shapeId="0" xr:uid="{3F3DB6C4-DE2F-419B-AD18-07785C231917}">
      <text>
        <r>
          <rPr>
            <sz val="9"/>
            <color indexed="81"/>
            <rFont val="Tahoma"/>
            <family val="2"/>
          </rPr>
          <t>Birth weight</t>
        </r>
      </text>
    </comment>
    <comment ref="AT4" authorId="0" shapeId="0" xr:uid="{DA1C078D-AA81-4A78-9DFC-37E0A8AB8B86}">
      <text>
        <r>
          <rPr>
            <sz val="9"/>
            <color indexed="81"/>
            <rFont val="Tahoma"/>
            <family val="2"/>
          </rPr>
          <t>Weaning weight</t>
        </r>
      </text>
    </comment>
    <comment ref="AU4" authorId="0" shapeId="0" xr:uid="{1EC0D7CF-12F9-4F1F-8977-A8F060C09A40}">
      <text>
        <r>
          <rPr>
            <b/>
            <sz val="9"/>
            <color indexed="81"/>
            <rFont val="Tahoma"/>
            <family val="2"/>
          </rPr>
          <t>John:</t>
        </r>
        <r>
          <rPr>
            <sz val="9"/>
            <color indexed="81"/>
            <rFont val="Tahoma"/>
            <family val="2"/>
          </rPr>
          <t xml:space="preserve">
Weaner mortality</t>
        </r>
      </text>
    </comment>
    <comment ref="AV4" authorId="0" shapeId="0" xr:uid="{85ED7518-3248-46F2-BEC1-6F6D2BDF3C8C}">
      <text>
        <r>
          <rPr>
            <b/>
            <sz val="9"/>
            <color indexed="81"/>
            <rFont val="Tahoma"/>
            <family val="2"/>
          </rPr>
          <t>John:</t>
        </r>
        <r>
          <rPr>
            <sz val="9"/>
            <color indexed="81"/>
            <rFont val="Tahoma"/>
            <family val="2"/>
          </rPr>
          <t xml:space="preserve">
Relative availability</t>
        </r>
      </text>
    </comment>
    <comment ref="AW4" authorId="2" shapeId="0" xr:uid="{B8C771FB-1E8C-4969-9D49-FBE8CEBE6467}">
      <text>
        <r>
          <rPr>
            <b/>
            <sz val="9"/>
            <color indexed="81"/>
            <rFont val="Tahoma"/>
            <family val="2"/>
          </rPr>
          <t>John:</t>
        </r>
        <r>
          <rPr>
            <sz val="9"/>
            <color indexed="81"/>
            <rFont val="Tahoma"/>
            <family val="2"/>
          </rPr>
          <t xml:space="preserve">
Equation compare may have unexpected effects if used with rev_create</t>
        </r>
      </text>
    </comment>
    <comment ref="AX4" authorId="0" shapeId="0" xr:uid="{64816FD5-3F05-4537-B029-13E7C73D5479}">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AY4" authorId="0" shapeId="0" xr:uid="{B667E63B-B423-49FD-9719-D0D9050B2571}">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AZ4" authorId="2" shapeId="0" xr:uid="{7393AF12-0094-4F60-A7AB-F5D1266D3A77}">
      <text>
        <r>
          <rPr>
            <b/>
            <sz val="9"/>
            <color indexed="81"/>
            <rFont val="Tahoma"/>
            <family val="2"/>
          </rPr>
          <t>John:</t>
        </r>
        <r>
          <rPr>
            <sz val="9"/>
            <color indexed="81"/>
            <rFont val="Tahoma"/>
            <family val="2"/>
          </rPr>
          <t xml:space="preserve">
CFW</t>
        </r>
      </text>
    </comment>
    <comment ref="BA4" authorId="2" shapeId="0" xr:uid="{771484C3-46D6-45C5-A026-7EE24A81FF53}">
      <text>
        <r>
          <rPr>
            <b/>
            <sz val="9"/>
            <color indexed="81"/>
            <rFont val="Tahoma"/>
            <family val="2"/>
          </rPr>
          <t>John:</t>
        </r>
        <r>
          <rPr>
            <sz val="9"/>
            <color indexed="81"/>
            <rFont val="Tahoma"/>
            <family val="2"/>
          </rPr>
          <t xml:space="preserve">
FD</t>
        </r>
      </text>
    </comment>
    <comment ref="BB4" authorId="2" shapeId="0" xr:uid="{ADC52D4F-7C42-4FA7-9F09-55FB9985AC2F}">
      <text>
        <r>
          <rPr>
            <b/>
            <sz val="9"/>
            <color indexed="81"/>
            <rFont val="Tahoma"/>
            <family val="2"/>
          </rPr>
          <t>John:</t>
        </r>
        <r>
          <rPr>
            <sz val="9"/>
            <color indexed="81"/>
            <rFont val="Tahoma"/>
            <family val="2"/>
          </rPr>
          <t xml:space="preserve">
Conception</t>
        </r>
      </text>
    </comment>
    <comment ref="BC4" authorId="2" shapeId="0" xr:uid="{F27BEBBE-D2F8-4576-8FEC-B287BAC0AE61}">
      <text>
        <r>
          <rPr>
            <b/>
            <sz val="9"/>
            <color indexed="81"/>
            <rFont val="Tahoma"/>
            <family val="2"/>
          </rPr>
          <t>John:</t>
        </r>
        <r>
          <rPr>
            <sz val="9"/>
            <color indexed="81"/>
            <rFont val="Tahoma"/>
            <family val="2"/>
          </rPr>
          <t xml:space="preserve">
Litter Size</t>
        </r>
      </text>
    </comment>
    <comment ref="BD4" authorId="2" shapeId="0" xr:uid="{B76CB8D2-5EA3-4378-A655-E215AA4B5F49}">
      <text>
        <r>
          <rPr>
            <b/>
            <sz val="9"/>
            <color indexed="81"/>
            <rFont val="Tahoma"/>
            <family val="2"/>
          </rPr>
          <t>John:</t>
        </r>
        <r>
          <rPr>
            <sz val="9"/>
            <color indexed="81"/>
            <rFont val="Tahoma"/>
            <family val="2"/>
          </rPr>
          <t xml:space="preserve">
ERA (Ewe rearing ability = Lamb survival)</t>
        </r>
      </text>
    </comment>
    <comment ref="BE4" authorId="2" shapeId="0" xr:uid="{DE7CD090-09BE-40D2-9B12-1E8507B432E6}">
      <text>
        <r>
          <rPr>
            <b/>
            <sz val="9"/>
            <color indexed="81"/>
            <rFont val="Tahoma"/>
            <family val="2"/>
          </rPr>
          <t>John:</t>
        </r>
        <r>
          <rPr>
            <sz val="9"/>
            <color indexed="81"/>
            <rFont val="Tahoma"/>
            <family val="2"/>
          </rPr>
          <t xml:space="preserve">
Mortality</t>
        </r>
      </text>
    </comment>
    <comment ref="BF4" authorId="2" shapeId="0" xr:uid="{6ED1A1EE-0BDB-495F-9681-190BB4699860}">
      <text>
        <r>
          <rPr>
            <b/>
            <sz val="9"/>
            <color indexed="81"/>
            <rFont val="Tahoma"/>
            <family val="2"/>
          </rPr>
          <t>John:</t>
        </r>
        <r>
          <rPr>
            <sz val="9"/>
            <color indexed="81"/>
            <rFont val="Tahoma"/>
            <family val="2"/>
          </rPr>
          <t xml:space="preserve">
LWC (Liveweight change)</t>
        </r>
      </text>
    </comment>
    <comment ref="BG4" authorId="2" shapeId="0" xr:uid="{6D71D5CB-E7C6-4A81-9736-2A0B30A96F03}">
      <text>
        <r>
          <rPr>
            <b/>
            <sz val="9"/>
            <color indexed="81"/>
            <rFont val="Tahoma"/>
            <family val="2"/>
          </rPr>
          <t>John:</t>
        </r>
        <r>
          <rPr>
            <sz val="9"/>
            <color indexed="81"/>
            <rFont val="Tahoma"/>
            <family val="2"/>
          </rPr>
          <t xml:space="preserve">
Random</t>
        </r>
      </text>
    </comment>
    <comment ref="BI4" authorId="0" shapeId="0" xr:uid="{823CD838-0DE7-46A5-A20C-4967BBB8336D}">
      <text>
        <r>
          <rPr>
            <b/>
            <sz val="9"/>
            <color indexed="81"/>
            <rFont val="Tahoma"/>
            <family val="2"/>
          </rPr>
          <t>Young:</t>
        </r>
        <r>
          <rPr>
            <sz val="9"/>
            <color indexed="81"/>
            <rFont val="Tahoma"/>
            <family val="2"/>
          </rPr>
          <t xml:space="preserve">
0:1 is weaning </t>
        </r>
      </text>
    </comment>
    <comment ref="BJ4" authorId="0" shapeId="0" xr:uid="{61AFFE9A-0964-4591-AA65-431309B7AC83}">
      <text>
        <r>
          <rPr>
            <b/>
            <sz val="9"/>
            <color indexed="81"/>
            <rFont val="Tahoma"/>
            <family val="2"/>
          </rPr>
          <t>Young:</t>
        </r>
        <r>
          <rPr>
            <sz val="9"/>
            <color indexed="81"/>
            <rFont val="Tahoma"/>
            <family val="2"/>
          </rPr>
          <t xml:space="preserve">
1:2 is user defined extra period</t>
        </r>
      </text>
    </comment>
    <comment ref="BL4" authorId="0" shapeId="0" xr:uid="{513F7AEA-C2A1-457F-B2C9-E7D72D003C9B}">
      <text>
        <r>
          <rPr>
            <b/>
            <sz val="9"/>
            <color indexed="81"/>
            <rFont val="Tahoma"/>
            <family val="2"/>
          </rPr>
          <t>Young:</t>
        </r>
        <r>
          <rPr>
            <sz val="9"/>
            <color indexed="81"/>
            <rFont val="Tahoma"/>
            <family val="2"/>
          </rPr>
          <t xml:space="preserve">
2:3 is the last of the 3 FVPs in the year</t>
        </r>
      </text>
    </comment>
    <comment ref="BQ4" authorId="0" shapeId="0" xr:uid="{9017A6B9-0C7A-4BDF-BC47-B9C168B4A859}">
      <text>
        <r>
          <rPr>
            <b/>
            <sz val="9"/>
            <color indexed="81"/>
            <rFont val="Tahoma"/>
            <family val="2"/>
          </rPr>
          <t>Michael Young (21512438):</t>
        </r>
        <r>
          <rPr>
            <sz val="9"/>
            <color indexed="81"/>
            <rFont val="Tahoma"/>
            <family val="2"/>
          </rPr>
          <t xml:space="preserve">
number of nut options</t>
        </r>
      </text>
    </comment>
    <comment ref="BR4" authorId="0" shapeId="0" xr:uid="{78D606A0-901D-463A-89A6-233F77E0CF76}">
      <text>
        <r>
          <rPr>
            <b/>
            <sz val="9"/>
            <color indexed="81"/>
            <rFont val="Tahoma"/>
            <family val="2"/>
          </rPr>
          <t>Michael Young (21512438):</t>
        </r>
        <r>
          <rPr>
            <sz val="9"/>
            <color indexed="81"/>
            <rFont val="Tahoma"/>
            <family val="2"/>
          </rPr>
          <t xml:space="preserve">
number of nut options</t>
        </r>
      </text>
    </comment>
    <comment ref="BS4" authorId="0" shapeId="0" xr:uid="{9648FC39-DD26-4FCB-9715-EA41A6CC1E54}">
      <text>
        <r>
          <rPr>
            <b/>
            <sz val="9"/>
            <color indexed="81"/>
            <rFont val="Tahoma"/>
            <family val="2"/>
          </rPr>
          <t>Michael Young:</t>
        </r>
        <r>
          <rPr>
            <sz val="9"/>
            <color indexed="81"/>
            <rFont val="Tahoma"/>
            <family val="2"/>
          </rPr>
          <t xml:space="preserve">
if n=3: medium nut
if n=2: high nut</t>
        </r>
      </text>
    </comment>
    <comment ref="BT4" authorId="0" shapeId="0" xr:uid="{800BE066-933B-4798-B666-2F7C85E751B1}">
      <text>
        <r>
          <rPr>
            <b/>
            <sz val="9"/>
            <color indexed="81"/>
            <rFont val="Tahoma"/>
            <family val="2"/>
          </rPr>
          <t>Michael Young:</t>
        </r>
        <r>
          <rPr>
            <sz val="9"/>
            <color indexed="81"/>
            <rFont val="Tahoma"/>
            <family val="2"/>
          </rPr>
          <t xml:space="preserve">
if n=3: high nut
if n=2: low nut</t>
        </r>
      </text>
    </comment>
    <comment ref="BU4" authorId="0" shapeId="0" xr:uid="{379C25E9-FF87-4188-9EFA-48F297371AB8}">
      <text>
        <r>
          <rPr>
            <b/>
            <sz val="9"/>
            <color indexed="81"/>
            <rFont val="Tahoma"/>
            <family val="2"/>
          </rPr>
          <t>Michael Young:</t>
        </r>
        <r>
          <rPr>
            <sz val="9"/>
            <color indexed="81"/>
            <rFont val="Tahoma"/>
            <family val="2"/>
          </rPr>
          <t xml:space="preserve">
if n=3: low nut
if n=2: doesn't exist</t>
        </r>
      </text>
    </comment>
    <comment ref="CJ4" authorId="2" shapeId="0" xr:uid="{2264C0C6-E70D-43D3-B87A-30EDC2A40F34}">
      <text>
        <r>
          <rPr>
            <b/>
            <sz val="9"/>
            <color indexed="81"/>
            <rFont val="Tahoma"/>
            <family val="2"/>
          </rPr>
          <t>John:</t>
        </r>
        <r>
          <rPr>
            <sz val="9"/>
            <color indexed="81"/>
            <rFont val="Tahoma"/>
            <family val="2"/>
          </rPr>
          <t xml:space="preserve">
All dams</t>
        </r>
      </text>
    </comment>
    <comment ref="CK4" authorId="2" shapeId="0" xr:uid="{0C26DBE4-BD27-4C07-A035-AB2C76262933}">
      <text>
        <r>
          <rPr>
            <b/>
            <sz val="9"/>
            <color indexed="81"/>
            <rFont val="Tahoma"/>
            <family val="2"/>
          </rPr>
          <t>John:</t>
        </r>
        <r>
          <rPr>
            <sz val="9"/>
            <color indexed="81"/>
            <rFont val="Tahoma"/>
            <family val="2"/>
          </rPr>
          <t xml:space="preserve">
All offspring</t>
        </r>
      </text>
    </comment>
    <comment ref="CL4" authorId="2" shapeId="0" xr:uid="{ACD28C0C-AE68-4BD9-9EED-7DD6A7DC9B99}">
      <text>
        <r>
          <rPr>
            <b/>
            <sz val="9"/>
            <color indexed="81"/>
            <rFont val="Tahoma"/>
            <family val="2"/>
          </rPr>
          <t>John:</t>
        </r>
        <r>
          <rPr>
            <sz val="9"/>
            <color indexed="81"/>
            <rFont val="Tahoma"/>
            <family val="2"/>
          </rPr>
          <t xml:space="preserve">
All dams</t>
        </r>
      </text>
    </comment>
    <comment ref="CM4" authorId="2" shapeId="0" xr:uid="{92936E11-8E13-4370-BA01-5A7C64DCB7E6}">
      <text>
        <r>
          <rPr>
            <b/>
            <sz val="9"/>
            <color indexed="81"/>
            <rFont val="Tahoma"/>
            <family val="2"/>
          </rPr>
          <t>John:</t>
        </r>
        <r>
          <rPr>
            <sz val="9"/>
            <color indexed="81"/>
            <rFont val="Tahoma"/>
            <family val="2"/>
          </rPr>
          <t xml:space="preserve">
All offspring</t>
        </r>
      </text>
    </comment>
    <comment ref="CN4" authorId="2" shapeId="0" xr:uid="{47717A62-9B44-40A0-AE13-768647E9BB65}">
      <text>
        <r>
          <rPr>
            <b/>
            <sz val="9"/>
            <color indexed="81"/>
            <rFont val="Tahoma"/>
            <family val="2"/>
          </rPr>
          <t>John:</t>
        </r>
        <r>
          <rPr>
            <sz val="9"/>
            <color indexed="81"/>
            <rFont val="Tahoma"/>
            <family val="2"/>
          </rPr>
          <t xml:space="preserve">
All dams</t>
        </r>
      </text>
    </comment>
    <comment ref="CO4" authorId="2" shapeId="0" xr:uid="{824A4D46-16F9-434D-92A9-93CDBAFCFE8D}">
      <text>
        <r>
          <rPr>
            <b/>
            <sz val="9"/>
            <color indexed="81"/>
            <rFont val="Tahoma"/>
            <family val="2"/>
          </rPr>
          <t>John:</t>
        </r>
        <r>
          <rPr>
            <sz val="9"/>
            <color indexed="81"/>
            <rFont val="Tahoma"/>
            <family val="2"/>
          </rPr>
          <t xml:space="preserve">
All offspring</t>
        </r>
      </text>
    </comment>
    <comment ref="CP4" authorId="2" shapeId="0" xr:uid="{5F8D7599-9B1B-4CCD-8F76-B4A1DF99C4FD}">
      <text>
        <r>
          <rPr>
            <b/>
            <sz val="9"/>
            <color indexed="81"/>
            <rFont val="Tahoma"/>
            <family val="2"/>
          </rPr>
          <t>John:</t>
        </r>
        <r>
          <rPr>
            <sz val="9"/>
            <color indexed="81"/>
            <rFont val="Tahoma"/>
            <family val="2"/>
          </rPr>
          <t xml:space="preserve">
aStd - weanage
</t>
        </r>
      </text>
    </comment>
    <comment ref="CQ4" authorId="2" shapeId="0" xr:uid="{5A621710-7CA6-4398-BEAD-82F155DBF4A7}">
      <text>
        <r>
          <rPr>
            <b/>
            <sz val="9"/>
            <color indexed="81"/>
            <rFont val="Tahoma"/>
            <family val="2"/>
          </rPr>
          <t>John:</t>
        </r>
        <r>
          <rPr>
            <sz val="9"/>
            <color indexed="81"/>
            <rFont val="Tahoma"/>
            <family val="2"/>
          </rPr>
          <t xml:space="preserve">
aStd - weanage
</t>
        </r>
      </text>
    </comment>
    <comment ref="CR4" authorId="2" shapeId="0" xr:uid="{1FD324B5-731F-4818-8775-5AB906AD49E4}">
      <text>
        <r>
          <rPr>
            <b/>
            <sz val="9"/>
            <color indexed="81"/>
            <rFont val="Tahoma"/>
            <family val="2"/>
          </rPr>
          <t>John:</t>
        </r>
        <r>
          <rPr>
            <sz val="9"/>
            <color indexed="81"/>
            <rFont val="Tahoma"/>
            <family val="2"/>
          </rPr>
          <t xml:space="preserve">
Undifferentiated dams</t>
        </r>
      </text>
    </comment>
    <comment ref="CS4" authorId="2" shapeId="0" xr:uid="{2CCD5A21-A028-4D5C-859A-15011590E0D3}">
      <text>
        <r>
          <rPr>
            <b/>
            <sz val="9"/>
            <color indexed="81"/>
            <rFont val="Tahoma"/>
            <family val="2"/>
          </rPr>
          <t>John:</t>
        </r>
        <r>
          <rPr>
            <sz val="9"/>
            <color indexed="81"/>
            <rFont val="Tahoma"/>
            <family val="2"/>
          </rPr>
          <t xml:space="preserve">
Dry dams </t>
        </r>
      </text>
    </comment>
    <comment ref="CT4" authorId="2" shapeId="0" xr:uid="{CDF6E461-6EFD-4268-BC12-71BD89FEFDD2}">
      <text>
        <r>
          <rPr>
            <b/>
            <sz val="9"/>
            <color indexed="81"/>
            <rFont val="Tahoma"/>
            <family val="2"/>
          </rPr>
          <t>John:</t>
        </r>
        <r>
          <rPr>
            <sz val="9"/>
            <color indexed="81"/>
            <rFont val="Tahoma"/>
            <family val="2"/>
          </rPr>
          <t xml:space="preserve">
Pregnant dams</t>
        </r>
      </text>
    </comment>
    <comment ref="CU4" authorId="2" shapeId="0" xr:uid="{83A44181-CA52-4FE1-8F1C-722C4F31CE68}">
      <text>
        <r>
          <rPr>
            <b/>
            <sz val="9"/>
            <color indexed="81"/>
            <rFont val="Tahoma"/>
            <family val="2"/>
          </rPr>
          <t>John:</t>
        </r>
        <r>
          <rPr>
            <sz val="9"/>
            <color indexed="81"/>
            <rFont val="Tahoma"/>
            <family val="2"/>
          </rPr>
          <t xml:space="preserve">
Single dams</t>
        </r>
      </text>
    </comment>
    <comment ref="CV4" authorId="2" shapeId="0" xr:uid="{4B55BEE9-662E-40B1-815B-DE633A72AFC3}">
      <text>
        <r>
          <rPr>
            <b/>
            <sz val="9"/>
            <color indexed="81"/>
            <rFont val="Tahoma"/>
            <family val="2"/>
          </rPr>
          <t>John:</t>
        </r>
        <r>
          <rPr>
            <sz val="9"/>
            <color indexed="81"/>
            <rFont val="Tahoma"/>
            <family val="2"/>
          </rPr>
          <t xml:space="preserve">
Multiple dams</t>
        </r>
      </text>
    </comment>
    <comment ref="CW4" authorId="2" shapeId="0" xr:uid="{AEB5DD46-8F1F-4D43-AE86-2A2726BC7ED2}">
      <text>
        <r>
          <rPr>
            <b/>
            <sz val="9"/>
            <color indexed="81"/>
            <rFont val="Tahoma"/>
            <family val="2"/>
          </rPr>
          <t>John:</t>
        </r>
        <r>
          <rPr>
            <sz val="9"/>
            <color indexed="81"/>
            <rFont val="Tahoma"/>
            <family val="2"/>
          </rPr>
          <t xml:space="preserve">
Twin dams</t>
        </r>
      </text>
    </comment>
    <comment ref="CX4" authorId="2" shapeId="0" xr:uid="{070358F4-7D23-4E95-A2AB-E657991D714C}">
      <text>
        <r>
          <rPr>
            <b/>
            <sz val="9"/>
            <color indexed="81"/>
            <rFont val="Tahoma"/>
            <family val="2"/>
          </rPr>
          <t>John:</t>
        </r>
        <r>
          <rPr>
            <sz val="9"/>
            <color indexed="81"/>
            <rFont val="Tahoma"/>
            <family val="2"/>
          </rPr>
          <t xml:space="preserve">
Triplet dams</t>
        </r>
      </text>
    </comment>
    <comment ref="DB4" authorId="2" shapeId="0" xr:uid="{EDBA936A-EB3F-47A4-A727-C6F9EF60B6FA}">
      <text>
        <r>
          <rPr>
            <b/>
            <sz val="9"/>
            <color indexed="81"/>
            <rFont val="Tahoma"/>
            <family val="2"/>
          </rPr>
          <t>John:</t>
        </r>
        <r>
          <rPr>
            <sz val="9"/>
            <color indexed="81"/>
            <rFont val="Tahoma"/>
            <family val="2"/>
          </rPr>
          <t xml:space="preserve">
Include BBB</t>
        </r>
      </text>
    </comment>
    <comment ref="DC4" authorId="2" shapeId="0" xr:uid="{8D9B30BF-7807-4CA4-8B4F-461542872E18}">
      <text>
        <r>
          <rPr>
            <b/>
            <sz val="9"/>
            <color indexed="81"/>
            <rFont val="Tahoma"/>
            <family val="2"/>
          </rPr>
          <t>John:</t>
        </r>
        <r>
          <rPr>
            <sz val="9"/>
            <color indexed="81"/>
            <rFont val="Tahoma"/>
            <family val="2"/>
          </rPr>
          <t xml:space="preserve">
Include BBM</t>
        </r>
      </text>
    </comment>
    <comment ref="DD4" authorId="2" shapeId="0" xr:uid="{EA5FCC71-3412-4D05-9092-E3A7BA334AF5}">
      <text>
        <r>
          <rPr>
            <b/>
            <sz val="9"/>
            <color indexed="81"/>
            <rFont val="Tahoma"/>
            <family val="2"/>
          </rPr>
          <t>John:</t>
        </r>
        <r>
          <rPr>
            <sz val="9"/>
            <color indexed="81"/>
            <rFont val="Tahoma"/>
            <family val="2"/>
          </rPr>
          <t xml:space="preserve">
Include BBT</t>
        </r>
      </text>
    </comment>
    <comment ref="DE4" authorId="2" shapeId="0" xr:uid="{FBB5830A-BD65-4BB9-B2EA-685EBA0BC799}">
      <text>
        <r>
          <rPr>
            <b/>
            <sz val="9"/>
            <color indexed="81"/>
            <rFont val="Tahoma"/>
            <family val="2"/>
          </rPr>
          <t>John:</t>
        </r>
        <r>
          <rPr>
            <sz val="9"/>
            <color indexed="81"/>
            <rFont val="Tahoma"/>
            <family val="2"/>
          </rPr>
          <t xml:space="preserve">
Include BMT</t>
        </r>
      </text>
    </comment>
    <comment ref="DH4" authorId="0" shapeId="0" xr:uid="{13C81614-D294-404F-8AEB-2661A28CF526}">
      <text>
        <r>
          <rPr>
            <b/>
            <sz val="9"/>
            <color indexed="81"/>
            <rFont val="Tahoma"/>
            <family val="2"/>
          </rPr>
          <t>Michael Young:</t>
        </r>
        <r>
          <rPr>
            <sz val="9"/>
            <color indexed="81"/>
            <rFont val="Tahoma"/>
            <family val="2"/>
          </rPr>
          <t xml:space="preserve">
potential intake. Done in the intake function which alters the animal profile</t>
        </r>
      </text>
    </comment>
    <comment ref="DO4" authorId="2" shapeId="0" xr:uid="{FB130362-2347-4565-9BB7-6EAC49766174}">
      <text>
        <r>
          <rPr>
            <b/>
            <sz val="9"/>
            <color indexed="81"/>
            <rFont val="Tahoma"/>
            <family val="2"/>
          </rPr>
          <t>John:</t>
        </r>
        <r>
          <rPr>
            <sz val="9"/>
            <color indexed="81"/>
            <rFont val="Tahoma"/>
            <family val="2"/>
          </rPr>
          <t xml:space="preserve">
CSIRO lamb survival of multiples</t>
        </r>
      </text>
    </comment>
    <comment ref="DP4" authorId="2" shapeId="0" xr:uid="{2B3A8A1C-102C-4B66-A431-BD7DAEF939AB}">
      <text>
        <r>
          <rPr>
            <b/>
            <sz val="9"/>
            <color indexed="81"/>
            <rFont val="Tahoma"/>
            <family val="2"/>
          </rPr>
          <t>John:</t>
        </r>
        <r>
          <rPr>
            <sz val="9"/>
            <color indexed="81"/>
            <rFont val="Tahoma"/>
            <family val="2"/>
          </rPr>
          <t xml:space="preserve">
LTW lamb survival of multiples</t>
        </r>
      </text>
    </comment>
    <comment ref="DS4" authorId="0" shapeId="0" xr:uid="{4FE68CAF-C8AC-49B3-BEC1-4EB69B0FE6C8}">
      <text>
        <r>
          <rPr>
            <b/>
            <sz val="9"/>
            <color indexed="81"/>
            <rFont val="Tahoma"/>
            <family val="2"/>
          </rPr>
          <t>John Young:</t>
        </r>
        <r>
          <rPr>
            <sz val="9"/>
            <color indexed="81"/>
            <rFont val="Tahoma"/>
            <family val="2"/>
          </rPr>
          <t xml:space="preserve">
Used to alter the seasonality of conceiving at least 1:
</t>
        </r>
      </text>
    </comment>
    <comment ref="DT4" authorId="0" shapeId="0" xr:uid="{0FDEE794-39E7-4ACA-903E-4901F2326BBC}">
      <text>
        <r>
          <rPr>
            <b/>
            <sz val="9"/>
            <color indexed="81"/>
            <rFont val="Tahoma"/>
            <family val="2"/>
          </rPr>
          <t>John Young:</t>
        </r>
        <r>
          <rPr>
            <sz val="9"/>
            <color indexed="81"/>
            <rFont val="Tahoma"/>
            <family val="2"/>
          </rPr>
          <t xml:space="preserve">
Used to alter the seasonality of conceiving at least 2 foetuses
</t>
        </r>
      </text>
    </comment>
    <comment ref="DU4" authorId="0" shapeId="0" xr:uid="{B326D098-177C-461D-85E0-A915E55A4969}">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DV4" authorId="0" shapeId="0" xr:uid="{4F79B1BA-0287-46DF-95A1-6398C138451F}">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DW4" authorId="2" shapeId="0" xr:uid="{06846820-4CC8-4D12-8178-6B971137CA3B}">
      <text>
        <r>
          <rPr>
            <b/>
            <sz val="9"/>
            <color indexed="81"/>
            <rFont val="Tahoma"/>
            <family val="2"/>
          </rPr>
          <t>John:</t>
        </r>
        <r>
          <rPr>
            <sz val="9"/>
            <color indexed="81"/>
            <rFont val="Tahoma"/>
            <family val="2"/>
          </rPr>
          <t xml:space="preserve">
Lamb survival also used to alter era trait</t>
        </r>
      </text>
    </comment>
    <comment ref="EA4" authorId="2" shapeId="0" xr:uid="{32F4DA07-C1F5-49CA-A47F-89BD263E5FCE}">
      <text>
        <r>
          <rPr>
            <b/>
            <sz val="9"/>
            <color indexed="81"/>
            <rFont val="Tahoma"/>
            <family val="2"/>
          </rPr>
          <t>John:</t>
        </r>
        <r>
          <rPr>
            <sz val="9"/>
            <color indexed="81"/>
            <rFont val="Tahoma"/>
            <family val="2"/>
          </rPr>
          <t xml:space="preserve">
Adjust repro rate of ewe lambs</t>
        </r>
      </text>
    </comment>
    <comment ref="EB4" authorId="2" shapeId="0" xr:uid="{E895A3D4-CB46-46ED-AE91-BEC2E9D068CA}">
      <text>
        <r>
          <rPr>
            <b/>
            <sz val="9"/>
            <color indexed="81"/>
            <rFont val="Tahoma"/>
            <family val="2"/>
          </rPr>
          <t>John:</t>
        </r>
        <r>
          <rPr>
            <sz val="9"/>
            <color indexed="81"/>
            <rFont val="Tahoma"/>
            <family val="2"/>
          </rPr>
          <t xml:space="preserve">
Adjust repro rate of maidens (to increase the spread between Mdn &amp; 3yo)</t>
        </r>
      </text>
    </comment>
    <comment ref="EC4" authorId="2" shapeId="0" xr:uid="{264B0D27-F120-4AA0-A956-916A7851EF7B}">
      <text>
        <r>
          <rPr>
            <b/>
            <sz val="9"/>
            <color indexed="81"/>
            <rFont val="Tahoma"/>
            <family val="2"/>
          </rPr>
          <t>John:</t>
        </r>
        <r>
          <rPr>
            <sz val="9"/>
            <color indexed="81"/>
            <rFont val="Tahoma"/>
            <family val="2"/>
          </rPr>
          <t xml:space="preserve">
Adjust repro rate of 3yos and older. To alter flock repro due to genetics</t>
        </r>
      </text>
    </comment>
    <comment ref="ED4" authorId="2" shapeId="0" xr:uid="{60BC13F1-1CEF-45CA-A1D0-593609CE867F}">
      <text>
        <r>
          <rPr>
            <b/>
            <sz val="9"/>
            <color indexed="81"/>
            <rFont val="Tahoma"/>
            <family val="2"/>
          </rPr>
          <t>John:</t>
        </r>
        <r>
          <rPr>
            <sz val="9"/>
            <color indexed="81"/>
            <rFont val="Tahoma"/>
            <family val="2"/>
          </rPr>
          <t xml:space="preserve">
Adjust repro rate of 3yos. To reduce flock repro or adjust RR if selling once dry</t>
        </r>
      </text>
    </comment>
    <comment ref="EE4" authorId="2" shapeId="0" xr:uid="{5AD01B32-63DB-4925-A148-EE50CAD011B3}">
      <text>
        <r>
          <rPr>
            <b/>
            <sz val="9"/>
            <color indexed="81"/>
            <rFont val="Tahoma"/>
            <family val="2"/>
          </rPr>
          <t>John:</t>
        </r>
        <r>
          <rPr>
            <sz val="9"/>
            <color indexed="81"/>
            <rFont val="Tahoma"/>
            <family val="2"/>
          </rPr>
          <t xml:space="preserve">
Adjust repro rate of 4yo &amp; 5yos if selling once dry or twice dry</t>
        </r>
      </text>
    </comment>
    <comment ref="EF4" authorId="2" shapeId="0" xr:uid="{2500DD76-08B3-4D1B-A38E-7731B475AF2A}">
      <text>
        <r>
          <rPr>
            <b/>
            <sz val="9"/>
            <color indexed="81"/>
            <rFont val="Tahoma"/>
            <family val="2"/>
          </rPr>
          <t>John:</t>
        </r>
        <r>
          <rPr>
            <sz val="9"/>
            <color indexed="81"/>
            <rFont val="Tahoma"/>
            <family val="2"/>
          </rPr>
          <t xml:space="preserve">
Adjust repro rate of 6yos and older if retaining 'performers'</t>
        </r>
      </text>
    </comment>
    <comment ref="EG4" authorId="2" shapeId="0" xr:uid="{6894B36D-9763-43B1-B7B3-D874B037C01A}">
      <text>
        <r>
          <rPr>
            <b/>
            <sz val="9"/>
            <color indexed="81"/>
            <rFont val="Tahoma"/>
            <family val="2"/>
          </rPr>
          <t>John:</t>
        </r>
        <r>
          <rPr>
            <sz val="9"/>
            <color indexed="81"/>
            <rFont val="Tahoma"/>
            <family val="2"/>
          </rPr>
          <t xml:space="preserve">
Singles</t>
        </r>
      </text>
    </comment>
    <comment ref="EH4" authorId="2" shapeId="0" xr:uid="{B8F6071A-7144-4766-AF63-2FB7A8DD7C68}">
      <text>
        <r>
          <rPr>
            <b/>
            <sz val="9"/>
            <color indexed="81"/>
            <rFont val="Tahoma"/>
            <family val="2"/>
          </rPr>
          <t>John:</t>
        </r>
        <r>
          <rPr>
            <sz val="9"/>
            <color indexed="81"/>
            <rFont val="Tahoma"/>
            <family val="2"/>
          </rPr>
          <t xml:space="preserve">
Multiples</t>
        </r>
      </text>
    </comment>
    <comment ref="EL4" authorId="0" shapeId="0" xr:uid="{75BF48CE-723C-411B-9631-014B4D886458}">
      <text>
        <r>
          <rPr>
            <b/>
            <sz val="9"/>
            <color indexed="81"/>
            <rFont val="Tahoma"/>
            <family val="2"/>
          </rPr>
          <t>Michael Young:</t>
        </r>
        <r>
          <rPr>
            <sz val="9"/>
            <color indexed="81"/>
            <rFont val="Tahoma"/>
            <family val="2"/>
          </rPr>
          <t xml:space="preserve">
All pastures</t>
        </r>
      </text>
    </comment>
    <comment ref="EM4" authorId="2" shapeId="0" xr:uid="{90C07E8A-2A5C-4510-B26D-109EE346383F}">
      <text>
        <r>
          <rPr>
            <b/>
            <sz val="9"/>
            <color indexed="81"/>
            <rFont val="Tahoma"/>
            <family val="2"/>
          </rPr>
          <t>John:</t>
        </r>
        <r>
          <rPr>
            <sz val="9"/>
            <color indexed="81"/>
            <rFont val="Tahoma"/>
            <family val="2"/>
          </rPr>
          <t xml:space="preserve">
Autumn lambing included</t>
        </r>
      </text>
    </comment>
    <comment ref="EN4" authorId="2" shapeId="0" xr:uid="{DDC4B732-0724-4618-967C-94830644C7C0}">
      <text>
        <r>
          <rPr>
            <b/>
            <sz val="9"/>
            <color indexed="81"/>
            <rFont val="Tahoma"/>
            <family val="2"/>
          </rPr>
          <t>John:</t>
        </r>
        <r>
          <rPr>
            <sz val="9"/>
            <color indexed="81"/>
            <rFont val="Tahoma"/>
            <family val="2"/>
          </rPr>
          <t xml:space="preserve">
Winter lambing included</t>
        </r>
      </text>
    </comment>
    <comment ref="EO4" authorId="2" shapeId="0" xr:uid="{E5BCC9AA-3746-43B7-A671-B947067682D5}">
      <text>
        <r>
          <rPr>
            <b/>
            <sz val="9"/>
            <color indexed="81"/>
            <rFont val="Tahoma"/>
            <family val="2"/>
          </rPr>
          <t>John:</t>
        </r>
        <r>
          <rPr>
            <sz val="9"/>
            <color indexed="81"/>
            <rFont val="Tahoma"/>
            <family val="2"/>
          </rPr>
          <t xml:space="preserve">
Spring lambing included</t>
        </r>
      </text>
    </comment>
    <comment ref="EP4" authorId="2" shapeId="0" xr:uid="{B97B3AB4-BB3E-4C85-8A69-4757E583C397}">
      <text>
        <r>
          <rPr>
            <b/>
            <sz val="9"/>
            <color indexed="81"/>
            <rFont val="Tahoma"/>
            <family val="2"/>
          </rPr>
          <t>John:</t>
        </r>
        <r>
          <rPr>
            <sz val="9"/>
            <color indexed="81"/>
            <rFont val="Tahoma"/>
            <family val="2"/>
          </rPr>
          <t xml:space="preserve">
Adjust mating age offset for Ewe Lambs for all TOL &amp; all genotypes</t>
        </r>
      </text>
    </comment>
    <comment ref="EQ4" authorId="2" shapeId="0" xr:uid="{F6A63D6B-CC6D-44BF-9483-ED1A61E96B2D}">
      <text>
        <r>
          <rPr>
            <b/>
            <sz val="9"/>
            <color indexed="81"/>
            <rFont val="Tahoma"/>
            <family val="2"/>
          </rPr>
          <t>John:</t>
        </r>
        <r>
          <rPr>
            <sz val="9"/>
            <color indexed="81"/>
            <rFont val="Tahoma"/>
            <family val="2"/>
          </rPr>
          <t xml:space="preserve">
Ewe lambs for all genotypes</t>
        </r>
      </text>
    </comment>
    <comment ref="ER4" authorId="2" shapeId="0" xr:uid="{3511C1E8-E6AA-42E2-9CD5-C986D5020559}">
      <text>
        <r>
          <rPr>
            <b/>
            <sz val="9"/>
            <color indexed="81"/>
            <rFont val="Tahoma"/>
            <family val="2"/>
          </rPr>
          <t>John:</t>
        </r>
        <r>
          <rPr>
            <sz val="9"/>
            <color indexed="81"/>
            <rFont val="Tahoma"/>
            <family val="2"/>
          </rPr>
          <t xml:space="preserve">
Maidens &amp; Adults for all genotypes</t>
        </r>
      </text>
    </comment>
    <comment ref="ES4" authorId="2" shapeId="0" xr:uid="{1009D4DF-56FA-4849-A964-B6F2A9D0CC8E}">
      <text>
        <r>
          <rPr>
            <b/>
            <sz val="9"/>
            <color indexed="81"/>
            <rFont val="Tahoma"/>
            <family val="2"/>
          </rPr>
          <t>John:</t>
        </r>
        <r>
          <rPr>
            <sz val="9"/>
            <color indexed="81"/>
            <rFont val="Tahoma"/>
            <family val="2"/>
          </rPr>
          <t xml:space="preserve">
0:1 is the yearlings
</t>
        </r>
      </text>
    </comment>
    <comment ref="ET4" authorId="2" shapeId="0" xr:uid="{FD1719A0-8CDF-47F4-8165-6A9FDAA90CEE}">
      <text>
        <r>
          <rPr>
            <b/>
            <sz val="9"/>
            <color indexed="81"/>
            <rFont val="Tahoma"/>
            <family val="2"/>
          </rPr>
          <t>John:</t>
        </r>
        <r>
          <rPr>
            <sz val="9"/>
            <color indexed="81"/>
            <rFont val="Tahoma"/>
            <family val="2"/>
          </rPr>
          <t xml:space="preserve">
0:1 is the yearlings
</t>
        </r>
      </text>
    </comment>
    <comment ref="EU4" authorId="2" shapeId="0" xr:uid="{C201F09B-FDE6-471C-AAE8-29AF72EADD72}">
      <text>
        <r>
          <rPr>
            <b/>
            <sz val="9"/>
            <color indexed="81"/>
            <rFont val="Tahoma"/>
            <family val="2"/>
          </rPr>
          <t>John:</t>
        </r>
        <r>
          <rPr>
            <sz val="9"/>
            <color indexed="81"/>
            <rFont val="Tahoma"/>
            <family val="2"/>
          </rPr>
          <t xml:space="preserve">
1: is maidens and older
</t>
        </r>
      </text>
    </comment>
    <comment ref="EV4" authorId="2" shapeId="0" xr:uid="{CE326799-14A2-4FBE-839D-DFEE07CFA0A6}">
      <text>
        <r>
          <rPr>
            <b/>
            <sz val="9"/>
            <color indexed="81"/>
            <rFont val="Tahoma"/>
            <family val="2"/>
          </rPr>
          <t>John:</t>
        </r>
        <r>
          <rPr>
            <sz val="9"/>
            <color indexed="81"/>
            <rFont val="Tahoma"/>
            <family val="2"/>
          </rPr>
          <t xml:space="preserve">
1: is maidens and older
</t>
        </r>
      </text>
    </comment>
    <comment ref="EW4" authorId="2" shapeId="0" xr:uid="{E3EEC75F-1C29-4909-AB9B-D935182DCE9A}">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EY4" authorId="0" shapeId="0" xr:uid="{52E35CCD-A9B5-48EF-9F7B-E633F0FED6F6}">
      <text>
        <r>
          <rPr>
            <b/>
            <sz val="9"/>
            <color indexed="81"/>
            <rFont val="Tahoma"/>
            <family val="2"/>
          </rPr>
          <t xml:space="preserve">Michael Young:
</t>
        </r>
        <r>
          <rPr>
            <sz val="9"/>
            <color indexed="81"/>
            <rFont val="Tahoma"/>
            <family val="2"/>
          </rPr>
          <t>This sav is applied to i_ce_c2[2,…] so the axes are: d ,c2</t>
        </r>
      </text>
    </comment>
    <comment ref="FA4" authorId="2" shapeId="0" xr:uid="{59DBF6BE-6E0D-4EBB-A63F-47C38BAD811F}">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FB4" authorId="2" shapeId="0" xr:uid="{43EF3B07-B622-487C-9BF9-F668C6F2C54F}">
      <text>
        <r>
          <rPr>
            <b/>
            <sz val="9"/>
            <color indexed="81"/>
            <rFont val="Tahoma"/>
            <family val="2"/>
          </rPr>
          <t>John:</t>
        </r>
        <r>
          <rPr>
            <sz val="9"/>
            <color indexed="81"/>
            <rFont val="Tahoma"/>
            <family val="2"/>
          </rPr>
          <t xml:space="preserve">
Retained dams (t[2]) for the 1st lambing opportuity for BBB.</t>
        </r>
      </text>
    </comment>
    <comment ref="FD4" authorId="0" shapeId="0" xr:uid="{80C45920-F882-4AD0-8AF3-2D9C26960DBB}">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FI4" authorId="0" shapeId="0" xr:uid="{569FFFC0-44C8-4540-9696-D8C9EDE4FC16}">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FJ4" authorId="0" shapeId="0" xr:uid="{50F4BCB2-3740-4268-8C48-F855F5033DBB}">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FK4" authorId="0" shapeId="0" xr:uid="{59CF15AE-74B9-4495-A7DB-E04EA2D04987}">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FL4" authorId="0" shapeId="0" xr:uid="{E9614F4A-6857-4A3F-8AEC-4407F966B101}">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FM4" authorId="0" shapeId="0" xr:uid="{7CEFB9FA-E758-4931-B820-614E4E087D55}">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FO4" authorId="0" shapeId="0" xr:uid="{71894F8E-3B62-4AB5-846A-161ECA9D492C}">
      <text>
        <r>
          <rPr>
            <b/>
            <sz val="9"/>
            <color indexed="81"/>
            <rFont val="Tahoma"/>
            <family val="2"/>
          </rPr>
          <t xml:space="preserve">John:
</t>
        </r>
        <r>
          <rPr>
            <sz val="9"/>
            <color indexed="81"/>
            <rFont val="Tahoma"/>
            <family val="2"/>
          </rPr>
          <t>0:1, 0:3 is yearlings BBB, BBM &amp; BBT (yearling BMT can be mated)</t>
        </r>
      </text>
    </comment>
    <comment ref="FP4" authorId="0" shapeId="0" xr:uid="{45011FBE-C7D8-4383-8F68-AFF71A3E23F7}">
      <text>
        <r>
          <rPr>
            <b/>
            <sz val="9"/>
            <color indexed="81"/>
            <rFont val="Tahoma"/>
            <family val="2"/>
          </rPr>
          <t xml:space="preserve">John:
</t>
        </r>
        <r>
          <rPr>
            <sz val="9"/>
            <color indexed="81"/>
            <rFont val="Tahoma"/>
            <family val="2"/>
          </rPr>
          <t>1:2, : is maidens of all genotypes</t>
        </r>
      </text>
    </comment>
    <comment ref="FQ4" authorId="0" shapeId="0" xr:uid="{A608DE79-7198-4C86-BF83-5F7A3A563948}">
      <text>
        <r>
          <rPr>
            <b/>
            <sz val="9"/>
            <color indexed="81"/>
            <rFont val="Tahoma"/>
            <family val="2"/>
          </rPr>
          <t xml:space="preserve">John:
</t>
        </r>
        <r>
          <rPr>
            <sz val="9"/>
            <color indexed="81"/>
            <rFont val="Tahoma"/>
            <family val="2"/>
          </rPr>
          <t>0:1, 0:3 is yearlings BBB, BBM &amp; BBT (yearling BMT can be mated)</t>
        </r>
      </text>
    </comment>
    <comment ref="FS4" authorId="0" shapeId="0" xr:uid="{AB6DF029-F17A-41B5-BB71-59D05AD310ED}">
      <text>
        <r>
          <rPr>
            <b/>
            <sz val="9"/>
            <color indexed="81"/>
            <rFont val="Tahoma"/>
            <family val="2"/>
          </rPr>
          <t>Michael Young:</t>
        </r>
        <r>
          <rPr>
            <sz val="9"/>
            <color indexed="81"/>
            <rFont val="Tahoma"/>
            <family val="2"/>
          </rPr>
          <t xml:space="preserve">
0:3 is BBB, BBM &amp; BBT which are the BB dams.</t>
        </r>
      </text>
    </comment>
    <comment ref="FT4" authorId="0" shapeId="0" xr:uid="{E6909F37-35C3-478D-B5C8-4F0ECFEE9492}">
      <text>
        <r>
          <rPr>
            <b/>
            <sz val="9"/>
            <color indexed="81"/>
            <rFont val="Tahoma"/>
            <family val="2"/>
          </rPr>
          <t>Michael Young:</t>
        </r>
        <r>
          <rPr>
            <sz val="9"/>
            <color indexed="81"/>
            <rFont val="Tahoma"/>
            <family val="2"/>
          </rPr>
          <t xml:space="preserve">
0:1 is BBB.
Would not usually use this if the BBB is a maternal genotype</t>
        </r>
      </text>
    </comment>
    <comment ref="FU4" authorId="0" shapeId="0" xr:uid="{09123EFE-EAA3-4E30-A194-BEE23D05C546}">
      <text>
        <r>
          <rPr>
            <b/>
            <sz val="9"/>
            <color indexed="81"/>
            <rFont val="Tahoma"/>
            <family val="2"/>
          </rPr>
          <t>Young:</t>
        </r>
        <r>
          <rPr>
            <sz val="9"/>
            <color indexed="81"/>
            <rFont val="Tahoma"/>
            <family val="2"/>
          </rPr>
          <t xml:space="preserve">
0:1 to only control the sale age of the pure bred female offspring i.e. not BBM, BBT or BMT</t>
        </r>
      </text>
    </comment>
    <comment ref="FV4" authorId="0" shapeId="0" xr:uid="{52421814-D997-4985-A01D-EEF1A61544FA}">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FW4" authorId="0" shapeId="0" xr:uid="{EB75B0E9-5671-4EB4-AEB9-202EE3093D31}">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FX4" authorId="2" shapeId="0" xr:uid="{204634B6-E6F5-4DB3-A2CE-CAA77F27A9AA}">
      <text>
        <r>
          <rPr>
            <b/>
            <sz val="9"/>
            <color indexed="81"/>
            <rFont val="Tahoma"/>
            <family val="2"/>
          </rPr>
          <t>John:</t>
        </r>
        <r>
          <rPr>
            <sz val="9"/>
            <color indexed="81"/>
            <rFont val="Tahoma"/>
            <family val="2"/>
          </rPr>
          <t xml:space="preserve">
Scanning cost (all levels of scanning) </t>
        </r>
      </text>
    </comment>
    <comment ref="FY4" authorId="2" shapeId="0" xr:uid="{96D9F4A7-180C-435C-BDAB-74F6D5012617}">
      <text>
        <r>
          <rPr>
            <b/>
            <sz val="9"/>
            <color indexed="81"/>
            <rFont val="Tahoma"/>
            <family val="2"/>
          </rPr>
          <t>John:</t>
        </r>
        <r>
          <rPr>
            <sz val="9"/>
            <color indexed="81"/>
            <rFont val="Tahoma"/>
            <family val="2"/>
          </rPr>
          <t xml:space="preserve">
Scanning cost (multiples and higher) </t>
        </r>
      </text>
    </comment>
    <comment ref="FZ4" authorId="2" shapeId="0" xr:uid="{38D1F1E8-267E-49DD-A2DF-EF097E808304}">
      <text>
        <r>
          <rPr>
            <b/>
            <sz val="9"/>
            <color indexed="81"/>
            <rFont val="Tahoma"/>
            <family val="2"/>
          </rPr>
          <t>John:</t>
        </r>
        <r>
          <rPr>
            <sz val="9"/>
            <color indexed="81"/>
            <rFont val="Tahoma"/>
            <family val="2"/>
          </rPr>
          <t xml:space="preserve">
Scanning cost (all levels of scanning) </t>
        </r>
      </text>
    </comment>
    <comment ref="GA4" authorId="2" shapeId="0" xr:uid="{C171DA17-FE50-45DE-9244-3796703173FB}">
      <text>
        <r>
          <rPr>
            <b/>
            <sz val="9"/>
            <color indexed="81"/>
            <rFont val="Tahoma"/>
            <family val="2"/>
          </rPr>
          <t>John:</t>
        </r>
        <r>
          <rPr>
            <sz val="9"/>
            <color indexed="81"/>
            <rFont val="Tahoma"/>
            <family val="2"/>
          </rPr>
          <t xml:space="preserve">
Scanning labour (all levels of scanning) for all types of labour</t>
        </r>
      </text>
    </comment>
    <comment ref="GB4" authorId="2" shapeId="0" xr:uid="{029FDAD0-A7ED-4DBA-9B93-DF5A11790DB6}">
      <text>
        <r>
          <rPr>
            <b/>
            <sz val="9"/>
            <color indexed="81"/>
            <rFont val="Tahoma"/>
            <family val="2"/>
          </rPr>
          <t>John:</t>
        </r>
        <r>
          <rPr>
            <sz val="9"/>
            <color indexed="81"/>
            <rFont val="Tahoma"/>
            <family val="2"/>
          </rPr>
          <t xml:space="preserve">
Scanning labour (multiples and higher) for casual labour only</t>
        </r>
      </text>
    </comment>
    <comment ref="GJ4" authorId="2" shapeId="0" xr:uid="{9B7DD0F8-8441-4352-B782-D9AB7C46D92D}">
      <text>
        <r>
          <rPr>
            <b/>
            <sz val="9"/>
            <color indexed="81"/>
            <rFont val="Tahoma"/>
            <family val="2"/>
          </rPr>
          <t>John:</t>
        </r>
        <r>
          <rPr>
            <sz val="9"/>
            <color indexed="81"/>
            <rFont val="Tahoma"/>
            <family val="2"/>
          </rPr>
          <t xml:space="preserve">
To capture sale price of scanned dry. Breeder and Mutton
Std prices in March to June.</t>
        </r>
      </text>
    </comment>
    <comment ref="GL4" authorId="2" shapeId="0" xr:uid="{9FF18E70-2FD1-43CB-8641-ADCD53C9CB5A}">
      <text>
        <r>
          <rPr>
            <b/>
            <sz val="9"/>
            <color indexed="81"/>
            <rFont val="Tahoma"/>
            <family val="2"/>
          </rPr>
          <t>John:</t>
        </r>
        <r>
          <rPr>
            <sz val="9"/>
            <color indexed="81"/>
            <rFont val="Tahoma"/>
            <family val="2"/>
          </rPr>
          <t xml:space="preserve">
Feed period 1</t>
        </r>
      </text>
    </comment>
    <comment ref="GM4" authorId="2" shapeId="0" xr:uid="{6675EA85-5679-483A-BADA-32EA95612E0C}">
      <text>
        <r>
          <rPr>
            <b/>
            <sz val="9"/>
            <color indexed="81"/>
            <rFont val="Tahoma"/>
            <family val="2"/>
          </rPr>
          <t>John:</t>
        </r>
        <r>
          <rPr>
            <sz val="9"/>
            <color indexed="81"/>
            <rFont val="Tahoma"/>
            <family val="2"/>
          </rPr>
          <t xml:space="preserve">
Feed period 4</t>
        </r>
      </text>
    </comment>
    <comment ref="GN4" authorId="2" shapeId="0" xr:uid="{CFBA63DF-C67F-4815-B1B2-876471F6D252}">
      <text>
        <r>
          <rPr>
            <b/>
            <sz val="9"/>
            <color indexed="81"/>
            <rFont val="Tahoma"/>
            <family val="2"/>
          </rPr>
          <t>John:</t>
        </r>
        <r>
          <rPr>
            <sz val="9"/>
            <color indexed="81"/>
            <rFont val="Tahoma"/>
            <family val="2"/>
          </rPr>
          <t xml:space="preserve">
Feed period 5</t>
        </r>
      </text>
    </comment>
    <comment ref="GO4" authorId="2" shapeId="0" xr:uid="{267F6D08-8FFA-494E-9D25-06DFE013C866}">
      <text>
        <r>
          <rPr>
            <b/>
            <sz val="9"/>
            <color indexed="81"/>
            <rFont val="Tahoma"/>
            <family val="2"/>
          </rPr>
          <t>John:</t>
        </r>
        <r>
          <rPr>
            <sz val="9"/>
            <color indexed="81"/>
            <rFont val="Tahoma"/>
            <family val="2"/>
          </rPr>
          <t xml:space="preserve">
Feed period 6</t>
        </r>
      </text>
    </comment>
    <comment ref="GS4" authorId="2" shapeId="0" xr:uid="{0DEAD2CE-46E6-418C-B0B9-9A2C991DCA82}">
      <text>
        <r>
          <rPr>
            <b/>
            <sz val="9"/>
            <color indexed="81"/>
            <rFont val="Tahoma"/>
            <family val="2"/>
          </rPr>
          <t>John:</t>
        </r>
        <r>
          <rPr>
            <sz val="9"/>
            <color indexed="81"/>
            <rFont val="Tahoma"/>
            <family val="2"/>
          </rPr>
          <t xml:space="preserve">
Beginning of EL joining</t>
        </r>
      </text>
    </comment>
    <comment ref="O5" authorId="1" shapeId="0" xr:uid="{86423575-3B9D-46A2-9D4D-B5C8EEE47047}">
      <text>
        <r>
          <rPr>
            <b/>
            <sz val="9"/>
            <color indexed="81"/>
            <rFont val="Tahoma"/>
            <family val="2"/>
          </rPr>
          <t>Michael Young:</t>
        </r>
        <r>
          <rPr>
            <sz val="9"/>
            <color indexed="81"/>
            <rFont val="Tahoma"/>
            <family val="2"/>
          </rPr>
          <t xml:space="preserve">
This trial uses a formula to select the defalut values
'-' for SAV
1 for SAM
0 for SAA and SAP</t>
        </r>
      </text>
    </comment>
    <comment ref="O6" authorId="2" shapeId="0" xr:uid="{A01C5BCD-93E1-40A5-B9C3-27FD48F00349}">
      <text>
        <r>
          <rPr>
            <b/>
            <sz val="9"/>
            <color indexed="81"/>
            <rFont val="Tahoma"/>
            <family val="2"/>
          </rPr>
          <t>John:</t>
        </r>
        <r>
          <rPr>
            <sz val="9"/>
            <color indexed="81"/>
            <rFont val="Tahoma"/>
            <family val="2"/>
          </rPr>
          <t xml:space="preserve">
Run this trial to create the pkl file for the 'Standard'.
It can then be compared with the new standard when model is being updated.
After the update is accepted run this trial again to overwrite the 'Standard' then set to False so that it is retained for later comparisons.</t>
        </r>
      </text>
    </comment>
    <comment ref="O7" authorId="2" shapeId="0" xr:uid="{44C4DC79-3810-47B9-8C2A-72D2B72B6FAC}">
      <text>
        <r>
          <rPr>
            <sz val="9"/>
            <color indexed="81"/>
            <rFont val="Tahoma"/>
            <family val="2"/>
          </rPr>
          <t>Make changes to SA variables to define the standard model for this experiment</t>
        </r>
      </text>
    </comment>
    <comment ref="EQ7" authorId="2" shapeId="0" xr:uid="{5B116B5B-B26F-4101-9E24-977C0DC8515E}">
      <text>
        <r>
          <rPr>
            <b/>
            <sz val="9"/>
            <color indexed="81"/>
            <rFont val="Tahoma"/>
            <family val="2"/>
          </rPr>
          <t>John:</t>
        </r>
        <r>
          <rPr>
            <sz val="9"/>
            <color indexed="81"/>
            <rFont val="Tahoma"/>
            <family val="2"/>
          </rPr>
          <t xml:space="preserve">
Scan the Ewe Lambs for Preg Status
</t>
        </r>
      </text>
    </comment>
    <comment ref="ER7" authorId="2" shapeId="0" xr:uid="{D7264388-8177-40C5-815A-FB55CB569822}">
      <text>
        <r>
          <rPr>
            <b/>
            <sz val="9"/>
            <color indexed="81"/>
            <rFont val="Tahoma"/>
            <family val="2"/>
          </rPr>
          <t>John:</t>
        </r>
        <r>
          <rPr>
            <sz val="9"/>
            <color indexed="81"/>
            <rFont val="Tahoma"/>
            <family val="2"/>
          </rPr>
          <t xml:space="preserve">
Scan the Adults for multiples</t>
        </r>
      </text>
    </comment>
    <comment ref="E9" authorId="2" shapeId="0" xr:uid="{FF337FE0-625B-445E-9A72-A27AC8C94DE5}">
      <text>
        <r>
          <rPr>
            <b/>
            <sz val="9"/>
            <color indexed="81"/>
            <rFont val="Tahoma"/>
            <family val="2"/>
          </rPr>
          <t>Young:</t>
        </r>
        <r>
          <rPr>
            <sz val="9"/>
            <color indexed="81"/>
            <rFont val="Tahoma"/>
            <family val="2"/>
          </rPr>
          <t xml:space="preserve">
This needs to always be TRUE so that the Variable summary with the model name can be tracked in Git.</t>
        </r>
      </text>
    </comment>
    <comment ref="O14" authorId="2" shapeId="0" xr:uid="{CF271771-112E-4C47-9FDD-FDF288022DFA}">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GS14" authorId="2" shapeId="0" xr:uid="{93151AC0-92F5-4F7F-837E-312072875E01}">
      <text>
        <r>
          <rPr>
            <b/>
            <sz val="9"/>
            <color indexed="81"/>
            <rFont val="Tahoma"/>
            <family val="2"/>
          </rPr>
          <t>John:</t>
        </r>
        <r>
          <rPr>
            <sz val="9"/>
            <color indexed="81"/>
            <rFont val="Tahoma"/>
            <family val="2"/>
          </rPr>
          <t xml:space="preserve">
Beginning of EL joining</t>
        </r>
      </text>
    </comment>
    <comment ref="C15" authorId="2" shapeId="0" xr:uid="{796B4651-B965-42D7-A813-6AFC982B12B9}">
      <text>
        <r>
          <rPr>
            <b/>
            <sz val="9"/>
            <color indexed="81"/>
            <rFont val="Tahoma"/>
            <family val="2"/>
          </rPr>
          <t>John:</t>
        </r>
        <r>
          <rPr>
            <sz val="9"/>
            <color indexed="81"/>
            <rFont val="Tahoma"/>
            <family val="2"/>
          </rPr>
          <t xml:space="preserve">
Controls the Exp Group number for all the experiments.
3 levels are possible based on dividing an experiment between machines based on inputs for the trial. The factor used for the split can vary for different experiments
    0 - All trials in the experiment have the same Exp Group
    1 - Divide the experiment into 4 experiment groups. Designed for use with the 4 Nimbus machines using Breed in most cases.
    2 - Divide into more groups. Designed for a Google analysis, typically breed and TOL: (Breed-1)*3 + TOL
</t>
        </r>
      </text>
    </comment>
    <comment ref="H15" authorId="2" shapeId="0" xr:uid="{7A951A17-AFB7-4969-BEAE-F81AFDB61510}">
      <text>
        <r>
          <rPr>
            <b/>
            <sz val="9"/>
            <color indexed="81"/>
            <rFont val="Tahoma"/>
            <family val="2"/>
          </rPr>
          <t>John:</t>
        </r>
        <r>
          <rPr>
            <sz val="9"/>
            <color indexed="81"/>
            <rFont val="Tahoma"/>
            <family val="2"/>
          </rPr>
          <t xml:space="preserve">
Number of levels. Can be used to generate random levels
Use 1, 2, 3 or 4 for the range of genotypes with unconstrained flock structure
This value is 54 when doing all flock structures</t>
        </r>
      </text>
    </comment>
    <comment ref="J15" authorId="2" shapeId="0" xr:uid="{402D954C-42BB-4787-9876-A6D133DA1D30}">
      <text>
        <r>
          <rPr>
            <b/>
            <sz val="9"/>
            <color indexed="81"/>
            <rFont val="Tahoma"/>
            <family val="2"/>
          </rPr>
          <t>John:</t>
        </r>
        <r>
          <rPr>
            <sz val="9"/>
            <color indexed="81"/>
            <rFont val="Tahoma"/>
            <family val="2"/>
          </rPr>
          <t xml:space="preserve">
1 has minroe = 0.
1 &amp; 2 are increasing values of minroe</t>
        </r>
      </text>
    </comment>
    <comment ref="CP15" authorId="2" shapeId="0" xr:uid="{47CEE58D-DACA-4CD8-8F1C-54EEAC1EC271}">
      <text>
        <r>
          <rPr>
            <b/>
            <sz val="9"/>
            <color indexed="81"/>
            <rFont val="Tahoma"/>
            <family val="2"/>
          </rPr>
          <t>John:</t>
        </r>
        <r>
          <rPr>
            <sz val="9"/>
            <color indexed="81"/>
            <rFont val="Tahoma"/>
            <family val="2"/>
          </rPr>
          <t xml:space="preserve">
For the EL analysis the weanage adjustment is active for all periods, not just after weaning</t>
        </r>
      </text>
    </comment>
    <comment ref="ED15" authorId="2" shapeId="0" xr:uid="{3E6BD2DB-8FA8-4F7C-9F3A-DE9084E92180}">
      <text>
        <r>
          <rPr>
            <b/>
            <sz val="9"/>
            <color indexed="81"/>
            <rFont val="Tahoma"/>
            <family val="2"/>
          </rPr>
          <t>John:</t>
        </r>
        <r>
          <rPr>
            <sz val="9"/>
            <color indexed="81"/>
            <rFont val="Tahoma"/>
            <family val="2"/>
          </rPr>
          <t xml:space="preserve">
from i_dryman
</t>
        </r>
      </text>
    </comment>
    <comment ref="EW15" authorId="2" shapeId="0" xr:uid="{53155048-3CB0-4F0A-8DE3-4ACC076FFF39}">
      <text>
        <r>
          <rPr>
            <b/>
            <sz val="9"/>
            <color indexed="81"/>
            <rFont val="Tahoma"/>
            <family val="2"/>
          </rPr>
          <t>John:</t>
        </r>
        <r>
          <rPr>
            <sz val="9"/>
            <color indexed="81"/>
            <rFont val="Tahoma"/>
            <family val="2"/>
          </rPr>
          <t xml:space="preserve">
Also add a genotype offset (genotype -1) because the estimated propn retained varies with genotype</t>
        </r>
      </text>
    </comment>
    <comment ref="O16" authorId="2" shapeId="0" xr:uid="{E017F62C-7E5C-4E4C-9FF0-CC5B116DB5F8}">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F17" authorId="2" shapeId="0" xr:uid="{8EAC75FF-178F-4930-9B2F-7B785D75C48B}">
      <text>
        <r>
          <rPr>
            <b/>
            <sz val="9"/>
            <color indexed="81"/>
            <rFont val="Tahoma"/>
            <family val="2"/>
          </rPr>
          <t>John:</t>
        </r>
        <r>
          <rPr>
            <sz val="9"/>
            <color indexed="81"/>
            <rFont val="Tahoma"/>
            <family val="2"/>
          </rPr>
          <t xml:space="preserve">
Yellow highlight means that this value has been altered for this experiment</t>
        </r>
      </text>
    </comment>
    <comment ref="O17" authorId="2" shapeId="0" xr:uid="{FED7FAA0-4603-46D7-96DB-989CE071DED0}">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18" authorId="2" shapeId="0" xr:uid="{2B75D0D1-5472-46F7-8C4B-BDDE55D05894}">
      <text>
        <r>
          <rPr>
            <b/>
            <sz val="9"/>
            <color indexed="81"/>
            <rFont val="Tahoma"/>
            <family val="2"/>
          </rPr>
          <t>John:</t>
        </r>
        <r>
          <rPr>
            <sz val="9"/>
            <color indexed="81"/>
            <rFont val="Tahoma"/>
            <family val="2"/>
          </rPr>
          <t xml:space="preserve">
Manually entered options</t>
        </r>
      </text>
    </comment>
    <comment ref="G19" authorId="2" shapeId="0" xr:uid="{28D6C400-C024-42BD-A32D-B8DB1BCCB582}">
      <text>
        <r>
          <rPr>
            <b/>
            <sz val="9"/>
            <color indexed="81"/>
            <rFont val="Tahoma"/>
            <family val="2"/>
          </rPr>
          <t>John:</t>
        </r>
        <r>
          <rPr>
            <sz val="9"/>
            <color indexed="81"/>
            <rFont val="Tahoma"/>
            <family val="2"/>
          </rPr>
          <t xml:space="preserve">
Runs through all options. Set the first trial with the lowest value for all pointers</t>
        </r>
      </text>
    </comment>
    <comment ref="G20" authorId="2" shapeId="0" xr:uid="{DE124FE4-5BBC-4CB5-9EE1-A70BC9E86706}">
      <text>
        <r>
          <rPr>
            <b/>
            <sz val="9"/>
            <color indexed="81"/>
            <rFont val="Tahoma"/>
            <family val="2"/>
          </rPr>
          <t>John:</t>
        </r>
        <r>
          <rPr>
            <sz val="9"/>
            <color indexed="81"/>
            <rFont val="Tahoma"/>
            <family val="2"/>
          </rPr>
          <t xml:space="preserve">
Runs through all options. Set the first trial with the lowest value for all pointers</t>
        </r>
      </text>
    </comment>
    <comment ref="C22" authorId="2" shapeId="0" xr:uid="{0B3A2022-69E1-4B24-99A2-3514E9957D3A}">
      <text>
        <r>
          <rPr>
            <b/>
            <sz val="9"/>
            <color indexed="81"/>
            <rFont val="Tahoma"/>
            <family val="2"/>
          </rPr>
          <t>John:</t>
        </r>
        <r>
          <rPr>
            <sz val="9"/>
            <color indexed="81"/>
            <rFont val="Tahoma"/>
            <family val="2"/>
          </rPr>
          <t xml:space="preserve">
Feed supply
1 - Preliminary trials only
2 - Optimise using extra N
3 - Optimise LTW trials using N1 - can be multi processed
4 - Optimise the LWC during joining using N1 - can be multi processed
5 - Create the final pkl_fs file - can be multi processed
Prelim trials are F33N11 to be checked by hand for bad feed supply in individual periods. FInal feed supply can also be checked.</t>
        </r>
      </text>
    </comment>
    <comment ref="O22" authorId="2" shapeId="0" xr:uid="{CECC7FF3-6FE7-46A9-A84E-70C8008E6C2D}">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R15C, R16C, R17C &amp; R18C with the Min, Max &amp; Refresh row of the new table
- Check the range in the Duplicate column for the random values (Column 35)
Delete the Refresh row if the random formulas are not being used. Can also delete the Cum value and Duplicate formulas</t>
        </r>
      </text>
    </comment>
    <comment ref="F23" authorId="2" shapeId="0" xr:uid="{2750B7C4-A952-4176-9E6B-E50D3586D31B}">
      <text>
        <r>
          <rPr>
            <b/>
            <sz val="9"/>
            <color indexed="81"/>
            <rFont val="Tahoma"/>
            <family val="2"/>
          </rPr>
          <t>John:</t>
        </r>
        <r>
          <rPr>
            <sz val="9"/>
            <color indexed="81"/>
            <rFont val="Tahoma"/>
            <family val="2"/>
          </rPr>
          <t xml:space="preserve">
Yellow highlight means that this value has been altered for this experiment</t>
        </r>
      </text>
    </comment>
    <comment ref="O23" authorId="2" shapeId="0" xr:uid="{BD5AA359-B860-45CE-BA84-D3D29F5E89BD}">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C24" authorId="2" shapeId="0" xr:uid="{86AD8138-FD33-4A58-B641-AE1FEA57B5E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F24" authorId="2" shapeId="0" xr:uid="{C06229AE-2591-4AD9-A5CE-B59DA7112EE3}">
      <text>
        <r>
          <rPr>
            <b/>
            <sz val="9"/>
            <color indexed="81"/>
            <rFont val="Tahoma"/>
            <family val="2"/>
          </rPr>
          <t>John:</t>
        </r>
        <r>
          <rPr>
            <sz val="9"/>
            <color indexed="81"/>
            <rFont val="Tahoma"/>
            <family val="2"/>
          </rPr>
          <t xml:space="preserve">
This report is removed so that a report with a w axis is formatted correctly</t>
        </r>
      </text>
    </comment>
    <comment ref="G24" authorId="2" shapeId="0" xr:uid="{AFE42F36-CF64-4986-B8D3-4F45022A4F91}">
      <text>
        <r>
          <rPr>
            <b/>
            <sz val="9"/>
            <color indexed="81"/>
            <rFont val="Tahoma"/>
            <family val="2"/>
          </rPr>
          <t>John:</t>
        </r>
        <r>
          <rPr>
            <sz val="9"/>
            <color indexed="81"/>
            <rFont val="Tahoma"/>
            <family val="2"/>
          </rPr>
          <t xml:space="preserve">
Manually entered options</t>
        </r>
      </text>
    </comment>
    <comment ref="X24" authorId="2" shapeId="0" xr:uid="{CD822114-9190-4C66-BCD3-0746FA5DB384}">
      <text>
        <r>
          <rPr>
            <b/>
            <sz val="9"/>
            <color indexed="81"/>
            <rFont val="Tahoma"/>
            <family val="2"/>
          </rPr>
          <t>John:</t>
        </r>
        <r>
          <rPr>
            <sz val="9"/>
            <color indexed="81"/>
            <rFont val="Tahoma"/>
            <family val="2"/>
          </rPr>
          <t xml:space="preserve">
Include r2 adjust because using Property.xl feed supply</t>
        </r>
      </text>
    </comment>
    <comment ref="AB24" authorId="2" shapeId="0" xr:uid="{2191D3D4-8709-46DF-A8A8-B64EAF63A9EA}">
      <text>
        <r>
          <rPr>
            <b/>
            <sz val="9"/>
            <color indexed="81"/>
            <rFont val="Tahoma"/>
            <family val="2"/>
          </rPr>
          <t>John:</t>
        </r>
        <r>
          <rPr>
            <sz val="9"/>
            <color indexed="81"/>
            <rFont val="Tahoma"/>
            <family val="2"/>
          </rPr>
          <t xml:space="preserve">
Only one loop necessary because just want to test the feed supply for outlying values and save the pkl file (not interested in profit)</t>
        </r>
      </text>
    </comment>
    <comment ref="EX24" authorId="2" shapeId="0" xr:uid="{CCA84E73-A411-4F4B-8386-8571BCD62A2C}">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FA24" authorId="2" shapeId="0" xr:uid="{D8E4F875-6FD6-47F2-8BF2-7106593CB6A5}">
      <text>
        <r>
          <rPr>
            <b/>
            <sz val="9"/>
            <color indexed="81"/>
            <rFont val="Tahoma"/>
            <family val="2"/>
          </rPr>
          <t>John:</t>
        </r>
        <r>
          <rPr>
            <sz val="9"/>
            <color indexed="81"/>
            <rFont val="Tahoma"/>
            <family val="2"/>
          </rPr>
          <t xml:space="preserve">
Force a minimum of 2 head so that a LW pattern is created for each class of dams.</t>
        </r>
      </text>
    </comment>
    <comment ref="FO24" authorId="2" shapeId="0" xr:uid="{DA9B77E9-FE79-4CCD-ABD2-A1EAF35E74FF}">
      <text>
        <r>
          <rPr>
            <b/>
            <sz val="9"/>
            <color indexed="81"/>
            <rFont val="Tahoma"/>
            <family val="2"/>
          </rPr>
          <t>John:</t>
        </r>
        <r>
          <rPr>
            <sz val="9"/>
            <color indexed="81"/>
            <rFont val="Tahoma"/>
            <family val="2"/>
          </rPr>
          <t xml:space="preserve">
RC14+1  so that 0 is active (and it implies optimised)</t>
        </r>
      </text>
    </comment>
    <comment ref="FQ24" authorId="2" shapeId="0" xr:uid="{E0C5EF00-2C12-4BDF-AEEF-0374300B9DDE}">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C25" authorId="2" shapeId="0" xr:uid="{F673A813-06D7-4EB3-879D-9FA2418BC790}">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6" authorId="2" shapeId="0" xr:uid="{AAB66B44-4A85-4B84-ACAA-17DA6CBDF694}">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7" authorId="2" shapeId="0" xr:uid="{968DCFBE-AA7A-4CC7-AC8D-27205A9FAAA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W27" authorId="2" shapeId="0" xr:uid="{50E68281-A501-4121-9855-1D1D77445608}">
      <text>
        <r>
          <rPr>
            <b/>
            <sz val="9"/>
            <color indexed="81"/>
            <rFont val="Tahoma"/>
            <family val="2"/>
          </rPr>
          <t>John:</t>
        </r>
        <r>
          <rPr>
            <sz val="9"/>
            <color indexed="81"/>
            <rFont val="Tahoma"/>
            <family val="2"/>
          </rPr>
          <t xml:space="preserve">
FWM doesn't have a prior genotype to copy so this cell doesn't have a formula</t>
        </r>
      </text>
    </comment>
    <comment ref="C28" authorId="2" shapeId="0" xr:uid="{82E1205F-4626-4D60-A826-ED077AF9B2E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9" authorId="2" shapeId="0" xr:uid="{54461258-E8E2-4A3D-8A78-1E39BE08CC69}">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0" authorId="2" shapeId="0" xr:uid="{F894F828-D16E-44C2-B9DD-33724219C218}">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W30" authorId="2" shapeId="0" xr:uid="{B37A6378-3125-4878-BA81-23690B920DB3}">
      <text>
        <r>
          <rPr>
            <b/>
            <sz val="9"/>
            <color indexed="81"/>
            <rFont val="Tahoma"/>
            <family val="2"/>
          </rPr>
          <t>John:</t>
        </r>
        <r>
          <rPr>
            <sz val="9"/>
            <color indexed="81"/>
            <rFont val="Tahoma"/>
            <family val="2"/>
          </rPr>
          <t xml:space="preserve">
FWM GI1 doesn't have a prior GI to copy so this cell doesn't have a formula</t>
        </r>
      </text>
    </comment>
    <comment ref="C31" authorId="2" shapeId="0" xr:uid="{68C0835A-A50E-4E6C-A5F2-C9686D8CC43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2" authorId="2" shapeId="0" xr:uid="{3F9AF83D-E79D-4213-BB85-F04DFD80136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3" authorId="2" shapeId="0" xr:uid="{7B54052E-8595-46DC-8620-C27D7C2B0977}">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4" authorId="2" shapeId="0" xr:uid="{21B0AE4B-BCE4-4DAC-8C26-C2EADA733680}">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O34" authorId="2" shapeId="0" xr:uid="{0D86732A-DDC2-4427-8EB2-CD0C1F1BF8AD}">
      <text>
        <r>
          <rPr>
            <b/>
            <sz val="9"/>
            <color indexed="81"/>
            <rFont val="Tahoma"/>
            <family val="2"/>
          </rPr>
          <t>John:</t>
        </r>
        <r>
          <rPr>
            <sz val="9"/>
            <color indexed="81"/>
            <rFont val="Tahoma"/>
            <family val="2"/>
          </rPr>
          <t xml:space="preserve">
Next scenario for optimising the feed supply</t>
        </r>
      </text>
    </comment>
    <comment ref="C35" authorId="2" shapeId="0" xr:uid="{10A58F6F-59D2-4838-B261-BD12CCE92EA9}">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6" authorId="2" shapeId="0" xr:uid="{59263F78-3369-4B9D-9B15-22465AE531F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7" authorId="2" shapeId="0" xr:uid="{D461F8A2-549B-4D0C-8B60-274C0A55A196}">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W37" authorId="2" shapeId="0" xr:uid="{48C3B99C-BA29-46AE-B944-6BF58CED44C3}">
      <text>
        <r>
          <rPr>
            <b/>
            <sz val="9"/>
            <color indexed="81"/>
            <rFont val="Tahoma"/>
            <family val="2"/>
          </rPr>
          <t>John:</t>
        </r>
        <r>
          <rPr>
            <sz val="9"/>
            <color indexed="81"/>
            <rFont val="Tahoma"/>
            <family val="2"/>
          </rPr>
          <t xml:space="preserve">
FWM doesn't have a prior genotype to copy so this cell doesn't have a formula</t>
        </r>
      </text>
    </comment>
    <comment ref="C38" authorId="2" shapeId="0" xr:uid="{C6D8C014-7436-470E-B393-2DBB60E61B56}">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9" authorId="2" shapeId="0" xr:uid="{B56964FA-9B9A-4D84-BF6D-690E64DC6C08}">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0" authorId="2" shapeId="0" xr:uid="{A5EFA3D2-75CA-48FC-A0FE-358D26DC753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W40" authorId="2" shapeId="0" xr:uid="{C2DDF30E-3EB0-496F-B7EE-1EFEDB029B7E}">
      <text>
        <r>
          <rPr>
            <b/>
            <sz val="9"/>
            <color indexed="81"/>
            <rFont val="Tahoma"/>
            <family val="2"/>
          </rPr>
          <t>John:</t>
        </r>
        <r>
          <rPr>
            <sz val="9"/>
            <color indexed="81"/>
            <rFont val="Tahoma"/>
            <family val="2"/>
          </rPr>
          <t xml:space="preserve">
If higher minroe value use the previous optimum FS (after N33) and do the minor tweaks</t>
        </r>
      </text>
    </comment>
    <comment ref="C41" authorId="2" shapeId="0" xr:uid="{4EAF71E5-C1F6-4BFB-ACEE-BC89D97FCDA1}">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2" authorId="2" shapeId="0" xr:uid="{BBCEBF80-5592-421A-A39C-995A9A3E36D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3" authorId="2" shapeId="0" xr:uid="{3DF5E9C4-38B7-4659-947F-8AE3944568D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O46" authorId="2" shapeId="0" xr:uid="{9D5452B3-55E2-4CCF-AD86-94C5E6E99633}">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EM46" authorId="2" shapeId="0" xr:uid="{70C09E47-6D28-43B6-8512-5D0CA0D363EC}">
      <text>
        <r>
          <rPr>
            <b/>
            <sz val="9"/>
            <color indexed="81"/>
            <rFont val="Tahoma"/>
            <family val="2"/>
          </rPr>
          <t>John:</t>
        </r>
        <r>
          <rPr>
            <sz val="9"/>
            <color indexed="81"/>
            <rFont val="Tahoma"/>
            <family val="2"/>
          </rPr>
          <t xml:space="preserve">
Values to convert TOL True?False to an index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9989616B-6ED4-42B9-8282-2CF928F6B149}">
      <text>
        <r>
          <rPr>
            <b/>
            <sz val="9"/>
            <color indexed="81"/>
            <rFont val="Tahoma"/>
            <family val="2"/>
          </rPr>
          <t>John:</t>
        </r>
        <r>
          <rPr>
            <sz val="9"/>
            <color indexed="81"/>
            <rFont val="Tahoma"/>
            <family val="2"/>
          </rPr>
          <t xml:space="preserve">
Perhaps 2 different tables MM &amp; Mat. And different formulas in Experiment.xl</t>
        </r>
      </text>
    </comment>
    <comment ref="B4" authorId="0" shapeId="0" xr:uid="{FF10605F-0FDF-4033-9B81-6DA0051AE2E8}">
      <text>
        <r>
          <rPr>
            <b/>
            <sz val="9"/>
            <color indexed="81"/>
            <rFont val="Tahoma"/>
            <family val="2"/>
          </rPr>
          <t>John:</t>
        </r>
        <r>
          <rPr>
            <sz val="9"/>
            <color indexed="81"/>
            <rFont val="Tahoma"/>
            <family val="2"/>
          </rPr>
          <t xml:space="preserve">
The Master data sheet is used for most of the data but some data varies by TOL and is already a large table so it has been copied for each TOL.
The range names for the detailed TOL table are defined within the sheet.
The Master name should be deleted so that it can't be used inadvertantently</t>
        </r>
      </text>
    </comment>
    <comment ref="M12" authorId="0" shapeId="0" xr:uid="{B9920FB3-ABA2-4ADA-9A7C-D110E8659961}">
      <text>
        <r>
          <rPr>
            <b/>
            <sz val="9"/>
            <color indexed="81"/>
            <rFont val="Tahoma"/>
            <family val="2"/>
          </rPr>
          <t>John:</t>
        </r>
        <r>
          <rPr>
            <sz val="9"/>
            <color indexed="81"/>
            <rFont val="Tahoma"/>
            <family val="2"/>
          </rPr>
          <t xml:space="preserve">
Adjust twin survival (independent of single survival) to achieve 67% survival</t>
        </r>
      </text>
    </comment>
    <comment ref="N12" authorId="0" shapeId="0" xr:uid="{FC21CFAB-1277-4A0A-9690-E078993499F1}">
      <text>
        <r>
          <rPr>
            <b/>
            <sz val="9"/>
            <color indexed="81"/>
            <rFont val="Tahoma"/>
            <family val="2"/>
          </rPr>
          <t>John:</t>
        </r>
        <r>
          <rPr>
            <sz val="9"/>
            <color indexed="81"/>
            <rFont val="Tahoma"/>
            <family val="2"/>
          </rPr>
          <t xml:space="preserve">
Adjust the adult single ewe GFW to 5.5kg</t>
        </r>
      </text>
    </comment>
    <comment ref="O12" authorId="0" shapeId="0" xr:uid="{D2C71138-5DA2-4C22-A743-02243F91A2EA}">
      <text>
        <r>
          <rPr>
            <b/>
            <sz val="9"/>
            <color indexed="81"/>
            <rFont val="Tahoma"/>
            <family val="2"/>
          </rPr>
          <t>John:</t>
        </r>
        <r>
          <rPr>
            <sz val="9"/>
            <color indexed="81"/>
            <rFont val="Tahoma"/>
            <family val="2"/>
          </rPr>
          <t xml:space="preserve">
FD of adult ewes 19u
</t>
        </r>
      </text>
    </comment>
    <comment ref="P12" authorId="0" shapeId="0" xr:uid="{C84D3D39-24A3-4212-A085-8D1860CDAD3E}">
      <text>
        <r>
          <rPr>
            <b/>
            <sz val="9"/>
            <color indexed="81"/>
            <rFont val="Tahoma"/>
            <family val="2"/>
          </rPr>
          <t>John:</t>
        </r>
        <r>
          <rPr>
            <sz val="9"/>
            <color indexed="81"/>
            <rFont val="Tahoma"/>
            <family val="2"/>
          </rPr>
          <t xml:space="preserve">
No change of seasonality of the merinos</t>
        </r>
      </text>
    </comment>
    <comment ref="Q12" authorId="0" shapeId="0" xr:uid="{C3AFE304-65B6-49D0-AB51-A6D89BF46046}">
      <text>
        <r>
          <rPr>
            <b/>
            <sz val="9"/>
            <color indexed="81"/>
            <rFont val="Tahoma"/>
            <family val="2"/>
          </rPr>
          <t>John:</t>
        </r>
        <r>
          <rPr>
            <sz val="9"/>
            <color indexed="81"/>
            <rFont val="Tahoma"/>
            <family val="2"/>
          </rPr>
          <t xml:space="preserve">
No change of seasonality of the merinos</t>
        </r>
      </text>
    </comment>
    <comment ref="R12" authorId="0" shapeId="0" xr:uid="{F430DA5A-678B-4453-AF41-9C72BB819E13}">
      <text>
        <r>
          <rPr>
            <b/>
            <sz val="9"/>
            <color indexed="81"/>
            <rFont val="Tahoma"/>
            <family val="2"/>
          </rPr>
          <t>John:</t>
        </r>
        <r>
          <rPr>
            <sz val="9"/>
            <color indexed="81"/>
            <rFont val="Tahoma"/>
            <family val="2"/>
          </rPr>
          <t xml:space="preserve">
Adjust proportion of drys to 12%</t>
        </r>
      </text>
    </comment>
    <comment ref="S12" authorId="0" shapeId="0" xr:uid="{04DE3EF2-34E8-4DFE-ACD8-837ED5909756}">
      <text>
        <r>
          <rPr>
            <b/>
            <sz val="9"/>
            <color indexed="81"/>
            <rFont val="Tahoma"/>
            <family val="2"/>
          </rPr>
          <t>John:</t>
        </r>
        <r>
          <rPr>
            <sz val="9"/>
            <color indexed="81"/>
            <rFont val="Tahoma"/>
            <family val="2"/>
          </rPr>
          <t xml:space="preserve">
Reduce reproduction to scan 128%</t>
        </r>
      </text>
    </comment>
    <comment ref="T12" authorId="0" shapeId="0" xr:uid="{81F22164-FD5B-463F-9095-9DAAE22B1490}">
      <text>
        <r>
          <rPr>
            <b/>
            <sz val="9"/>
            <color indexed="81"/>
            <rFont val="Tahoma"/>
            <family val="2"/>
          </rPr>
          <t>John:</t>
        </r>
        <r>
          <rPr>
            <sz val="9"/>
            <color indexed="81"/>
            <rFont val="Tahoma"/>
            <family val="2"/>
          </rPr>
          <t xml:space="preserve">
Adjust single survival to 88%</t>
        </r>
      </text>
    </comment>
    <comment ref="U12" authorId="0" shapeId="0" xr:uid="{17265981-F560-4F69-9795-132F6ED331ED}">
      <text>
        <r>
          <rPr>
            <b/>
            <sz val="9"/>
            <color indexed="81"/>
            <rFont val="Tahoma"/>
            <family val="2"/>
          </rPr>
          <t>John:</t>
        </r>
        <r>
          <rPr>
            <sz val="9"/>
            <color indexed="81"/>
            <rFont val="Tahoma"/>
            <family val="2"/>
          </rPr>
          <t xml:space="preserve">
Adjust single survival to 88%</t>
        </r>
      </text>
    </comment>
    <comment ref="V12" authorId="0" shapeId="0" xr:uid="{F323F6CD-550B-41F0-B05C-517F13A94406}">
      <text>
        <r>
          <rPr>
            <b/>
            <sz val="9"/>
            <color indexed="81"/>
            <rFont val="Tahoma"/>
            <family val="2"/>
          </rPr>
          <t>John:</t>
        </r>
        <r>
          <rPr>
            <sz val="9"/>
            <color indexed="81"/>
            <rFont val="Tahoma"/>
            <family val="2"/>
          </rPr>
          <t xml:space="preserve">
Adjust single survival to 88%</t>
        </r>
      </text>
    </comment>
    <comment ref="W12" authorId="0" shapeId="0" xr:uid="{7EF9EEC8-BA10-4EBD-A060-4D81D7118EA2}">
      <text>
        <r>
          <rPr>
            <b/>
            <sz val="9"/>
            <color indexed="81"/>
            <rFont val="Tahoma"/>
            <family val="2"/>
          </rPr>
          <t>John:</t>
        </r>
        <r>
          <rPr>
            <sz val="9"/>
            <color indexed="81"/>
            <rFont val="Tahoma"/>
            <family val="2"/>
          </rPr>
          <t xml:space="preserve">
Adjust twin survival (independent of single survival) to achieve 67% survival</t>
        </r>
      </text>
    </comment>
    <comment ref="X12" authorId="0" shapeId="0" xr:uid="{6DC38DBF-46A0-4C8B-8CAC-156399D38469}">
      <text>
        <r>
          <rPr>
            <b/>
            <sz val="9"/>
            <color indexed="81"/>
            <rFont val="Tahoma"/>
            <family val="2"/>
          </rPr>
          <t>John:</t>
        </r>
        <r>
          <rPr>
            <sz val="9"/>
            <color indexed="81"/>
            <rFont val="Tahoma"/>
            <family val="2"/>
          </rPr>
          <t xml:space="preserve">
Adjust the adult single ewe GFW to 5.8kg</t>
        </r>
      </text>
    </comment>
    <comment ref="Y12" authorId="0" shapeId="0" xr:uid="{0A7F77C7-B0DF-48F6-AF98-19EDD8C594CD}">
      <text>
        <r>
          <rPr>
            <b/>
            <sz val="9"/>
            <color indexed="81"/>
            <rFont val="Tahoma"/>
            <family val="2"/>
          </rPr>
          <t>John:</t>
        </r>
        <r>
          <rPr>
            <sz val="9"/>
            <color indexed="81"/>
            <rFont val="Tahoma"/>
            <family val="2"/>
          </rPr>
          <t xml:space="preserve">
FD of adult ewes 19.5u
</t>
        </r>
      </text>
    </comment>
    <comment ref="Z12" authorId="0" shapeId="0" xr:uid="{33490A5D-E5A5-4A3B-B814-B128B4D5EAFC}">
      <text>
        <r>
          <rPr>
            <b/>
            <sz val="9"/>
            <color indexed="81"/>
            <rFont val="Tahoma"/>
            <family val="2"/>
          </rPr>
          <t>John:</t>
        </r>
        <r>
          <rPr>
            <sz val="9"/>
            <color indexed="81"/>
            <rFont val="Tahoma"/>
            <family val="2"/>
          </rPr>
          <t xml:space="preserve">
No change of seasonality of the merinos</t>
        </r>
      </text>
    </comment>
    <comment ref="AA12" authorId="0" shapeId="0" xr:uid="{A71CD485-2A04-42E0-BFC9-A4DA81C2E697}">
      <text>
        <r>
          <rPr>
            <b/>
            <sz val="9"/>
            <color indexed="81"/>
            <rFont val="Tahoma"/>
            <family val="2"/>
          </rPr>
          <t>John:</t>
        </r>
        <r>
          <rPr>
            <sz val="9"/>
            <color indexed="81"/>
            <rFont val="Tahoma"/>
            <family val="2"/>
          </rPr>
          <t xml:space="preserve">
No change of seasonality of the merinos</t>
        </r>
      </text>
    </comment>
    <comment ref="AB12" authorId="0" shapeId="0" xr:uid="{D410083C-C66C-488C-9441-C2194B0641F4}">
      <text>
        <r>
          <rPr>
            <b/>
            <sz val="9"/>
            <color indexed="81"/>
            <rFont val="Tahoma"/>
            <family val="2"/>
          </rPr>
          <t>John:</t>
        </r>
        <r>
          <rPr>
            <sz val="9"/>
            <color indexed="81"/>
            <rFont val="Tahoma"/>
            <family val="2"/>
          </rPr>
          <t xml:space="preserve">
Adjust proportion of drys to 12%</t>
        </r>
      </text>
    </comment>
    <comment ref="AC12" authorId="0" shapeId="0" xr:uid="{A42E977B-ED68-417A-A08E-2365707A3FE4}">
      <text>
        <r>
          <rPr>
            <b/>
            <sz val="9"/>
            <color indexed="81"/>
            <rFont val="Tahoma"/>
            <family val="2"/>
          </rPr>
          <t>John:</t>
        </r>
        <r>
          <rPr>
            <sz val="9"/>
            <color indexed="81"/>
            <rFont val="Tahoma"/>
            <family val="2"/>
          </rPr>
          <t xml:space="preserve">
Reduce reproduction to scan 128%</t>
        </r>
      </text>
    </comment>
    <comment ref="AD12" authorId="0" shapeId="0" xr:uid="{9CD88926-45A5-43D0-8528-72D1946F718D}">
      <text>
        <r>
          <rPr>
            <b/>
            <sz val="9"/>
            <color indexed="81"/>
            <rFont val="Tahoma"/>
            <family val="2"/>
          </rPr>
          <t>John:</t>
        </r>
        <r>
          <rPr>
            <sz val="9"/>
            <color indexed="81"/>
            <rFont val="Tahoma"/>
            <family val="2"/>
          </rPr>
          <t xml:space="preserve">
Adjust single survival to 88%</t>
        </r>
      </text>
    </comment>
    <comment ref="AE12" authorId="0" shapeId="0" xr:uid="{A8A76209-9A7B-486A-8B91-654681BD5430}">
      <text>
        <r>
          <rPr>
            <b/>
            <sz val="9"/>
            <color indexed="81"/>
            <rFont val="Tahoma"/>
            <family val="2"/>
          </rPr>
          <t>John:</t>
        </r>
        <r>
          <rPr>
            <sz val="9"/>
            <color indexed="81"/>
            <rFont val="Tahoma"/>
            <family val="2"/>
          </rPr>
          <t xml:space="preserve">
Adjust single survival to 88%</t>
        </r>
      </text>
    </comment>
    <comment ref="AF12" authorId="0" shapeId="0" xr:uid="{846BEE13-5B90-433B-9A20-744858A50475}">
      <text>
        <r>
          <rPr>
            <b/>
            <sz val="9"/>
            <color indexed="81"/>
            <rFont val="Tahoma"/>
            <family val="2"/>
          </rPr>
          <t>John:</t>
        </r>
        <r>
          <rPr>
            <sz val="9"/>
            <color indexed="81"/>
            <rFont val="Tahoma"/>
            <family val="2"/>
          </rPr>
          <t xml:space="preserve">
Adjust single survival to 88%</t>
        </r>
      </text>
    </comment>
    <comment ref="AG12" authorId="0" shapeId="0" xr:uid="{DE9B6128-879F-4CCA-9DE2-EAA85235C2A1}">
      <text>
        <r>
          <rPr>
            <b/>
            <sz val="9"/>
            <color indexed="81"/>
            <rFont val="Tahoma"/>
            <family val="2"/>
          </rPr>
          <t>John:</t>
        </r>
        <r>
          <rPr>
            <sz val="9"/>
            <color indexed="81"/>
            <rFont val="Tahoma"/>
            <family val="2"/>
          </rPr>
          <t xml:space="preserve">
Adjust twin survival (independent of single survival) to achieve 67% survival</t>
        </r>
      </text>
    </comment>
    <comment ref="AH12" authorId="0" shapeId="0" xr:uid="{27F0089C-33FA-4FCC-97AD-0C745ADE0766}">
      <text>
        <r>
          <rPr>
            <b/>
            <sz val="9"/>
            <color indexed="81"/>
            <rFont val="Tahoma"/>
            <family val="2"/>
          </rPr>
          <t>John:</t>
        </r>
        <r>
          <rPr>
            <sz val="9"/>
            <color indexed="81"/>
            <rFont val="Tahoma"/>
            <family val="2"/>
          </rPr>
          <t xml:space="preserve">
Adjust the adult single ewe GFW to 5.5kg</t>
        </r>
      </text>
    </comment>
    <comment ref="AI12" authorId="0" shapeId="0" xr:uid="{5F863B10-C37D-47D2-B9DF-759640D7DA5D}">
      <text>
        <r>
          <rPr>
            <b/>
            <sz val="9"/>
            <color indexed="81"/>
            <rFont val="Tahoma"/>
            <family val="2"/>
          </rPr>
          <t>John:</t>
        </r>
        <r>
          <rPr>
            <sz val="9"/>
            <color indexed="81"/>
            <rFont val="Tahoma"/>
            <family val="2"/>
          </rPr>
          <t xml:space="preserve">
FD of adult ewes 19u
</t>
        </r>
      </text>
    </comment>
    <comment ref="AJ12" authorId="0" shapeId="0" xr:uid="{96B47E5F-BBF1-4BCE-8581-9979A3295319}">
      <text>
        <r>
          <rPr>
            <b/>
            <sz val="9"/>
            <color indexed="81"/>
            <rFont val="Tahoma"/>
            <family val="2"/>
          </rPr>
          <t>John:</t>
        </r>
        <r>
          <rPr>
            <sz val="9"/>
            <color indexed="81"/>
            <rFont val="Tahoma"/>
            <family val="2"/>
          </rPr>
          <t xml:space="preserve">
No change of seasonality of the merinos</t>
        </r>
      </text>
    </comment>
    <comment ref="AK12" authorId="0" shapeId="0" xr:uid="{23DDA277-4EDD-4AB8-9CA8-F2D18EC0FCD4}">
      <text>
        <r>
          <rPr>
            <b/>
            <sz val="9"/>
            <color indexed="81"/>
            <rFont val="Tahoma"/>
            <family val="2"/>
          </rPr>
          <t>John:</t>
        </r>
        <r>
          <rPr>
            <sz val="9"/>
            <color indexed="81"/>
            <rFont val="Tahoma"/>
            <family val="2"/>
          </rPr>
          <t xml:space="preserve">
No change of seasonality of the merinos</t>
        </r>
      </text>
    </comment>
    <comment ref="AL12" authorId="0" shapeId="0" xr:uid="{0A7A1500-BE4F-4C4F-BAAB-F09D77C39B12}">
      <text>
        <r>
          <rPr>
            <b/>
            <sz val="9"/>
            <color indexed="81"/>
            <rFont val="Tahoma"/>
            <family val="2"/>
          </rPr>
          <t>John:</t>
        </r>
        <r>
          <rPr>
            <sz val="9"/>
            <color indexed="81"/>
            <rFont val="Tahoma"/>
            <family val="2"/>
          </rPr>
          <t xml:space="preserve">
Adjust proportion of drys to 12%</t>
        </r>
      </text>
    </comment>
    <comment ref="AM12" authorId="0" shapeId="0" xr:uid="{5CED4D01-9D08-4C2F-AFF4-3B8948E7BB50}">
      <text>
        <r>
          <rPr>
            <b/>
            <sz val="9"/>
            <color indexed="81"/>
            <rFont val="Tahoma"/>
            <family val="2"/>
          </rPr>
          <t>John:</t>
        </r>
        <r>
          <rPr>
            <sz val="9"/>
            <color indexed="81"/>
            <rFont val="Tahoma"/>
            <family val="2"/>
          </rPr>
          <t xml:space="preserve">
Reduce reproduction to scan 128%</t>
        </r>
      </text>
    </comment>
    <comment ref="AN12" authorId="0" shapeId="0" xr:uid="{BE9AB3CE-A75D-4989-8838-E197760B92A4}">
      <text>
        <r>
          <rPr>
            <b/>
            <sz val="9"/>
            <color indexed="81"/>
            <rFont val="Tahoma"/>
            <family val="2"/>
          </rPr>
          <t>John:</t>
        </r>
        <r>
          <rPr>
            <sz val="9"/>
            <color indexed="81"/>
            <rFont val="Tahoma"/>
            <family val="2"/>
          </rPr>
          <t xml:space="preserve">
Adjust single survival to 88%</t>
        </r>
      </text>
    </comment>
    <comment ref="AO12" authorId="0" shapeId="0" xr:uid="{07D0B1BF-EEE6-422A-B03A-0C078EAD1DB6}">
      <text>
        <r>
          <rPr>
            <b/>
            <sz val="9"/>
            <color indexed="81"/>
            <rFont val="Tahoma"/>
            <family val="2"/>
          </rPr>
          <t>John:</t>
        </r>
        <r>
          <rPr>
            <sz val="9"/>
            <color indexed="81"/>
            <rFont val="Tahoma"/>
            <family val="2"/>
          </rPr>
          <t xml:space="preserve">
Adjust single survival to 88%</t>
        </r>
      </text>
    </comment>
    <comment ref="AP12" authorId="0" shapeId="0" xr:uid="{C94DCA5B-3A7A-4CA1-906E-66E615E25849}">
      <text>
        <r>
          <rPr>
            <b/>
            <sz val="9"/>
            <color indexed="81"/>
            <rFont val="Tahoma"/>
            <family val="2"/>
          </rPr>
          <t>John:</t>
        </r>
        <r>
          <rPr>
            <sz val="9"/>
            <color indexed="81"/>
            <rFont val="Tahoma"/>
            <family val="2"/>
          </rPr>
          <t xml:space="preserve">
Adjust single survival to 88%</t>
        </r>
      </text>
    </comment>
    <comment ref="AJ15" authorId="0" shapeId="0" xr:uid="{CB6412D4-DCF1-4D8B-A26B-101AC61CE47D}">
      <text>
        <r>
          <rPr>
            <b/>
            <sz val="9"/>
            <color indexed="81"/>
            <rFont val="Tahoma"/>
            <family val="2"/>
          </rPr>
          <t>John:</t>
        </r>
        <r>
          <rPr>
            <sz val="9"/>
            <color indexed="81"/>
            <rFont val="Tahoma"/>
            <family val="2"/>
          </rPr>
          <t xml:space="preserve">
Reduce seasonality pf meat breeds to same as merinos</t>
        </r>
      </text>
    </comment>
    <comment ref="AK15" authorId="0" shapeId="0" xr:uid="{EBC95ABC-861D-41C2-8B43-86B1225B8BBC}">
      <text>
        <r>
          <rPr>
            <b/>
            <sz val="9"/>
            <color indexed="81"/>
            <rFont val="Tahoma"/>
            <family val="2"/>
          </rPr>
          <t>John:</t>
        </r>
        <r>
          <rPr>
            <sz val="9"/>
            <color indexed="81"/>
            <rFont val="Tahoma"/>
            <family val="2"/>
          </rPr>
          <t xml:space="preserve">
Reduce seasonality pf meat breeds to same as merinos</t>
        </r>
      </text>
    </comment>
    <comment ref="F21" authorId="0" shapeId="0" xr:uid="{ACF1C757-0E8B-44A7-B810-E0172BEF8EF5}">
      <text>
        <r>
          <rPr>
            <b/>
            <sz val="9"/>
            <color indexed="81"/>
            <rFont val="Tahoma"/>
            <family val="2"/>
          </rPr>
          <t>John:</t>
        </r>
        <r>
          <rPr>
            <sz val="9"/>
            <color indexed="81"/>
            <rFont val="Tahoma"/>
            <family val="2"/>
          </rPr>
          <t xml:space="preserve">
Default is 33% of the drys are twice dry</t>
        </r>
      </text>
    </comment>
    <comment ref="L21" authorId="1" shapeId="0" xr:uid="{1A8A587D-990A-4B63-9711-2A1FDD5F31CA}">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H26" authorId="0" shapeId="0" xr:uid="{3FE9CD0A-1DBD-4519-A146-799AD5527FD7}">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H27" authorId="0" shapeId="0" xr:uid="{57685CFC-2323-427B-A93D-F817A749F22E}">
      <text>
        <r>
          <rPr>
            <b/>
            <sz val="9"/>
            <color indexed="81"/>
            <rFont val="Tahoma"/>
            <family val="2"/>
          </rPr>
          <t>John:</t>
        </r>
        <r>
          <rPr>
            <sz val="9"/>
            <color indexed="81"/>
            <rFont val="Tahoma"/>
            <family val="2"/>
          </rPr>
          <t xml:space="preserve">
Genetic benefit of culling passengers</t>
        </r>
      </text>
    </comment>
    <comment ref="L27" authorId="0" shapeId="0" xr:uid="{492BBD6F-F4B5-43C1-B409-695227B28FD8}">
      <text>
        <r>
          <rPr>
            <b/>
            <sz val="9"/>
            <color indexed="81"/>
            <rFont val="Tahoma"/>
            <family val="2"/>
          </rPr>
          <t>John:</t>
        </r>
        <r>
          <rPr>
            <sz val="9"/>
            <color indexed="81"/>
            <rFont val="Tahoma"/>
            <family val="2"/>
          </rPr>
          <t xml:space="preserve">
66% based on 33% of the drys being twice dry</t>
        </r>
      </text>
    </comment>
    <comment ref="F42" authorId="0" shapeId="0" xr:uid="{0D84E846-27D9-4912-88C0-40BF74EAD29F}">
      <text>
        <r>
          <rPr>
            <b/>
            <sz val="9"/>
            <color indexed="81"/>
            <rFont val="Tahoma"/>
            <family val="2"/>
          </rPr>
          <t>John:</t>
        </r>
        <r>
          <rPr>
            <sz val="9"/>
            <color indexed="81"/>
            <rFont val="Tahoma"/>
            <family val="2"/>
          </rPr>
          <t xml:space="preserve">
Change which weanage feed supply adjustment is selected for:
i - TOL
k0 -Wean age.
g - genotype
Note: For EL analysis the adjustment is active in all periods not just post weaning
Using weanage adjustment because it can be set up to span all generator periods</t>
        </r>
      </text>
    </comment>
    <comment ref="G57" authorId="1" shapeId="0" xr:uid="{B2A29C29-8C52-4596-97E4-1B9CB99D5AB7}">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H57" authorId="1" shapeId="0" xr:uid="{89089311-9D87-4999-B5D3-34F7579FDDA5}">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I57" authorId="1" shapeId="0" xr:uid="{AB8682E2-777B-416E-8ADC-241E20B51076}">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J57" authorId="1" shapeId="0" xr:uid="{82414628-5AB0-4EA2-98C7-6168D37A0E6A}">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C59" authorId="0" shapeId="0" xr:uid="{014F0FDB-FDD5-4EA1-A56A-0072593AC843}">
      <text>
        <r>
          <rPr>
            <b/>
            <sz val="9"/>
            <color indexed="81"/>
            <rFont val="Tahoma"/>
            <family val="2"/>
          </rPr>
          <t>John:</t>
        </r>
        <r>
          <rPr>
            <sz val="9"/>
            <color indexed="81"/>
            <rFont val="Tahoma"/>
            <family val="2"/>
          </rPr>
          <t xml:space="preserve">
Fine wool merino</t>
        </r>
      </text>
    </comment>
    <comment ref="D59" authorId="0" shapeId="0" xr:uid="{9EA1FDE4-1DB1-4F34-8986-9D4193402830}">
      <text>
        <r>
          <rPr>
            <b/>
            <sz val="9"/>
            <color indexed="81"/>
            <rFont val="Tahoma"/>
            <family val="2"/>
          </rPr>
          <t>John:</t>
        </r>
        <r>
          <rPr>
            <sz val="9"/>
            <color indexed="81"/>
            <rFont val="Tahoma"/>
            <family val="2"/>
          </rPr>
          <t xml:space="preserve">
BBB</t>
        </r>
      </text>
    </comment>
    <comment ref="E59" authorId="0" shapeId="0" xr:uid="{E378D495-5FF2-4AAB-976A-26AA53FE3729}">
      <text>
        <r>
          <rPr>
            <b/>
            <sz val="9"/>
            <color indexed="81"/>
            <rFont val="Tahoma"/>
            <family val="2"/>
          </rPr>
          <t>John:</t>
        </r>
        <r>
          <rPr>
            <sz val="9"/>
            <color indexed="81"/>
            <rFont val="Tahoma"/>
            <family val="2"/>
          </rPr>
          <t xml:space="preserve">
Sell 0 to 8mths</t>
        </r>
      </text>
    </comment>
    <comment ref="K59" authorId="0" shapeId="0" xr:uid="{A1C3EF3F-36E5-4687-A555-CC19315BD6D9}">
      <text>
        <r>
          <rPr>
            <b/>
            <sz val="9"/>
            <color indexed="81"/>
            <rFont val="Tahoma"/>
            <family val="2"/>
          </rPr>
          <t>John:</t>
        </r>
        <r>
          <rPr>
            <sz val="9"/>
            <color indexed="81"/>
            <rFont val="Tahoma"/>
            <family val="2"/>
          </rPr>
          <t xml:space="preserve">
Sell any age (hopefully as a lamb)</t>
        </r>
      </text>
    </comment>
    <comment ref="L59" authorId="0" shapeId="0" xr:uid="{CC9AF517-6235-42DD-B458-CBB3B52ACB6C}">
      <text>
        <r>
          <rPr>
            <b/>
            <sz val="9"/>
            <color indexed="81"/>
            <rFont val="Tahoma"/>
            <family val="2"/>
          </rPr>
          <t>John:</t>
        </r>
        <r>
          <rPr>
            <sz val="9"/>
            <color indexed="81"/>
            <rFont val="Tahoma"/>
            <family val="2"/>
          </rPr>
          <t xml:space="preserve">
Teeth eruption at 15mths means that animals can't be sold as lambs</t>
        </r>
      </text>
    </comment>
    <comment ref="M59" authorId="0" shapeId="0" xr:uid="{D227A50A-C45D-49E0-A87C-ED44794219D7}">
      <text>
        <r>
          <rPr>
            <b/>
            <sz val="9"/>
            <color indexed="81"/>
            <rFont val="Tahoma"/>
            <family val="2"/>
          </rPr>
          <t>John:</t>
        </r>
        <r>
          <rPr>
            <sz val="9"/>
            <color indexed="81"/>
            <rFont val="Tahoma"/>
            <family val="2"/>
          </rPr>
          <t xml:space="preserve">
Sell CFA at 5.5yo
Value has to be less than 1 to allow for mortality between DVP14 &amp; DVP17. About 90% works well</t>
        </r>
      </text>
    </comment>
    <comment ref="C60" authorId="0" shapeId="0" xr:uid="{7FC65395-37C8-4580-A0A6-0F84045D51D7}">
      <text>
        <r>
          <rPr>
            <b/>
            <sz val="9"/>
            <color indexed="81"/>
            <rFont val="Tahoma"/>
            <family val="2"/>
          </rPr>
          <t>John:</t>
        </r>
        <r>
          <rPr>
            <sz val="9"/>
            <color indexed="81"/>
            <rFont val="Tahoma"/>
            <family val="2"/>
          </rPr>
          <t xml:space="preserve">
Medium merino</t>
        </r>
      </text>
    </comment>
    <comment ref="E60" authorId="0" shapeId="0" xr:uid="{654B64AE-A166-4C29-81C4-4E2CFDD2B6EB}">
      <text>
        <r>
          <rPr>
            <b/>
            <sz val="9"/>
            <color indexed="81"/>
            <rFont val="Tahoma"/>
            <family val="2"/>
          </rPr>
          <t>John:</t>
        </r>
        <r>
          <rPr>
            <sz val="9"/>
            <color indexed="81"/>
            <rFont val="Tahoma"/>
            <family val="2"/>
          </rPr>
          <t xml:space="preserve">
Sell 15 mths to 21 mths</t>
        </r>
      </text>
    </comment>
    <comment ref="K60" authorId="0" shapeId="0" xr:uid="{FF193044-FE2E-4D11-8B22-F9877CB5D8EB}">
      <text>
        <r>
          <rPr>
            <b/>
            <sz val="9"/>
            <color indexed="81"/>
            <rFont val="Tahoma"/>
            <family val="2"/>
          </rPr>
          <t xml:space="preserve">John:
</t>
        </r>
        <r>
          <rPr>
            <sz val="9"/>
            <color indexed="81"/>
            <rFont val="Tahoma"/>
            <family val="2"/>
          </rPr>
          <t>Can't sell till hogget shearing</t>
        </r>
      </text>
    </comment>
    <comment ref="M60" authorId="0" shapeId="0" xr:uid="{8EC1AAC6-6822-4E16-873A-F451FFC9136C}">
      <text>
        <r>
          <rPr>
            <b/>
            <sz val="9"/>
            <color indexed="81"/>
            <rFont val="Tahoma"/>
            <family val="2"/>
          </rPr>
          <t>John:</t>
        </r>
        <r>
          <rPr>
            <sz val="9"/>
            <color indexed="81"/>
            <rFont val="Tahoma"/>
            <family val="2"/>
          </rPr>
          <t xml:space="preserve">
Sell CFA at 6.5yo
Can't be 100% because constraint is 6yo = x 5yo and x needs to account for mortality.</t>
        </r>
      </text>
    </comment>
    <comment ref="D61" authorId="0" shapeId="0" xr:uid="{10B08A1C-74D4-4D5E-A000-55C242B7BD88}">
      <text>
        <r>
          <rPr>
            <b/>
            <sz val="9"/>
            <color indexed="81"/>
            <rFont val="Tahoma"/>
            <family val="2"/>
          </rPr>
          <t>John:</t>
        </r>
        <r>
          <rPr>
            <sz val="9"/>
            <color indexed="81"/>
            <rFont val="Tahoma"/>
            <family val="2"/>
          </rPr>
          <t xml:space="preserve">
BBT</t>
        </r>
      </text>
    </comment>
    <comment ref="E61" authorId="0" shapeId="0" xr:uid="{8DBBE291-7593-49F8-BDCC-D9F2F067AA25}">
      <text>
        <r>
          <rPr>
            <b/>
            <sz val="9"/>
            <color indexed="81"/>
            <rFont val="Tahoma"/>
            <family val="2"/>
          </rPr>
          <t>John:</t>
        </r>
        <r>
          <rPr>
            <sz val="9"/>
            <color indexed="81"/>
            <rFont val="Tahoma"/>
            <family val="2"/>
          </rPr>
          <t xml:space="preserve">
Sell older</t>
        </r>
      </text>
    </comment>
    <comment ref="C62" authorId="0" shapeId="0" xr:uid="{252D0767-43F3-42C0-9FDD-C015A92C6765}">
      <text>
        <r>
          <rPr>
            <b/>
            <sz val="9"/>
            <color indexed="81"/>
            <rFont val="Tahoma"/>
            <family val="2"/>
          </rPr>
          <t>John:</t>
        </r>
        <r>
          <rPr>
            <sz val="9"/>
            <color indexed="81"/>
            <rFont val="Tahoma"/>
            <family val="2"/>
          </rPr>
          <t xml:space="preserve">
Maternal</t>
        </r>
      </text>
    </comment>
    <comment ref="P63" authorId="0" shapeId="0" xr:uid="{3DAD7C97-6CBB-425C-A257-E53896102093}">
      <text>
        <r>
          <rPr>
            <b/>
            <sz val="9"/>
            <color indexed="81"/>
            <rFont val="Tahoma"/>
            <family val="2"/>
          </rPr>
          <t>John:</t>
        </r>
        <r>
          <rPr>
            <sz val="9"/>
            <color indexed="81"/>
            <rFont val="Tahoma"/>
            <family val="2"/>
          </rPr>
          <t xml:space="preserve">
Number of levels, if not a copy of the previous level</t>
        </r>
      </text>
    </comment>
    <comment ref="V64" authorId="0" shapeId="0" xr:uid="{CFB19B10-A4AF-4485-A50C-E362E1ABBB7B}">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V65" authorId="0" shapeId="0" xr:uid="{C68FFB05-350C-4366-855C-11DE5DBCAB2B}">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P95" authorId="0" shapeId="0" xr:uid="{519C3F71-7A8C-42EC-ADC2-84191DF106A5}">
      <text>
        <r>
          <rPr>
            <b/>
            <sz val="9"/>
            <color indexed="81"/>
            <rFont val="Tahoma"/>
            <family val="2"/>
          </rPr>
          <t>John:</t>
        </r>
        <r>
          <rPr>
            <sz val="9"/>
            <color indexed="81"/>
            <rFont val="Tahoma"/>
            <family val="2"/>
          </rPr>
          <t xml:space="preserve">
These cells are greyed because the formula has been replaced by values.
The only active component of the BBT flock structure is the sale age of the BBB wethers. All young ewes are retained and the CFA ewes are sold at 6.5yo.</t>
        </r>
      </text>
    </comment>
    <comment ref="P98" authorId="0" shapeId="0" xr:uid="{6EB72D20-0981-40ED-9751-7D0285FC594B}">
      <text>
        <r>
          <rPr>
            <b/>
            <sz val="9"/>
            <color indexed="81"/>
            <rFont val="Tahoma"/>
            <family val="2"/>
          </rPr>
          <t>John:</t>
        </r>
        <r>
          <rPr>
            <sz val="9"/>
            <color indexed="81"/>
            <rFont val="Tahoma"/>
            <family val="2"/>
          </rPr>
          <t xml:space="preserve">
The cells below are greyed because the formula has been replaced by values.
The Maternal flock is fixed at selling surplus youg ewes and wethers as lamb, and selling CFA ewes at 6.5yo</t>
        </r>
      </text>
    </comment>
    <comment ref="R98" authorId="0" shapeId="0" xr:uid="{A2DC753B-170B-4543-8AC3-6FCB703333BF}">
      <text>
        <r>
          <rPr>
            <b/>
            <sz val="9"/>
            <color indexed="81"/>
            <rFont val="Tahoma"/>
            <family val="2"/>
          </rPr>
          <t>John:</t>
        </r>
        <r>
          <rPr>
            <sz val="9"/>
            <color indexed="81"/>
            <rFont val="Tahoma"/>
            <family val="2"/>
          </rPr>
          <t xml:space="preserve">
Wether sale age is not controlled for Maternals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398" authorId="0" shapeId="0" xr:uid="{8B5846BF-7FFD-4EC5-9FA2-A341B930DAAD}">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2" authorId="0" shapeId="0" xr:uid="{77F0482A-894C-4966-90FC-A8FCCE18E0EC}">
      <text>
        <r>
          <rPr>
            <b/>
            <sz val="9"/>
            <color indexed="81"/>
            <rFont val="Tahoma"/>
            <family val="2"/>
          </rPr>
          <t>John:</t>
        </r>
        <r>
          <rPr>
            <sz val="9"/>
            <color indexed="81"/>
            <rFont val="Tahoma"/>
            <family val="2"/>
          </rPr>
          <t xml:space="preserve">
Maximum output without including special variables in rvals.
Excluding the LW, FEC and numbers with p axis</t>
        </r>
      </text>
    </comment>
    <comment ref="C2" authorId="0" shapeId="0" xr:uid="{4F49EC50-1310-4AE0-B9DA-594808854674}">
      <text>
        <r>
          <rPr>
            <b/>
            <sz val="9"/>
            <color indexed="81"/>
            <rFont val="Tahoma"/>
            <family val="2"/>
          </rPr>
          <t>John:</t>
        </r>
        <r>
          <rPr>
            <sz val="9"/>
            <color indexed="81"/>
            <rFont val="Tahoma"/>
            <family val="2"/>
          </rPr>
          <t xml:space="preserve">
All reports except profitarea</t>
        </r>
      </text>
    </comment>
    <comment ref="D2" authorId="0" shapeId="0" xr:uid="{B0FC5A95-8931-4808-A6EF-45C78AE02290}">
      <text>
        <r>
          <rPr>
            <b/>
            <sz val="9"/>
            <color indexed="81"/>
            <rFont val="Tahoma"/>
            <family val="2"/>
          </rPr>
          <t>John:</t>
        </r>
        <r>
          <rPr>
            <sz val="9"/>
            <color indexed="81"/>
            <rFont val="Tahoma"/>
            <family val="2"/>
          </rPr>
          <t xml:space="preserve">
All reports except profitarea &amp; nv</t>
        </r>
      </text>
    </comment>
    <comment ref="E2" authorId="0" shapeId="0" xr:uid="{453FF591-768C-482D-B860-3A4BCA40F3F1}">
      <text>
        <r>
          <rPr>
            <b/>
            <sz val="9"/>
            <color indexed="81"/>
            <rFont val="Tahoma"/>
            <family val="2"/>
          </rPr>
          <t>John:</t>
        </r>
        <r>
          <rPr>
            <sz val="9"/>
            <color indexed="81"/>
            <rFont val="Tahoma"/>
            <family val="2"/>
          </rPr>
          <t xml:space="preserve">
Minimum info - little feed budget info</t>
        </r>
      </text>
    </comment>
    <comment ref="F2" authorId="0" shapeId="0" xr:uid="{546AC4FB-772A-4E8E-BB7A-F07DC79FF780}">
      <text>
        <r>
          <rPr>
            <b/>
            <sz val="9"/>
            <color indexed="81"/>
            <rFont val="Tahoma"/>
            <family val="2"/>
          </rPr>
          <t>John:</t>
        </r>
        <r>
          <rPr>
            <sz val="9"/>
            <color indexed="81"/>
            <rFont val="Tahoma"/>
            <family val="2"/>
          </rPr>
          <t xml:space="preserve">
Default plus Area graph</t>
        </r>
      </text>
    </comment>
    <comment ref="G2" authorId="0" shapeId="0" xr:uid="{9D0BBB64-A507-4B05-9183-ED775DE8C61C}">
      <text>
        <r>
          <rPr>
            <b/>
            <sz val="9"/>
            <color indexed="81"/>
            <rFont val="Tahoma"/>
            <family val="2"/>
          </rPr>
          <t>John:</t>
        </r>
        <r>
          <rPr>
            <sz val="9"/>
            <color indexed="81"/>
            <rFont val="Tahoma"/>
            <family val="2"/>
          </rPr>
          <t xml:space="preserve">
For EL minimal report</t>
        </r>
      </text>
    </comment>
    <comment ref="H2" authorId="0" shapeId="0" xr:uid="{1703B8D5-0937-41AD-9B22-A8B0733475F0}">
      <text>
        <r>
          <rPr>
            <b/>
            <sz val="9"/>
            <color indexed="81"/>
            <rFont val="Tahoma"/>
            <family val="2"/>
          </rPr>
          <t>John:</t>
        </r>
        <r>
          <rPr>
            <sz val="9"/>
            <color indexed="81"/>
            <rFont val="Tahoma"/>
            <family val="2"/>
          </rPr>
          <t xml:space="preserve">
For PS feed calibration with extra numbers info</t>
        </r>
      </text>
    </comment>
    <comment ref="A18" authorId="0" shapeId="0" xr:uid="{2C198DD0-7BAE-4405-B2EE-687AEE7DC919}">
      <text>
        <r>
          <rPr>
            <b/>
            <sz val="9"/>
            <color indexed="81"/>
            <rFont val="Tahoma"/>
            <family val="2"/>
          </rPr>
          <t>John:</t>
        </r>
        <r>
          <rPr>
            <sz val="9"/>
            <color indexed="81"/>
            <rFont val="Tahoma"/>
            <family val="2"/>
          </rPr>
          <t xml:space="preserve">
A single line report for the EL project</t>
        </r>
      </text>
    </comment>
    <comment ref="B26" authorId="0" shapeId="0" xr:uid="{C1773C77-DC46-465E-9F33-8BFA92764DB2}">
      <text>
        <r>
          <rPr>
            <b/>
            <sz val="9"/>
            <color indexed="81"/>
            <rFont val="Tahoma"/>
            <family val="2"/>
          </rPr>
          <t>John:</t>
        </r>
        <r>
          <rPr>
            <sz val="9"/>
            <color indexed="81"/>
            <rFont val="Tahoma"/>
            <family val="2"/>
          </rPr>
          <t xml:space="preserve">
These are the detailed results that require extra r_vals to be stored during the soultion</t>
        </r>
      </text>
    </comment>
    <comment ref="C26" authorId="0" shapeId="0" xr:uid="{332F42E0-4055-469C-A2AA-7D3C98E83494}">
      <text>
        <r>
          <rPr>
            <b/>
            <sz val="9"/>
            <color indexed="81"/>
            <rFont val="Tahoma"/>
            <family val="2"/>
          </rPr>
          <t>John:</t>
        </r>
        <r>
          <rPr>
            <sz val="9"/>
            <color indexed="81"/>
            <rFont val="Tahoma"/>
            <family val="2"/>
          </rPr>
          <t xml:space="preserve">
These are the detailed results that require extra r_vals to be stored during the soultion</t>
        </r>
      </text>
    </comment>
    <comment ref="D26" authorId="0" shapeId="0" xr:uid="{D82DD1D3-740D-4ED3-BC76-3436BD44A525}">
      <text>
        <r>
          <rPr>
            <b/>
            <sz val="9"/>
            <color indexed="81"/>
            <rFont val="Tahoma"/>
            <family val="2"/>
          </rPr>
          <t>John:</t>
        </r>
        <r>
          <rPr>
            <sz val="9"/>
            <color indexed="81"/>
            <rFont val="Tahoma"/>
            <family val="2"/>
          </rPr>
          <t xml:space="preserve">
These are the detailed results that require extra r_vals to be stored during the soultion</t>
        </r>
      </text>
    </comment>
    <comment ref="E26" authorId="0" shapeId="0" xr:uid="{7C5119D5-99EB-4AB5-9F6A-AF17F05F8AFC}">
      <text>
        <r>
          <rPr>
            <b/>
            <sz val="9"/>
            <color indexed="81"/>
            <rFont val="Tahoma"/>
            <family val="2"/>
          </rPr>
          <t>John:</t>
        </r>
        <r>
          <rPr>
            <sz val="9"/>
            <color indexed="81"/>
            <rFont val="Tahoma"/>
            <family val="2"/>
          </rPr>
          <t xml:space="preserve">
These are the detailed results that require extra r_vals to be stored during the soultion</t>
        </r>
      </text>
    </comment>
    <comment ref="F26" authorId="0" shapeId="0" xr:uid="{549A68C9-F18A-430A-AB3F-6DA860599229}">
      <text>
        <r>
          <rPr>
            <b/>
            <sz val="9"/>
            <color indexed="81"/>
            <rFont val="Tahoma"/>
            <family val="2"/>
          </rPr>
          <t>John:</t>
        </r>
        <r>
          <rPr>
            <sz val="9"/>
            <color indexed="81"/>
            <rFont val="Tahoma"/>
            <family val="2"/>
          </rPr>
          <t xml:space="preserve">
These are the detailed results that require extra r_vals to be stored during the soultion</t>
        </r>
      </text>
    </comment>
    <comment ref="G26" authorId="0" shapeId="0" xr:uid="{BF762F1B-5514-4F33-A9A2-7772E3C826DE}">
      <text>
        <r>
          <rPr>
            <b/>
            <sz val="9"/>
            <color indexed="81"/>
            <rFont val="Tahoma"/>
            <family val="2"/>
          </rPr>
          <t>John:</t>
        </r>
        <r>
          <rPr>
            <sz val="9"/>
            <color indexed="81"/>
            <rFont val="Tahoma"/>
            <family val="2"/>
          </rPr>
          <t xml:space="preserve">
These are the detailed results that require extra r_vals to be stored during the soultion</t>
        </r>
      </text>
    </comment>
    <comment ref="H26" authorId="0" shapeId="0" xr:uid="{4AB32019-A895-42E1-B393-9FC8EC8F2761}">
      <text>
        <r>
          <rPr>
            <b/>
            <sz val="9"/>
            <color indexed="81"/>
            <rFont val="Tahoma"/>
            <family val="2"/>
          </rPr>
          <t>John:</t>
        </r>
        <r>
          <rPr>
            <sz val="9"/>
            <color indexed="81"/>
            <rFont val="Tahoma"/>
            <family val="2"/>
          </rPr>
          <t xml:space="preserve">
These are the detailed results that require extra r_vals to be stored during the soultion</t>
        </r>
      </text>
    </comment>
    <comment ref="B44" authorId="0" shapeId="0" xr:uid="{4BCDD0F3-1950-4643-8EB2-E59CA6998311}">
      <text>
        <r>
          <rPr>
            <b/>
            <sz val="9"/>
            <color indexed="81"/>
            <rFont val="Tahoma"/>
            <family val="2"/>
          </rPr>
          <t>John:</t>
        </r>
        <r>
          <rPr>
            <sz val="9"/>
            <color indexed="81"/>
            <rFont val="Tahoma"/>
            <family val="2"/>
          </rPr>
          <t xml:space="preserve">
These are the detailed results that require extra r_vals to be stored during the soultion</t>
        </r>
      </text>
    </comment>
    <comment ref="C44" authorId="0" shapeId="0" xr:uid="{DDB0178D-45BB-4576-821A-ED4486E97A5E}">
      <text>
        <r>
          <rPr>
            <b/>
            <sz val="9"/>
            <color indexed="81"/>
            <rFont val="Tahoma"/>
            <family val="2"/>
          </rPr>
          <t>John:</t>
        </r>
        <r>
          <rPr>
            <sz val="9"/>
            <color indexed="81"/>
            <rFont val="Tahoma"/>
            <family val="2"/>
          </rPr>
          <t xml:space="preserve">
These are the detailed results that require extra r_vals to be stored during the soultion</t>
        </r>
      </text>
    </comment>
    <comment ref="D44" authorId="0" shapeId="0" xr:uid="{28265F78-4694-4086-A77C-643C68ED72DC}">
      <text>
        <r>
          <rPr>
            <b/>
            <sz val="9"/>
            <color indexed="81"/>
            <rFont val="Tahoma"/>
            <family val="2"/>
          </rPr>
          <t>John:</t>
        </r>
        <r>
          <rPr>
            <sz val="9"/>
            <color indexed="81"/>
            <rFont val="Tahoma"/>
            <family val="2"/>
          </rPr>
          <t xml:space="preserve">
These are the detailed results that require extra r_vals to be stored during the soultion</t>
        </r>
      </text>
    </comment>
    <comment ref="E44" authorId="0" shapeId="0" xr:uid="{3BCA6EC6-D6D8-429C-8332-78F519DBB8D9}">
      <text>
        <r>
          <rPr>
            <b/>
            <sz val="9"/>
            <color indexed="81"/>
            <rFont val="Tahoma"/>
            <family val="2"/>
          </rPr>
          <t>John:</t>
        </r>
        <r>
          <rPr>
            <sz val="9"/>
            <color indexed="81"/>
            <rFont val="Tahoma"/>
            <family val="2"/>
          </rPr>
          <t xml:space="preserve">
These are the detailed results that require extra r_vals to be stored during the soultion</t>
        </r>
      </text>
    </comment>
    <comment ref="F44" authorId="0" shapeId="0" xr:uid="{A9D8019A-8EA0-459E-995B-7E6522E2347F}">
      <text>
        <r>
          <rPr>
            <b/>
            <sz val="9"/>
            <color indexed="81"/>
            <rFont val="Tahoma"/>
            <family val="2"/>
          </rPr>
          <t>John:</t>
        </r>
        <r>
          <rPr>
            <sz val="9"/>
            <color indexed="81"/>
            <rFont val="Tahoma"/>
            <family val="2"/>
          </rPr>
          <t xml:space="preserve">
These are the detailed results that require extra r_vals to be stored during the soultion</t>
        </r>
      </text>
    </comment>
    <comment ref="G44" authorId="0" shapeId="0" xr:uid="{8B35E9C1-833F-4813-8BBE-A5279006877B}">
      <text>
        <r>
          <rPr>
            <b/>
            <sz val="9"/>
            <color indexed="81"/>
            <rFont val="Tahoma"/>
            <family val="2"/>
          </rPr>
          <t>John:</t>
        </r>
        <r>
          <rPr>
            <sz val="9"/>
            <color indexed="81"/>
            <rFont val="Tahoma"/>
            <family val="2"/>
          </rPr>
          <t xml:space="preserve">
These are the detailed results that require extra r_vals to be stored during the soultion</t>
        </r>
      </text>
    </comment>
    <comment ref="H44" authorId="0" shapeId="0" xr:uid="{701F5130-075D-4585-962B-40739581365E}">
      <text>
        <r>
          <rPr>
            <b/>
            <sz val="9"/>
            <color indexed="81"/>
            <rFont val="Tahoma"/>
            <family val="2"/>
          </rPr>
          <t>John:</t>
        </r>
        <r>
          <rPr>
            <sz val="9"/>
            <color indexed="81"/>
            <rFont val="Tahoma"/>
            <family val="2"/>
          </rPr>
          <t xml:space="preserve">
These are the detailed results that require extra r_vals to be stored during the soultion</t>
        </r>
      </text>
    </comment>
    <comment ref="G48" authorId="0" shapeId="0" xr:uid="{7BEDFA36-C75D-41EA-A182-33B97FF100F4}">
      <text>
        <r>
          <rPr>
            <b/>
            <sz val="9"/>
            <color indexed="81"/>
            <rFont val="Tahoma"/>
            <family val="2"/>
          </rPr>
          <t>John:</t>
        </r>
        <r>
          <rPr>
            <sz val="9"/>
            <color indexed="81"/>
            <rFont val="Tahoma"/>
            <family val="2"/>
          </rPr>
          <t xml:space="preserve">
Can only access this in an automated way if the report is not multi processed.
The sires, dams and offs reports are different lengths and they are concatenated differently if multiprocessed.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F3" authorId="0" shapeId="0" xr:uid="{01C56F29-389B-49A1-B992-79901999C653}">
      <text>
        <r>
          <rPr>
            <b/>
            <sz val="9"/>
            <color indexed="81"/>
            <rFont val="Tahoma"/>
            <family val="2"/>
          </rPr>
          <t>Michael Young (21512438):</t>
        </r>
        <r>
          <rPr>
            <sz val="9"/>
            <color indexed="81"/>
            <rFont val="Tahoma"/>
            <family val="2"/>
          </rPr>
          <t xml:space="preserve">
In the trial name don't use special characters (%, /, :)
Pandas doesn’t recognise the special characters (% and /)  in the trial name description. The code will run fine you just wont be able to view the df.
Special characers can also affect the filename of the pkl files (eg / and :). Using these affects the ability to report the trials.</t>
        </r>
      </text>
    </comment>
    <comment ref="G3" authorId="0" shapeId="0" xr:uid="{E435D7A5-591E-4D49-9BA4-A47E6E4DC63F}">
      <text>
        <r>
          <rPr>
            <b/>
            <sz val="9"/>
            <color indexed="81"/>
            <rFont val="Tahoma"/>
            <family val="2"/>
          </rPr>
          <t>Michael Young (21512438):</t>
        </r>
        <r>
          <rPr>
            <sz val="9"/>
            <color indexed="81"/>
            <rFont val="Tahoma"/>
            <family val="2"/>
          </rPr>
          <t xml:space="preserve">
Must match the key assigned in Sensitivity.py</t>
        </r>
      </text>
    </comment>
    <comment ref="H3" authorId="1" shapeId="0" xr:uid="{5D9C3883-ABE9-4DD4-8C20-F7C1371C06DB}">
      <text>
        <r>
          <rPr>
            <b/>
            <sz val="9"/>
            <color indexed="81"/>
            <rFont val="Tahoma"/>
            <family val="2"/>
          </rPr>
          <t>Michael Young:</t>
        </r>
        <r>
          <rPr>
            <sz val="9"/>
            <color indexed="81"/>
            <rFont val="Tahoma"/>
            <family val="2"/>
          </rPr>
          <t xml:space="preserve">
Optional
- Needed for pas</t>
        </r>
      </text>
    </comment>
    <comment ref="I3" authorId="1" shapeId="0" xr:uid="{D1561CD9-1B5B-470A-9CF0-4263D4E4BCE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I4" authorId="2" shapeId="0" xr:uid="{97F68AC0-7985-4F08-8455-EF258B0660E5}">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G6" authorId="0" shapeId="0" xr:uid="{7ACED29D-B741-47B0-9361-50E2FB80067C}">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I6" authorId="2" shapeId="0" xr:uid="{4DDBDFCB-2DF4-4310-B40F-ED62D8D0EE57}">
      <text>
        <r>
          <rPr>
            <b/>
            <sz val="9"/>
            <color indexed="81"/>
            <rFont val="Tahoma"/>
            <charset val="1"/>
          </rPr>
          <t>John:</t>
        </r>
        <r>
          <rPr>
            <sz val="9"/>
            <color indexed="81"/>
            <rFont val="Tahoma"/>
            <charset val="1"/>
          </rPr>
          <t xml:space="preserve">
All season types, so that all can be set to FALSE</t>
        </r>
      </text>
    </comment>
    <comment ref="J6" authorId="2" shapeId="0" xr:uid="{64E2BDDA-0C7E-4FC6-831B-3CC8F273122E}">
      <text>
        <r>
          <rPr>
            <b/>
            <sz val="9"/>
            <color indexed="81"/>
            <rFont val="Tahoma"/>
            <charset val="1"/>
          </rPr>
          <t>John:</t>
        </r>
        <r>
          <rPr>
            <sz val="9"/>
            <color indexed="81"/>
            <rFont val="Tahoma"/>
            <charset val="1"/>
          </rPr>
          <t xml:space="preserve">
The DSP season types. 
Excludes [0] because it is typ season
Excludes [-1] because it is currently not used</t>
        </r>
      </text>
    </comment>
    <comment ref="G7" authorId="2" shapeId="0" xr:uid="{20920CA2-92B3-4213-8C42-834F9B947F4D}">
      <text>
        <r>
          <rPr>
            <b/>
            <sz val="9"/>
            <color indexed="81"/>
            <rFont val="Tahoma"/>
            <family val="2"/>
          </rPr>
          <t>John:</t>
        </r>
        <r>
          <rPr>
            <sz val="9"/>
            <color indexed="81"/>
            <rFont val="Tahoma"/>
            <family val="2"/>
          </rPr>
          <t xml:space="preserve">
comment: are season nodes included in steady state model, note: they always are for dsp model)</t>
        </r>
      </text>
    </comment>
    <comment ref="G8" authorId="0" shapeId="0" xr:uid="{0B8A55EF-9C82-4586-9D74-A3E739093FD9}">
      <text>
        <r>
          <rPr>
            <b/>
            <sz val="9"/>
            <color indexed="81"/>
            <rFont val="Tahoma"/>
            <family val="2"/>
          </rPr>
          <t>Michael Young (21512438):</t>
        </r>
        <r>
          <rPr>
            <sz val="9"/>
            <color indexed="81"/>
            <rFont val="Tahoma"/>
            <family val="2"/>
          </rPr>
          <t xml:space="preserve">
boolean to control if t axis exists in generator loops</t>
        </r>
      </text>
    </comment>
    <comment ref="G9" authorId="0" shapeId="0" xr:uid="{57C6912C-91E2-4A8F-A42F-536BB6F4D821}">
      <text>
        <r>
          <rPr>
            <b/>
            <sz val="9"/>
            <color indexed="81"/>
            <rFont val="Tahoma"/>
            <family val="2"/>
          </rPr>
          <t>Michael Young (21512438):</t>
        </r>
        <r>
          <rPr>
            <sz val="9"/>
            <color indexed="81"/>
            <rFont val="Tahoma"/>
            <family val="2"/>
          </rPr>
          <t xml:space="preserve">
bool - use pkl fs or excel input fs</t>
        </r>
      </text>
    </comment>
    <comment ref="G11" authorId="0" shapeId="0" xr:uid="{945FF9E5-2994-43A6-BF48-E88ABF5090CB}">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G12" authorId="2" shapeId="0" xr:uid="{4C3B6A0D-28B9-49A6-8391-3A3226122053}">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I12" authorId="0" shapeId="0" xr:uid="{41807E7F-8F21-4621-AA02-B7C2B81752FA}">
      <text>
        <r>
          <rPr>
            <b/>
            <sz val="9"/>
            <color indexed="81"/>
            <rFont val="Tahoma"/>
            <family val="2"/>
          </rPr>
          <t>John:</t>
        </r>
        <r>
          <rPr>
            <sz val="9"/>
            <color indexed="81"/>
            <rFont val="Tahoma"/>
            <family val="2"/>
          </rPr>
          <t xml:space="preserve">
All periods and slices of r2</t>
        </r>
      </text>
    </comment>
    <comment ref="G13" authorId="0" shapeId="0" xr:uid="{90DCD27D-A041-49F2-9642-BD00654B068A}">
      <text>
        <r>
          <rPr>
            <b/>
            <sz val="9"/>
            <color indexed="81"/>
            <rFont val="Tahoma"/>
            <family val="2"/>
          </rPr>
          <t>Michael Young (21512438):</t>
        </r>
        <r>
          <rPr>
            <sz val="9"/>
            <color indexed="81"/>
            <rFont val="Tahoma"/>
            <family val="2"/>
          </rPr>
          <t xml:space="preserve">
bool - overwrite the optimal pkl fs</t>
        </r>
      </text>
    </comment>
    <comment ref="G15" authorId="2" shapeId="0" xr:uid="{696924E3-ECDF-4C71-B1C8-DCC92805D4D8}">
      <text>
        <r>
          <rPr>
            <b/>
            <sz val="9"/>
            <color indexed="81"/>
            <rFont val="Tahoma"/>
            <family val="2"/>
          </rPr>
          <t>John:</t>
        </r>
        <r>
          <rPr>
            <sz val="9"/>
            <color indexed="81"/>
            <rFont val="Tahoma"/>
            <family val="2"/>
          </rPr>
          <t xml:space="preserve">
The default value in the code is 2.
Changing to 1 here can reduce solution time. Although it only has an effect if the ltwadj saved in the feedsupply pickle is correctly broadcast to the ltwadj arrays.</t>
        </r>
      </text>
    </comment>
    <comment ref="G20" authorId="0" shapeId="0" xr:uid="{1DB50CD1-ACD7-4B0D-8C61-34FB2199E607}">
      <text>
        <r>
          <rPr>
            <b/>
            <sz val="9"/>
            <color indexed="81"/>
            <rFont val="Tahoma"/>
            <family val="2"/>
          </rPr>
          <t>Michael:</t>
        </r>
        <r>
          <rPr>
            <sz val="9"/>
            <color indexed="81"/>
            <rFont val="Tahoma"/>
            <family val="2"/>
          </rPr>
          <t xml:space="preserve">
store the info in generator for the mortality report</t>
        </r>
      </text>
    </comment>
    <comment ref="G21" authorId="0" shapeId="0" xr:uid="{C157DF7E-923D-4D64-83C8-3D51AA1DA173}">
      <text>
        <r>
          <rPr>
            <b/>
            <sz val="9"/>
            <color indexed="81"/>
            <rFont val="Tahoma"/>
            <family val="2"/>
          </rPr>
          <t>Michael Young (21512438):</t>
        </r>
        <r>
          <rPr>
            <sz val="9"/>
            <color indexed="81"/>
            <rFont val="Tahoma"/>
            <family val="2"/>
          </rPr>
          <t xml:space="preserve">
store the info in generator for the feed budget report</t>
        </r>
      </text>
    </comment>
    <comment ref="G22" authorId="2" shapeId="0" xr:uid="{4B8C63C4-66EC-4FD3-B2FB-6713ADBE8CC6}">
      <text>
        <r>
          <rPr>
            <b/>
            <sz val="9"/>
            <color indexed="81"/>
            <rFont val="Tahoma"/>
            <family val="2"/>
          </rPr>
          <t>John:</t>
        </r>
        <r>
          <rPr>
            <sz val="9"/>
            <color indexed="81"/>
            <rFont val="Tahoma"/>
            <family val="2"/>
          </rPr>
          <t xml:space="preserve">
Scale the effect of the dam LW profile on the progeny CFW &amp; FD as expressed by the dams</t>
        </r>
      </text>
    </comment>
    <comment ref="G23" authorId="2" shapeId="0" xr:uid="{2BE8AB74-FD85-4FC0-9B28-2DE0179EB69B}">
      <text>
        <r>
          <rPr>
            <b/>
            <sz val="9"/>
            <color indexed="81"/>
            <rFont val="Tahoma"/>
            <family val="2"/>
          </rPr>
          <t>John:</t>
        </r>
        <r>
          <rPr>
            <sz val="9"/>
            <color indexed="81"/>
            <rFont val="Tahoma"/>
            <family val="2"/>
          </rPr>
          <t xml:space="preserve">
Scale the effect of the dam LW profile on the progeny CFW &amp; FD as expressed by the offspring</t>
        </r>
      </text>
    </comment>
    <comment ref="G24" authorId="0" shapeId="0" xr:uid="{3B9E4987-BA3C-49D2-9DCC-F55D4F2816BA}">
      <text>
        <r>
          <rPr>
            <b/>
            <sz val="9"/>
            <color indexed="81"/>
            <rFont val="Tahoma"/>
            <family val="2"/>
          </rPr>
          <t xml:space="preserve">John:
</t>
        </r>
        <r>
          <rPr>
            <sz val="9"/>
            <color indexed="81"/>
            <rFont val="Tahoma"/>
            <family val="2"/>
          </rPr>
          <t>Coefficients that vary with litter size in utero</t>
        </r>
      </text>
    </comment>
    <comment ref="I24" authorId="0" shapeId="0" xr:uid="{2BB2ED64-5855-4DBD-8C10-C0FD9DA1AA9E}">
      <text>
        <r>
          <rPr>
            <sz val="9"/>
            <color indexed="81"/>
            <rFont val="Tahoma"/>
            <family val="2"/>
          </rPr>
          <t>LTW Pad level scalar for singles</t>
        </r>
      </text>
    </comment>
    <comment ref="J24" authorId="0" shapeId="0" xr:uid="{D6DD7FA6-A433-4B52-A6DC-43EE2B5AA3AB}">
      <text>
        <r>
          <rPr>
            <sz val="9"/>
            <color indexed="81"/>
            <rFont val="Tahoma"/>
            <family val="2"/>
          </rPr>
          <t xml:space="preserve">LTW Pad level scalar for multiples
</t>
        </r>
      </text>
    </comment>
    <comment ref="I25" authorId="0" shapeId="0" xr:uid="{C8D619B3-2C67-4B0E-A1C4-8B9E34D77C6E}">
      <text>
        <r>
          <rPr>
            <b/>
            <sz val="9"/>
            <color indexed="81"/>
            <rFont val="Tahoma"/>
            <family val="2"/>
          </rPr>
          <t>John:</t>
        </r>
        <r>
          <rPr>
            <sz val="9"/>
            <color indexed="81"/>
            <rFont val="Tahoma"/>
            <family val="2"/>
          </rPr>
          <t xml:space="preserve">
Relative availability</t>
        </r>
      </text>
    </comment>
    <comment ref="I26" authorId="0" shapeId="0" xr:uid="{22BD87D7-B6E6-44E4-8581-B79CB8AB80DD}">
      <text>
        <r>
          <rPr>
            <b/>
            <sz val="9"/>
            <color indexed="81"/>
            <rFont val="Tahoma"/>
            <family val="2"/>
          </rPr>
          <t>John:</t>
        </r>
        <r>
          <rPr>
            <sz val="9"/>
            <color indexed="81"/>
            <rFont val="Tahoma"/>
            <family val="2"/>
          </rPr>
          <t xml:space="preserve">
Weaner mortality</t>
        </r>
      </text>
    </comment>
    <comment ref="J26" authorId="0" shapeId="0" xr:uid="{ED9912CF-B23D-4485-81E3-C8E76B0CC893}">
      <text>
        <r>
          <rPr>
            <b/>
            <sz val="9"/>
            <color indexed="81"/>
            <rFont val="Tahoma"/>
            <family val="2"/>
          </rPr>
          <t>John:</t>
        </r>
        <r>
          <rPr>
            <sz val="9"/>
            <color indexed="81"/>
            <rFont val="Tahoma"/>
            <family val="2"/>
          </rPr>
          <t xml:space="preserve">
Dam mortality</t>
        </r>
      </text>
    </comment>
    <comment ref="K26" authorId="0" shapeId="0" xr:uid="{9DB94E84-A60C-4682-8B8F-46CE9D2C35F7}">
      <text>
        <r>
          <rPr>
            <b/>
            <sz val="9"/>
            <color indexed="81"/>
            <rFont val="Tahoma"/>
            <family val="2"/>
          </rPr>
          <t>John:</t>
        </r>
        <r>
          <rPr>
            <sz val="9"/>
            <color indexed="81"/>
            <rFont val="Tahoma"/>
            <family val="2"/>
          </rPr>
          <t xml:space="preserve">
Relative availability</t>
        </r>
      </text>
    </comment>
    <comment ref="I27" authorId="0" shapeId="0" xr:uid="{39E0A771-A87D-4BF5-80AF-A2284B70FC5D}">
      <text>
        <r>
          <rPr>
            <sz val="9"/>
            <color indexed="81"/>
            <rFont val="Tahoma"/>
            <family val="2"/>
          </rPr>
          <t>Progeny survival</t>
        </r>
      </text>
    </comment>
    <comment ref="J27" authorId="0" shapeId="0" xr:uid="{F78EA851-53C8-4DBE-AE0F-0BD0B0104B0A}">
      <text>
        <r>
          <rPr>
            <b/>
            <sz val="9"/>
            <color indexed="81"/>
            <rFont val="Tahoma"/>
            <family val="2"/>
          </rPr>
          <t>John:</t>
        </r>
        <r>
          <rPr>
            <sz val="9"/>
            <color indexed="81"/>
            <rFont val="Tahoma"/>
            <family val="2"/>
          </rPr>
          <t xml:space="preserve">
Relative availability</t>
        </r>
      </text>
    </comment>
    <comment ref="K27" authorId="0" shapeId="0" xr:uid="{026411FF-86CB-4C83-851A-19046A1B77CB}">
      <text>
        <r>
          <rPr>
            <sz val="9"/>
            <color indexed="81"/>
            <rFont val="Tahoma"/>
            <family val="2"/>
          </rPr>
          <t>Birth weight</t>
        </r>
      </text>
    </comment>
    <comment ref="L27" authorId="0" shapeId="0" xr:uid="{C72B340B-9A52-4340-B31B-94B124B57884}">
      <text>
        <r>
          <rPr>
            <sz val="9"/>
            <color indexed="81"/>
            <rFont val="Tahoma"/>
            <family val="2"/>
          </rPr>
          <t>Weaning weight</t>
        </r>
      </text>
    </comment>
    <comment ref="I28" authorId="0" shapeId="0" xr:uid="{57366F9A-4CC7-4DB6-BBD4-728021B451BA}">
      <text>
        <r>
          <rPr>
            <b/>
            <sz val="9"/>
            <color indexed="81"/>
            <rFont val="Tahoma"/>
            <family val="2"/>
          </rPr>
          <t>John:</t>
        </r>
        <r>
          <rPr>
            <sz val="9"/>
            <color indexed="81"/>
            <rFont val="Tahoma"/>
            <family val="2"/>
          </rPr>
          <t xml:space="preserve">
Weaner mortality</t>
        </r>
      </text>
    </comment>
    <comment ref="J28" authorId="0" shapeId="0" xr:uid="{F0463E95-DDB5-4A3E-9254-17EB1CB4EFE9}">
      <text>
        <r>
          <rPr>
            <b/>
            <sz val="9"/>
            <color indexed="81"/>
            <rFont val="Tahoma"/>
            <family val="2"/>
          </rPr>
          <t>John:</t>
        </r>
        <r>
          <rPr>
            <sz val="9"/>
            <color indexed="81"/>
            <rFont val="Tahoma"/>
            <family val="2"/>
          </rPr>
          <t xml:space="preserve">
Relative availability</t>
        </r>
      </text>
    </comment>
    <comment ref="I29" authorId="2" shapeId="0" xr:uid="{233DAE56-FE31-4B6A-BBE6-CF210C906836}">
      <text>
        <r>
          <rPr>
            <b/>
            <sz val="9"/>
            <color indexed="81"/>
            <rFont val="Tahoma"/>
            <family val="2"/>
          </rPr>
          <t>John:</t>
        </r>
        <r>
          <rPr>
            <sz val="9"/>
            <color indexed="81"/>
            <rFont val="Tahoma"/>
            <family val="2"/>
          </rPr>
          <t xml:space="preserve">
Equation compare may have unexpected effects if used with rev_create</t>
        </r>
      </text>
    </comment>
    <comment ref="I30" authorId="0" shapeId="0" xr:uid="{A557EAB6-01F4-4F97-BC11-9E40C8EAD49D}">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I31" authorId="0" shapeId="0" xr:uid="{E2174FFD-17B8-4EBA-80FE-F3ECB9074AB5}">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I32" authorId="2" shapeId="0" xr:uid="{694B356B-E562-474A-BA5F-004D731696DA}">
      <text>
        <r>
          <rPr>
            <b/>
            <sz val="9"/>
            <color indexed="81"/>
            <rFont val="Tahoma"/>
            <family val="2"/>
          </rPr>
          <t>John:</t>
        </r>
        <r>
          <rPr>
            <sz val="9"/>
            <color indexed="81"/>
            <rFont val="Tahoma"/>
            <family val="2"/>
          </rPr>
          <t xml:space="preserve">
CFW</t>
        </r>
      </text>
    </comment>
    <comment ref="J32" authorId="2" shapeId="0" xr:uid="{F68890A8-4742-41E7-8562-424BCE661365}">
      <text>
        <r>
          <rPr>
            <b/>
            <sz val="9"/>
            <color indexed="81"/>
            <rFont val="Tahoma"/>
            <family val="2"/>
          </rPr>
          <t>John:</t>
        </r>
        <r>
          <rPr>
            <sz val="9"/>
            <color indexed="81"/>
            <rFont val="Tahoma"/>
            <family val="2"/>
          </rPr>
          <t xml:space="preserve">
FD</t>
        </r>
      </text>
    </comment>
    <comment ref="K32" authorId="2" shapeId="0" xr:uid="{751F3203-A475-4CCD-8F87-E60D13FDBB88}">
      <text>
        <r>
          <rPr>
            <b/>
            <sz val="9"/>
            <color indexed="81"/>
            <rFont val="Tahoma"/>
            <family val="2"/>
          </rPr>
          <t>John:</t>
        </r>
        <r>
          <rPr>
            <sz val="9"/>
            <color indexed="81"/>
            <rFont val="Tahoma"/>
            <family val="2"/>
          </rPr>
          <t xml:space="preserve">
Conception</t>
        </r>
      </text>
    </comment>
    <comment ref="L32" authorId="2" shapeId="0" xr:uid="{06A44FED-8CAE-4383-BB23-5AED1BC3DDFD}">
      <text>
        <r>
          <rPr>
            <b/>
            <sz val="9"/>
            <color indexed="81"/>
            <rFont val="Tahoma"/>
            <family val="2"/>
          </rPr>
          <t>John:</t>
        </r>
        <r>
          <rPr>
            <sz val="9"/>
            <color indexed="81"/>
            <rFont val="Tahoma"/>
            <family val="2"/>
          </rPr>
          <t xml:space="preserve">
Litter Size</t>
        </r>
      </text>
    </comment>
    <comment ref="M32" authorId="2" shapeId="0" xr:uid="{CFD288DC-AE9E-4168-A8A6-A808CAE28608}">
      <text>
        <r>
          <rPr>
            <b/>
            <sz val="9"/>
            <color indexed="81"/>
            <rFont val="Tahoma"/>
            <family val="2"/>
          </rPr>
          <t>John:</t>
        </r>
        <r>
          <rPr>
            <sz val="9"/>
            <color indexed="81"/>
            <rFont val="Tahoma"/>
            <family val="2"/>
          </rPr>
          <t xml:space="preserve">
ERA (Ewe rearing ability = Lamb survival)</t>
        </r>
      </text>
    </comment>
    <comment ref="N32" authorId="2" shapeId="0" xr:uid="{3FF6336A-7C73-42EB-8513-A2A3CABA6D5D}">
      <text>
        <r>
          <rPr>
            <b/>
            <sz val="9"/>
            <color indexed="81"/>
            <rFont val="Tahoma"/>
            <family val="2"/>
          </rPr>
          <t>John:</t>
        </r>
        <r>
          <rPr>
            <sz val="9"/>
            <color indexed="81"/>
            <rFont val="Tahoma"/>
            <family val="2"/>
          </rPr>
          <t xml:space="preserve">
Mortality</t>
        </r>
      </text>
    </comment>
    <comment ref="O32" authorId="2" shapeId="0" xr:uid="{03054BB5-8E8F-48BF-9E60-C5581E416D95}">
      <text>
        <r>
          <rPr>
            <b/>
            <sz val="9"/>
            <color indexed="81"/>
            <rFont val="Tahoma"/>
            <family val="2"/>
          </rPr>
          <t>John:</t>
        </r>
        <r>
          <rPr>
            <sz val="9"/>
            <color indexed="81"/>
            <rFont val="Tahoma"/>
            <family val="2"/>
          </rPr>
          <t xml:space="preserve">
LWC (Liveweight change)</t>
        </r>
      </text>
    </comment>
    <comment ref="P32" authorId="2" shapeId="0" xr:uid="{32DB301A-0ACF-4A72-BDD0-D9C5A99D626D}">
      <text>
        <r>
          <rPr>
            <b/>
            <sz val="9"/>
            <color indexed="81"/>
            <rFont val="Tahoma"/>
            <family val="2"/>
          </rPr>
          <t>John:</t>
        </r>
        <r>
          <rPr>
            <sz val="9"/>
            <color indexed="81"/>
            <rFont val="Tahoma"/>
            <family val="2"/>
          </rPr>
          <t xml:space="preserve">
Random</t>
        </r>
      </text>
    </comment>
    <comment ref="G33" authorId="2" shapeId="0" xr:uid="{2A02DA56-BCF1-4AA6-ADB5-1CD1D9EE708C}">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G34" authorId="0" shapeId="0" xr:uid="{4760031C-763F-4C9A-B048-BACEFF4BAD3E}">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I34" authorId="0" shapeId="0" xr:uid="{7EDF6CB2-4CFE-4DC6-B78A-FABDFD598DCC}">
      <text>
        <r>
          <rPr>
            <b/>
            <sz val="9"/>
            <color indexed="81"/>
            <rFont val="Tahoma"/>
            <family val="2"/>
          </rPr>
          <t>Young:</t>
        </r>
        <r>
          <rPr>
            <sz val="9"/>
            <color indexed="81"/>
            <rFont val="Tahoma"/>
            <family val="2"/>
          </rPr>
          <t xml:space="preserve">
0:1 is weaning </t>
        </r>
      </text>
    </comment>
    <comment ref="J34" authorId="0" shapeId="0" xr:uid="{35D47236-4E8E-4DD6-955D-9854D95E2980}">
      <text>
        <r>
          <rPr>
            <b/>
            <sz val="9"/>
            <color indexed="81"/>
            <rFont val="Tahoma"/>
            <family val="2"/>
          </rPr>
          <t>Young:</t>
        </r>
        <r>
          <rPr>
            <sz val="9"/>
            <color indexed="81"/>
            <rFont val="Tahoma"/>
            <family val="2"/>
          </rPr>
          <t xml:space="preserve">
1:2 is user defined extra period</t>
        </r>
      </text>
    </comment>
    <comment ref="G35" authorId="0" shapeId="0" xr:uid="{F3A2BC2B-FAAA-4A98-9C1D-D69E6B5C5E05}">
      <text>
        <r>
          <rPr>
            <b/>
            <sz val="9"/>
            <color indexed="81"/>
            <rFont val="Tahoma"/>
            <family val="2"/>
          </rPr>
          <t>Michael Young:</t>
        </r>
        <r>
          <rPr>
            <sz val="9"/>
            <color indexed="81"/>
            <rFont val="Tahoma"/>
            <family val="2"/>
          </rPr>
          <t xml:space="preserve">
Control if fvp is dvp</t>
        </r>
      </text>
    </comment>
    <comment ref="G36" authorId="0" shapeId="0" xr:uid="{0DC591F4-0182-4976-8AA3-390860C7DFA2}">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I36" authorId="0" shapeId="0" xr:uid="{2C493F22-913F-45C3-BB46-389A904C53CA}">
      <text>
        <r>
          <rPr>
            <b/>
            <sz val="9"/>
            <color indexed="81"/>
            <rFont val="Tahoma"/>
            <family val="2"/>
          </rPr>
          <t>Young:</t>
        </r>
        <r>
          <rPr>
            <sz val="9"/>
            <color indexed="81"/>
            <rFont val="Tahoma"/>
            <family val="2"/>
          </rPr>
          <t xml:space="preserve">
2:3 is the last of the 3 FVPs in the year</t>
        </r>
      </text>
    </comment>
    <comment ref="G37" authorId="0" shapeId="0" xr:uid="{DFBF5C92-1B72-4FEE-9953-BC4DD159D6DB}">
      <text>
        <r>
          <rPr>
            <b/>
            <sz val="9"/>
            <color indexed="81"/>
            <rFont val="Tahoma"/>
            <family val="2"/>
          </rPr>
          <t>Michael Young:</t>
        </r>
        <r>
          <rPr>
            <sz val="9"/>
            <color indexed="81"/>
            <rFont val="Tahoma"/>
            <family val="2"/>
          </rPr>
          <t xml:space="preserve">
Control if fvp is dvp</t>
        </r>
      </text>
    </comment>
    <comment ref="G38" authorId="0" shapeId="0" xr:uid="{C68457AD-49E1-49DB-A67D-BECA85CFDE36}">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G39" authorId="0" shapeId="0" xr:uid="{6948A054-F65A-4D7E-B3BF-5AFD39C8F2ED}">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G40" authorId="2" shapeId="0" xr:uid="{1473707F-E2E0-4942-BAAC-3E702B3AAAB9}">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I41" authorId="0" shapeId="0" xr:uid="{CF0118B8-B45E-4067-B003-BCC4B06A499F}">
      <text>
        <r>
          <rPr>
            <b/>
            <sz val="9"/>
            <color indexed="81"/>
            <rFont val="Tahoma"/>
            <family val="2"/>
          </rPr>
          <t>Michael Young (21512438):</t>
        </r>
        <r>
          <rPr>
            <sz val="9"/>
            <color indexed="81"/>
            <rFont val="Tahoma"/>
            <family val="2"/>
          </rPr>
          <t xml:space="preserve">
number of nut options</t>
        </r>
      </text>
    </comment>
    <comment ref="I42" authorId="0" shapeId="0" xr:uid="{EE9C82D4-25BE-4849-8C25-0B22C8D2692C}">
      <text>
        <r>
          <rPr>
            <b/>
            <sz val="9"/>
            <color indexed="81"/>
            <rFont val="Tahoma"/>
            <family val="2"/>
          </rPr>
          <t>Michael Young (21512438):</t>
        </r>
        <r>
          <rPr>
            <sz val="9"/>
            <color indexed="81"/>
            <rFont val="Tahoma"/>
            <family val="2"/>
          </rPr>
          <t xml:space="preserve">
number of nut options</t>
        </r>
      </text>
    </comment>
    <comment ref="I43" authorId="0" shapeId="0" xr:uid="{371431D1-4439-494C-9AC7-F238EE1C1702}">
      <text>
        <r>
          <rPr>
            <b/>
            <sz val="9"/>
            <color indexed="81"/>
            <rFont val="Tahoma"/>
            <family val="2"/>
          </rPr>
          <t>Michael Young:</t>
        </r>
        <r>
          <rPr>
            <sz val="9"/>
            <color indexed="81"/>
            <rFont val="Tahoma"/>
            <family val="2"/>
          </rPr>
          <t xml:space="preserve">
if n=3: medium nut
if n=2: high nut</t>
        </r>
      </text>
    </comment>
    <comment ref="J43" authorId="0" shapeId="0" xr:uid="{2891F56A-7F15-4532-A8D8-0A44841E77CA}">
      <text>
        <r>
          <rPr>
            <b/>
            <sz val="9"/>
            <color indexed="81"/>
            <rFont val="Tahoma"/>
            <family val="2"/>
          </rPr>
          <t>Michael Young:</t>
        </r>
        <r>
          <rPr>
            <sz val="9"/>
            <color indexed="81"/>
            <rFont val="Tahoma"/>
            <family val="2"/>
          </rPr>
          <t xml:space="preserve">
if n=3: high nut
if n=2: low nut</t>
        </r>
      </text>
    </comment>
    <comment ref="K43" authorId="0" shapeId="0" xr:uid="{41C2358D-82A5-4424-B380-8B4F57CF97AE}">
      <text>
        <r>
          <rPr>
            <b/>
            <sz val="9"/>
            <color indexed="81"/>
            <rFont val="Tahoma"/>
            <family val="2"/>
          </rPr>
          <t>Michael Young:</t>
        </r>
        <r>
          <rPr>
            <sz val="9"/>
            <color indexed="81"/>
            <rFont val="Tahoma"/>
            <family val="2"/>
          </rPr>
          <t xml:space="preserve">
if n=3: low nut
if n=2: doesn't exist</t>
        </r>
      </text>
    </comment>
    <comment ref="G45" authorId="2" shapeId="0" xr:uid="{A9E9EF01-E0B1-4F79-827E-24EE398122A6}">
      <text>
        <r>
          <rPr>
            <b/>
            <sz val="9"/>
            <color indexed="81"/>
            <rFont val="Tahoma"/>
            <family val="2"/>
          </rPr>
          <t>John:</t>
        </r>
        <r>
          <rPr>
            <sz val="9"/>
            <color indexed="81"/>
            <rFont val="Tahoma"/>
            <family val="2"/>
          </rPr>
          <t xml:space="preserve">
Alter the standard feed supply options (r1)</t>
        </r>
      </text>
    </comment>
    <comment ref="G46" authorId="2" shapeId="0" xr:uid="{8739E4BE-2A3F-456F-944F-50AB02A6AB5F}">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G47" authorId="2" shapeId="0" xr:uid="{F882E3F5-9DD3-4767-BB57-50322FFE43E3}">
      <text>
        <r>
          <rPr>
            <b/>
            <sz val="9"/>
            <color indexed="81"/>
            <rFont val="Tahoma"/>
            <family val="2"/>
          </rPr>
          <t>John:</t>
        </r>
        <r>
          <rPr>
            <sz val="9"/>
            <color indexed="81"/>
            <rFont val="Tahoma"/>
            <family val="2"/>
          </rPr>
          <t xml:space="preserve">
Change the standard feedsupply selected for dams</t>
        </r>
      </text>
    </comment>
    <comment ref="I47" authorId="2" shapeId="0" xr:uid="{BA3A06F6-5FBC-4C68-B3F6-A470C12E3E9F}">
      <text>
        <r>
          <rPr>
            <b/>
            <sz val="9"/>
            <color indexed="81"/>
            <rFont val="Tahoma"/>
            <family val="2"/>
          </rPr>
          <t>John:</t>
        </r>
        <r>
          <rPr>
            <sz val="9"/>
            <color indexed="81"/>
            <rFont val="Tahoma"/>
            <family val="2"/>
          </rPr>
          <t xml:space="preserve">
All dams</t>
        </r>
      </text>
    </comment>
    <comment ref="G48" authorId="2" shapeId="0" xr:uid="{B25DFF68-941D-4289-B1FF-67DC3D534AE8}">
      <text>
        <r>
          <rPr>
            <b/>
            <sz val="9"/>
            <color indexed="81"/>
            <rFont val="Tahoma"/>
            <family val="2"/>
          </rPr>
          <t>John:</t>
        </r>
        <r>
          <rPr>
            <sz val="9"/>
            <color indexed="81"/>
            <rFont val="Tahoma"/>
            <family val="2"/>
          </rPr>
          <t xml:space="preserve">
Change the standard feedsupply selected for offspring</t>
        </r>
      </text>
    </comment>
    <comment ref="I48" authorId="2" shapeId="0" xr:uid="{BAE21718-124E-41FB-A7AB-94CD4DC233D4}">
      <text>
        <r>
          <rPr>
            <b/>
            <sz val="9"/>
            <color indexed="81"/>
            <rFont val="Tahoma"/>
            <family val="2"/>
          </rPr>
          <t>John:</t>
        </r>
        <r>
          <rPr>
            <sz val="9"/>
            <color indexed="81"/>
            <rFont val="Tahoma"/>
            <family val="2"/>
          </rPr>
          <t xml:space="preserve">
All offspring</t>
        </r>
      </text>
    </comment>
    <comment ref="G49" authorId="2" shapeId="0" xr:uid="{7D50A515-5FAE-4834-9CAF-39CEC31B938D}">
      <text>
        <r>
          <rPr>
            <b/>
            <sz val="9"/>
            <color indexed="81"/>
            <rFont val="Tahoma"/>
            <family val="2"/>
          </rPr>
          <t>John:</t>
        </r>
        <r>
          <rPr>
            <sz val="9"/>
            <color indexed="81"/>
            <rFont val="Tahoma"/>
            <family val="2"/>
          </rPr>
          <t xml:space="preserve">
Change the standard feedsupply selected for dams</t>
        </r>
      </text>
    </comment>
    <comment ref="I49" authorId="2" shapeId="0" xr:uid="{80B9B055-094F-4460-9AFA-3F0769F75098}">
      <text>
        <r>
          <rPr>
            <b/>
            <sz val="9"/>
            <color indexed="81"/>
            <rFont val="Tahoma"/>
            <family val="2"/>
          </rPr>
          <t>John:</t>
        </r>
        <r>
          <rPr>
            <sz val="9"/>
            <color indexed="81"/>
            <rFont val="Tahoma"/>
            <family val="2"/>
          </rPr>
          <t xml:space="preserve">
All dams</t>
        </r>
      </text>
    </comment>
    <comment ref="G50" authorId="2" shapeId="0" xr:uid="{2D5F3E1C-83E1-454D-A7A2-BBD49E293F0D}">
      <text>
        <r>
          <rPr>
            <b/>
            <sz val="9"/>
            <color indexed="81"/>
            <rFont val="Tahoma"/>
            <family val="2"/>
          </rPr>
          <t>John:</t>
        </r>
        <r>
          <rPr>
            <sz val="9"/>
            <color indexed="81"/>
            <rFont val="Tahoma"/>
            <family val="2"/>
          </rPr>
          <t xml:space="preserve">
Change the standard feedsupply selected for offspring</t>
        </r>
      </text>
    </comment>
    <comment ref="I50" authorId="2" shapeId="0" xr:uid="{ACA1CA3A-0203-4101-A73C-CD567DA8AE6C}">
      <text>
        <r>
          <rPr>
            <b/>
            <sz val="9"/>
            <color indexed="81"/>
            <rFont val="Tahoma"/>
            <family val="2"/>
          </rPr>
          <t>John:</t>
        </r>
        <r>
          <rPr>
            <sz val="9"/>
            <color indexed="81"/>
            <rFont val="Tahoma"/>
            <family val="2"/>
          </rPr>
          <t xml:space="preserve">
All offspring</t>
        </r>
      </text>
    </comment>
    <comment ref="G51" authorId="2" shapeId="0" xr:uid="{E1060FDE-2CA3-4DA4-91F4-6915ED9A11FB}">
      <text>
        <r>
          <rPr>
            <b/>
            <sz val="9"/>
            <color indexed="81"/>
            <rFont val="Tahoma"/>
            <family val="2"/>
          </rPr>
          <t>John:</t>
        </r>
        <r>
          <rPr>
            <sz val="9"/>
            <color indexed="81"/>
            <rFont val="Tahoma"/>
            <family val="2"/>
          </rPr>
          <t xml:space="preserve">
Change the standard feedsupply selected for dams</t>
        </r>
      </text>
    </comment>
    <comment ref="I51" authorId="2" shapeId="0" xr:uid="{C216DCAD-71BC-4F1F-809E-13D9D9898A44}">
      <text>
        <r>
          <rPr>
            <b/>
            <sz val="9"/>
            <color indexed="81"/>
            <rFont val="Tahoma"/>
            <family val="2"/>
          </rPr>
          <t>John:</t>
        </r>
        <r>
          <rPr>
            <sz val="9"/>
            <color indexed="81"/>
            <rFont val="Tahoma"/>
            <family val="2"/>
          </rPr>
          <t xml:space="preserve">
All dams</t>
        </r>
      </text>
    </comment>
    <comment ref="G52" authorId="2" shapeId="0" xr:uid="{97E27D9C-48BE-480A-93A5-179CC71524C7}">
      <text>
        <r>
          <rPr>
            <b/>
            <sz val="9"/>
            <color indexed="81"/>
            <rFont val="Tahoma"/>
            <family val="2"/>
          </rPr>
          <t>John:</t>
        </r>
        <r>
          <rPr>
            <sz val="9"/>
            <color indexed="81"/>
            <rFont val="Tahoma"/>
            <family val="2"/>
          </rPr>
          <t xml:space="preserve">
Change the standard feedsupply selected for offspring</t>
        </r>
      </text>
    </comment>
    <comment ref="I52" authorId="2" shapeId="0" xr:uid="{5C9F4E36-E2FF-4890-AAFA-8EE61112E421}">
      <text>
        <r>
          <rPr>
            <b/>
            <sz val="9"/>
            <color indexed="81"/>
            <rFont val="Tahoma"/>
            <family val="2"/>
          </rPr>
          <t>John:</t>
        </r>
        <r>
          <rPr>
            <sz val="9"/>
            <color indexed="81"/>
            <rFont val="Tahoma"/>
            <family val="2"/>
          </rPr>
          <t xml:space="preserve">
All offspring</t>
        </r>
      </text>
    </comment>
    <comment ref="G53" authorId="2" shapeId="0" xr:uid="{D3DD8C1D-E31A-440C-A2AC-2DA1ADFAB45C}">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I53" authorId="2" shapeId="0" xr:uid="{63B4D357-0DDC-417D-9FE4-EDF077DED7C7}">
      <text>
        <r>
          <rPr>
            <b/>
            <sz val="9"/>
            <color indexed="81"/>
            <rFont val="Tahoma"/>
            <family val="2"/>
          </rPr>
          <t>John:</t>
        </r>
        <r>
          <rPr>
            <sz val="9"/>
            <color indexed="81"/>
            <rFont val="Tahoma"/>
            <family val="2"/>
          </rPr>
          <t xml:space="preserve">
aStd - weanage
</t>
        </r>
      </text>
    </comment>
    <comment ref="G54" authorId="2" shapeId="0" xr:uid="{330A13F0-3F2B-4C41-B3F9-39CEEA7A5562}">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I54" authorId="2" shapeId="0" xr:uid="{CCD165BA-7616-48A6-BB3E-85A1FFB1A67E}">
      <text>
        <r>
          <rPr>
            <b/>
            <sz val="9"/>
            <color indexed="81"/>
            <rFont val="Tahoma"/>
            <family val="2"/>
          </rPr>
          <t>John:</t>
        </r>
        <r>
          <rPr>
            <sz val="9"/>
            <color indexed="81"/>
            <rFont val="Tahoma"/>
            <family val="2"/>
          </rPr>
          <t xml:space="preserve">
aStd - weanage
</t>
        </r>
      </text>
    </comment>
    <comment ref="G55" authorId="2" shapeId="0" xr:uid="{54F28034-7509-46AF-A581-4C00979E42BE}">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I55" authorId="2" shapeId="0" xr:uid="{CD65C71A-5B1F-4BB8-9EA4-5104F6AF65AF}">
      <text>
        <r>
          <rPr>
            <b/>
            <sz val="9"/>
            <color indexed="81"/>
            <rFont val="Tahoma"/>
            <family val="2"/>
          </rPr>
          <t>John:</t>
        </r>
        <r>
          <rPr>
            <sz val="9"/>
            <color indexed="81"/>
            <rFont val="Tahoma"/>
            <family val="2"/>
          </rPr>
          <t xml:space="preserve">
Undifferentiated dams</t>
        </r>
      </text>
    </comment>
    <comment ref="J55" authorId="2" shapeId="0" xr:uid="{773306BF-918F-4060-87BF-8E8A5E8FB162}">
      <text>
        <r>
          <rPr>
            <b/>
            <sz val="9"/>
            <color indexed="81"/>
            <rFont val="Tahoma"/>
            <family val="2"/>
          </rPr>
          <t>John:</t>
        </r>
        <r>
          <rPr>
            <sz val="9"/>
            <color indexed="81"/>
            <rFont val="Tahoma"/>
            <family val="2"/>
          </rPr>
          <t xml:space="preserve">
Dry dams </t>
        </r>
      </text>
    </comment>
    <comment ref="K55" authorId="2" shapeId="0" xr:uid="{15153963-DC98-47CF-B2D6-FD6E8A7C1795}">
      <text>
        <r>
          <rPr>
            <b/>
            <sz val="9"/>
            <color indexed="81"/>
            <rFont val="Tahoma"/>
            <family val="2"/>
          </rPr>
          <t>John:</t>
        </r>
        <r>
          <rPr>
            <sz val="9"/>
            <color indexed="81"/>
            <rFont val="Tahoma"/>
            <family val="2"/>
          </rPr>
          <t xml:space="preserve">
Pregnant dams</t>
        </r>
      </text>
    </comment>
    <comment ref="L55" authorId="2" shapeId="0" xr:uid="{B58CAC8F-934D-4A91-BA86-05C95EF0C01C}">
      <text>
        <r>
          <rPr>
            <b/>
            <sz val="9"/>
            <color indexed="81"/>
            <rFont val="Tahoma"/>
            <family val="2"/>
          </rPr>
          <t>John:</t>
        </r>
        <r>
          <rPr>
            <sz val="9"/>
            <color indexed="81"/>
            <rFont val="Tahoma"/>
            <family val="2"/>
          </rPr>
          <t xml:space="preserve">
Single dams</t>
        </r>
      </text>
    </comment>
    <comment ref="M55" authorId="2" shapeId="0" xr:uid="{C143183F-E5C8-42B9-8789-3E038E10D8ED}">
      <text>
        <r>
          <rPr>
            <b/>
            <sz val="9"/>
            <color indexed="81"/>
            <rFont val="Tahoma"/>
            <family val="2"/>
          </rPr>
          <t>John:</t>
        </r>
        <r>
          <rPr>
            <sz val="9"/>
            <color indexed="81"/>
            <rFont val="Tahoma"/>
            <family val="2"/>
          </rPr>
          <t xml:space="preserve">
Multiple dams</t>
        </r>
      </text>
    </comment>
    <comment ref="N55" authorId="2" shapeId="0" xr:uid="{8301163C-BAAF-4601-9D86-E6A8DDBCF907}">
      <text>
        <r>
          <rPr>
            <b/>
            <sz val="9"/>
            <color indexed="81"/>
            <rFont val="Tahoma"/>
            <family val="2"/>
          </rPr>
          <t>John:</t>
        </r>
        <r>
          <rPr>
            <sz val="9"/>
            <color indexed="81"/>
            <rFont val="Tahoma"/>
            <family val="2"/>
          </rPr>
          <t xml:space="preserve">
Twin dams</t>
        </r>
      </text>
    </comment>
    <comment ref="O55" authorId="2" shapeId="0" xr:uid="{6B1F551B-FF07-4A77-8E36-C8C2D3FEC92B}">
      <text>
        <r>
          <rPr>
            <b/>
            <sz val="9"/>
            <color indexed="81"/>
            <rFont val="Tahoma"/>
            <family val="2"/>
          </rPr>
          <t>John:</t>
        </r>
        <r>
          <rPr>
            <sz val="9"/>
            <color indexed="81"/>
            <rFont val="Tahoma"/>
            <family val="2"/>
          </rPr>
          <t xml:space="preserve">
Triplet dams</t>
        </r>
      </text>
    </comment>
    <comment ref="I57" authorId="2" shapeId="0" xr:uid="{1FD6EB44-2B68-4709-8221-0486E6734B6D}">
      <text>
        <r>
          <rPr>
            <b/>
            <sz val="9"/>
            <color indexed="81"/>
            <rFont val="Tahoma"/>
            <family val="2"/>
          </rPr>
          <t>John:</t>
        </r>
        <r>
          <rPr>
            <sz val="9"/>
            <color indexed="81"/>
            <rFont val="Tahoma"/>
            <family val="2"/>
          </rPr>
          <t xml:space="preserve">
Include BBB</t>
        </r>
      </text>
    </comment>
    <comment ref="J57" authorId="2" shapeId="0" xr:uid="{566E489D-EBBB-4428-8A84-1D619E0D6D2B}">
      <text>
        <r>
          <rPr>
            <b/>
            <sz val="9"/>
            <color indexed="81"/>
            <rFont val="Tahoma"/>
            <family val="2"/>
          </rPr>
          <t>John:</t>
        </r>
        <r>
          <rPr>
            <sz val="9"/>
            <color indexed="81"/>
            <rFont val="Tahoma"/>
            <family val="2"/>
          </rPr>
          <t xml:space="preserve">
Include BBM</t>
        </r>
      </text>
    </comment>
    <comment ref="K57" authorId="2" shapeId="0" xr:uid="{EE6E8BA0-F91B-447D-B8BB-11390E5E696B}">
      <text>
        <r>
          <rPr>
            <b/>
            <sz val="9"/>
            <color indexed="81"/>
            <rFont val="Tahoma"/>
            <family val="2"/>
          </rPr>
          <t>John:</t>
        </r>
        <r>
          <rPr>
            <sz val="9"/>
            <color indexed="81"/>
            <rFont val="Tahoma"/>
            <family val="2"/>
          </rPr>
          <t xml:space="preserve">
Include BBT</t>
        </r>
      </text>
    </comment>
    <comment ref="L57" authorId="2" shapeId="0" xr:uid="{0CFF2543-1E49-44E9-B45A-44870CF3DF09}">
      <text>
        <r>
          <rPr>
            <b/>
            <sz val="9"/>
            <color indexed="81"/>
            <rFont val="Tahoma"/>
            <family val="2"/>
          </rPr>
          <t>John:</t>
        </r>
        <r>
          <rPr>
            <sz val="9"/>
            <color indexed="81"/>
            <rFont val="Tahoma"/>
            <family val="2"/>
          </rPr>
          <t xml:space="preserve">
Include BMT</t>
        </r>
      </text>
    </comment>
    <comment ref="G58" authorId="2" shapeId="0" xr:uid="{13FB58A9-BC31-4F87-8056-E28C0B0D0305}">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G59" authorId="2" shapeId="0" xr:uid="{7EE8B5BA-AC56-4A57-8649-B054CB8A6F34}">
      <text>
        <r>
          <rPr>
            <b/>
            <sz val="9"/>
            <color indexed="81"/>
            <rFont val="Tahoma"/>
            <family val="2"/>
          </rPr>
          <t>John:</t>
        </r>
        <r>
          <rPr>
            <sz val="9"/>
            <color indexed="81"/>
            <rFont val="Tahoma"/>
            <family val="2"/>
          </rPr>
          <t xml:space="preserve">
SA on the standard NLB ASBV of a genotype. The NLB ASBV is of the sire genotype used. Half the value is added to scan_std that then affects BTRT of the standard animals.</t>
        </r>
      </text>
    </comment>
    <comment ref="I61" authorId="0" shapeId="0" xr:uid="{CEC79164-9BA8-43AA-8DC0-941CDEEBC71F}">
      <text>
        <r>
          <rPr>
            <b/>
            <sz val="9"/>
            <color indexed="81"/>
            <rFont val="Tahoma"/>
            <family val="2"/>
          </rPr>
          <t>Michael Young:</t>
        </r>
        <r>
          <rPr>
            <sz val="9"/>
            <color indexed="81"/>
            <rFont val="Tahoma"/>
            <family val="2"/>
          </rPr>
          <t xml:space="preserve">
potential intake. Done in the intake function which alters the animal profile</t>
        </r>
      </text>
    </comment>
    <comment ref="G65" authorId="0" shapeId="0" xr:uid="{B428D5D6-A272-4F5A-836C-DBEA2B366545}">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G68" authorId="0" shapeId="0" xr:uid="{61F10B68-8F20-4F57-8BF4-A3F7D74BC678}">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I68" authorId="2" shapeId="0" xr:uid="{CAD61EF4-5EE1-44C1-AB81-C0E33E6795B1}">
      <text>
        <r>
          <rPr>
            <b/>
            <sz val="9"/>
            <color indexed="81"/>
            <rFont val="Tahoma"/>
            <family val="2"/>
          </rPr>
          <t>John:</t>
        </r>
        <r>
          <rPr>
            <sz val="9"/>
            <color indexed="81"/>
            <rFont val="Tahoma"/>
            <family val="2"/>
          </rPr>
          <t xml:space="preserve">
CSIRO lamb survival of multiples</t>
        </r>
      </text>
    </comment>
    <comment ref="J68" authorId="2" shapeId="0" xr:uid="{628766B1-2D71-4024-A31A-0E6B823FD6F3}">
      <text>
        <r>
          <rPr>
            <b/>
            <sz val="9"/>
            <color indexed="81"/>
            <rFont val="Tahoma"/>
            <family val="2"/>
          </rPr>
          <t>John:</t>
        </r>
        <r>
          <rPr>
            <sz val="9"/>
            <color indexed="81"/>
            <rFont val="Tahoma"/>
            <family val="2"/>
          </rPr>
          <t xml:space="preserve">
LTW lamb survival of multiples</t>
        </r>
      </text>
    </comment>
    <comment ref="G71" authorId="0" shapeId="0" xr:uid="{7FFD391A-09FB-4A9B-A3A8-3B2A0F0368A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I71" authorId="0" shapeId="0" xr:uid="{749EF436-BC6B-456E-9F32-9CC034A58C09}">
      <text>
        <r>
          <rPr>
            <b/>
            <sz val="9"/>
            <color indexed="81"/>
            <rFont val="Tahoma"/>
            <family val="2"/>
          </rPr>
          <t>John Young:</t>
        </r>
        <r>
          <rPr>
            <sz val="9"/>
            <color indexed="81"/>
            <rFont val="Tahoma"/>
            <family val="2"/>
          </rPr>
          <t xml:space="preserve">
Used to alter the seasonality of conceiving at least 1:
</t>
        </r>
      </text>
    </comment>
    <comment ref="J71" authorId="0" shapeId="0" xr:uid="{465B2B49-71CA-4FDB-8DD1-459456A18960}">
      <text>
        <r>
          <rPr>
            <b/>
            <sz val="9"/>
            <color indexed="81"/>
            <rFont val="Tahoma"/>
            <family val="2"/>
          </rPr>
          <t>John Young:</t>
        </r>
        <r>
          <rPr>
            <sz val="9"/>
            <color indexed="81"/>
            <rFont val="Tahoma"/>
            <family val="2"/>
          </rPr>
          <t xml:space="preserve">
Used to alter the seasonality of conceiving at least 2 foetuses
</t>
        </r>
      </text>
    </comment>
    <comment ref="K71" authorId="0" shapeId="0" xr:uid="{389CC573-3CF1-4F5B-A192-B4A940F94B9E}">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L71" authorId="0" shapeId="0" xr:uid="{9740C2CE-A798-4807-AF73-E336BF95BDF0}">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G72" authorId="2" shapeId="0" xr:uid="{1F43AB0C-2C71-455A-BC22-973CAC953C4C}">
      <text>
        <r>
          <rPr>
            <b/>
            <sz val="9"/>
            <color indexed="81"/>
            <rFont val="Tahoma"/>
            <family val="2"/>
          </rPr>
          <t>John:</t>
        </r>
        <r>
          <rPr>
            <sz val="9"/>
            <color indexed="81"/>
            <rFont val="Tahoma"/>
            <family val="2"/>
          </rPr>
          <t xml:space="preserve">
Lamb survival (singles and twins), used to alter era trait</t>
        </r>
      </text>
    </comment>
    <comment ref="I72" authorId="2" shapeId="0" xr:uid="{1C536B0B-7B04-48EF-95E5-906B154CC1C4}">
      <text>
        <r>
          <rPr>
            <b/>
            <sz val="9"/>
            <color indexed="81"/>
            <rFont val="Tahoma"/>
            <family val="2"/>
          </rPr>
          <t>John:</t>
        </r>
        <r>
          <rPr>
            <sz val="9"/>
            <color indexed="81"/>
            <rFont val="Tahoma"/>
            <family val="2"/>
          </rPr>
          <t xml:space="preserve">
Lamb survival also used to alter era trait</t>
        </r>
      </text>
    </comment>
    <comment ref="G74" authorId="2" shapeId="0" xr:uid="{A691E9EB-3FE5-4F06-BBA8-1F76079F919F}">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75" authorId="2" shapeId="0" xr:uid="{7FB5FA27-13E5-429C-BE54-AC6C1C84E153}">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76" authorId="2" shapeId="0" xr:uid="{1639C607-D42E-4672-A6AF-C61C5EE21169}">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I76" authorId="2" shapeId="0" xr:uid="{2A4A3098-FBF9-45B4-93BB-8C3944BEB6EF}">
      <text>
        <r>
          <rPr>
            <b/>
            <sz val="9"/>
            <color indexed="81"/>
            <rFont val="Tahoma"/>
            <family val="2"/>
          </rPr>
          <t>John:</t>
        </r>
        <r>
          <rPr>
            <sz val="9"/>
            <color indexed="81"/>
            <rFont val="Tahoma"/>
            <family val="2"/>
          </rPr>
          <t xml:space="preserve">
Adjust repro rate of ewe lambs</t>
        </r>
      </text>
    </comment>
    <comment ref="J76" authorId="2" shapeId="0" xr:uid="{B864E07D-5E12-4D93-BED5-D213036882F4}">
      <text>
        <r>
          <rPr>
            <b/>
            <sz val="9"/>
            <color indexed="81"/>
            <rFont val="Tahoma"/>
            <family val="2"/>
          </rPr>
          <t>John:</t>
        </r>
        <r>
          <rPr>
            <sz val="9"/>
            <color indexed="81"/>
            <rFont val="Tahoma"/>
            <family val="2"/>
          </rPr>
          <t xml:space="preserve">
Adjust repro rate of maidens (to increase the spread between Mdn &amp; 3yo)</t>
        </r>
      </text>
    </comment>
    <comment ref="K76" authorId="2" shapeId="0" xr:uid="{FD1087C9-FF07-47ED-85E2-072FD66F3CB2}">
      <text>
        <r>
          <rPr>
            <b/>
            <sz val="9"/>
            <color indexed="81"/>
            <rFont val="Tahoma"/>
            <family val="2"/>
          </rPr>
          <t>John:</t>
        </r>
        <r>
          <rPr>
            <sz val="9"/>
            <color indexed="81"/>
            <rFont val="Tahoma"/>
            <family val="2"/>
          </rPr>
          <t xml:space="preserve">
Adjust repro rate of 3yos and older. To alter flock repro due to genetics</t>
        </r>
      </text>
    </comment>
    <comment ref="L76" authorId="2" shapeId="0" xr:uid="{CDB179FC-5E4C-4807-B792-27950226BB42}">
      <text>
        <r>
          <rPr>
            <b/>
            <sz val="9"/>
            <color indexed="81"/>
            <rFont val="Tahoma"/>
            <family val="2"/>
          </rPr>
          <t>John:</t>
        </r>
        <r>
          <rPr>
            <sz val="9"/>
            <color indexed="81"/>
            <rFont val="Tahoma"/>
            <family val="2"/>
          </rPr>
          <t xml:space="preserve">
Adjust repro rate of 3yos. To reduce flock repro or adjust RR if selling once dry</t>
        </r>
      </text>
    </comment>
    <comment ref="M76" authorId="2" shapeId="0" xr:uid="{C412F4B8-9994-4684-8859-BFCA27DDB725}">
      <text>
        <r>
          <rPr>
            <b/>
            <sz val="9"/>
            <color indexed="81"/>
            <rFont val="Tahoma"/>
            <family val="2"/>
          </rPr>
          <t>John:</t>
        </r>
        <r>
          <rPr>
            <sz val="9"/>
            <color indexed="81"/>
            <rFont val="Tahoma"/>
            <family val="2"/>
          </rPr>
          <t xml:space="preserve">
Adjust repro rate of 4yo &amp; 5yos if selling once dry or twice dry</t>
        </r>
      </text>
    </comment>
    <comment ref="N76" authorId="2" shapeId="0" xr:uid="{4E72A475-1350-47A1-9110-A351FE14A929}">
      <text>
        <r>
          <rPr>
            <b/>
            <sz val="9"/>
            <color indexed="81"/>
            <rFont val="Tahoma"/>
            <family val="2"/>
          </rPr>
          <t>John:</t>
        </r>
        <r>
          <rPr>
            <sz val="9"/>
            <color indexed="81"/>
            <rFont val="Tahoma"/>
            <family val="2"/>
          </rPr>
          <t xml:space="preserve">
Adjust repro rate of 6yos and older if retaining 'performers'</t>
        </r>
      </text>
    </comment>
    <comment ref="G77" authorId="2" shapeId="0" xr:uid="{A6FB663F-988F-4E38-9BAE-234EF068CE41}">
      <text>
        <r>
          <rPr>
            <b/>
            <sz val="9"/>
            <color indexed="81"/>
            <rFont val="Tahoma"/>
            <family val="2"/>
          </rPr>
          <t>John:</t>
        </r>
        <r>
          <rPr>
            <sz val="9"/>
            <color indexed="81"/>
            <rFont val="Tahoma"/>
            <family val="2"/>
          </rPr>
          <t xml:space="preserve">
Peri-natal (near birth) mortality of progeny due to exposure.
Axis is 'number of foetuses'</t>
        </r>
      </text>
    </comment>
    <comment ref="I77" authorId="2" shapeId="0" xr:uid="{BF54C54F-4CAE-4204-9299-5D84BC567703}">
      <text>
        <r>
          <rPr>
            <b/>
            <sz val="9"/>
            <color indexed="81"/>
            <rFont val="Tahoma"/>
            <family val="2"/>
          </rPr>
          <t>John:</t>
        </r>
        <r>
          <rPr>
            <sz val="9"/>
            <color indexed="81"/>
            <rFont val="Tahoma"/>
            <family val="2"/>
          </rPr>
          <t xml:space="preserve">
Singles</t>
        </r>
      </text>
    </comment>
    <comment ref="J77" authorId="2" shapeId="0" xr:uid="{B3A77E55-2F50-4AC8-835D-498FDC08C5FC}">
      <text>
        <r>
          <rPr>
            <b/>
            <sz val="9"/>
            <color indexed="81"/>
            <rFont val="Tahoma"/>
            <family val="2"/>
          </rPr>
          <t>John:</t>
        </r>
        <r>
          <rPr>
            <sz val="9"/>
            <color indexed="81"/>
            <rFont val="Tahoma"/>
            <family val="2"/>
          </rPr>
          <t xml:space="preserve">
Multiples</t>
        </r>
      </text>
    </comment>
    <comment ref="G80" authorId="0" shapeId="0" xr:uid="{DB457613-5273-4F7E-A4C9-F4C0A28D8B5B}">
      <text>
        <r>
          <rPr>
            <b/>
            <sz val="9"/>
            <color indexed="81"/>
            <rFont val="Tahoma"/>
            <family val="2"/>
          </rPr>
          <t>Michael Young:</t>
        </r>
        <r>
          <rPr>
            <sz val="9"/>
            <color indexed="81"/>
            <rFont val="Tahoma"/>
            <family val="2"/>
          </rPr>
          <t xml:space="preserve">
Turn on and off the SR bound (True = on)</t>
        </r>
      </text>
    </comment>
    <comment ref="G81" authorId="0" shapeId="0" xr:uid="{BF58730C-C6C5-4AC6-BACA-0827A44078DE}">
      <text>
        <r>
          <rPr>
            <b/>
            <sz val="9"/>
            <color indexed="81"/>
            <rFont val="Tahoma"/>
            <family val="2"/>
          </rPr>
          <t>Michael Young:</t>
        </r>
        <r>
          <rPr>
            <sz val="9"/>
            <color indexed="81"/>
            <rFont val="Tahoma"/>
            <family val="2"/>
          </rPr>
          <t xml:space="preserve">
set the SR for each pasture. (DSE/ha)</t>
        </r>
      </text>
    </comment>
    <comment ref="I81" authorId="0" shapeId="0" xr:uid="{D0346F6F-4FF7-444A-91D4-99E8740BC6F3}">
      <text>
        <r>
          <rPr>
            <b/>
            <sz val="9"/>
            <color indexed="81"/>
            <rFont val="Tahoma"/>
            <family val="2"/>
          </rPr>
          <t>Michael Young:</t>
        </r>
        <r>
          <rPr>
            <sz val="9"/>
            <color indexed="81"/>
            <rFont val="Tahoma"/>
            <family val="2"/>
          </rPr>
          <t xml:space="preserve">
All pastures</t>
        </r>
      </text>
    </comment>
    <comment ref="I82" authorId="2" shapeId="0" xr:uid="{CD1D90DD-E531-44E9-8686-BDEE83E52A73}">
      <text>
        <r>
          <rPr>
            <b/>
            <sz val="9"/>
            <color indexed="81"/>
            <rFont val="Tahoma"/>
            <family val="2"/>
          </rPr>
          <t>John:</t>
        </r>
        <r>
          <rPr>
            <sz val="9"/>
            <color indexed="81"/>
            <rFont val="Tahoma"/>
            <family val="2"/>
          </rPr>
          <t xml:space="preserve">
Autumn lambing included</t>
        </r>
      </text>
    </comment>
    <comment ref="I83" authorId="2" shapeId="0" xr:uid="{E0376924-CB5A-4950-971F-19146147695C}">
      <text>
        <r>
          <rPr>
            <b/>
            <sz val="9"/>
            <color indexed="81"/>
            <rFont val="Tahoma"/>
            <family val="2"/>
          </rPr>
          <t>John:</t>
        </r>
        <r>
          <rPr>
            <sz val="9"/>
            <color indexed="81"/>
            <rFont val="Tahoma"/>
            <family val="2"/>
          </rPr>
          <t xml:space="preserve">
Winter lambing included</t>
        </r>
      </text>
    </comment>
    <comment ref="J83" authorId="2" shapeId="0" xr:uid="{63CC1991-07AA-49B4-9239-944EC93FCE49}">
      <text>
        <r>
          <rPr>
            <b/>
            <sz val="9"/>
            <color indexed="81"/>
            <rFont val="Tahoma"/>
            <family val="2"/>
          </rPr>
          <t>John:</t>
        </r>
        <r>
          <rPr>
            <sz val="9"/>
            <color indexed="81"/>
            <rFont val="Tahoma"/>
            <family val="2"/>
          </rPr>
          <t xml:space="preserve">
Spring lambing included</t>
        </r>
      </text>
    </comment>
    <comment ref="G84" authorId="2" shapeId="0" xr:uid="{22574275-A35E-404F-B154-D2212B71A4AB}">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I84" authorId="2" shapeId="0" xr:uid="{4A36BA26-28B1-41ED-A7AF-A14F6D2486F5}">
      <text>
        <r>
          <rPr>
            <b/>
            <sz val="9"/>
            <color indexed="81"/>
            <rFont val="Tahoma"/>
            <family val="2"/>
          </rPr>
          <t>John:</t>
        </r>
        <r>
          <rPr>
            <sz val="9"/>
            <color indexed="81"/>
            <rFont val="Tahoma"/>
            <family val="2"/>
          </rPr>
          <t xml:space="preserve">
Adjust mating age offset for Ewe Lambs for all TOL &amp; all genotypes</t>
        </r>
      </text>
    </comment>
    <comment ref="G85" authorId="2" shapeId="0" xr:uid="{B0ECAD68-0810-49BD-B549-7D221161D272}">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I85" authorId="2" shapeId="0" xr:uid="{7942F109-6075-47FF-8432-736A3BD0010C}">
      <text>
        <r>
          <rPr>
            <b/>
            <sz val="9"/>
            <color indexed="81"/>
            <rFont val="Tahoma"/>
            <family val="2"/>
          </rPr>
          <t>John:</t>
        </r>
        <r>
          <rPr>
            <sz val="9"/>
            <color indexed="81"/>
            <rFont val="Tahoma"/>
            <family val="2"/>
          </rPr>
          <t xml:space="preserve">
Ewe lambs for all genotypes</t>
        </r>
      </text>
    </comment>
    <comment ref="J85" authorId="2" shapeId="0" xr:uid="{CC54BC71-065A-437C-B590-DE34D0FE2090}">
      <text>
        <r>
          <rPr>
            <b/>
            <sz val="9"/>
            <color indexed="81"/>
            <rFont val="Tahoma"/>
            <family val="2"/>
          </rPr>
          <t>John:</t>
        </r>
        <r>
          <rPr>
            <sz val="9"/>
            <color indexed="81"/>
            <rFont val="Tahoma"/>
            <family val="2"/>
          </rPr>
          <t xml:space="preserve">
Maidens &amp; Adults for all genotypes</t>
        </r>
      </text>
    </comment>
    <comment ref="G86" authorId="0" shapeId="0" xr:uid="{073E3D5A-2A14-4DAE-A500-933D7EA8F841}">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I86" authorId="2" shapeId="0" xr:uid="{D1D19467-E150-4F51-8B20-73646BC79629}">
      <text>
        <r>
          <rPr>
            <b/>
            <sz val="9"/>
            <color indexed="81"/>
            <rFont val="Tahoma"/>
            <family val="2"/>
          </rPr>
          <t>John:</t>
        </r>
        <r>
          <rPr>
            <sz val="9"/>
            <color indexed="81"/>
            <rFont val="Tahoma"/>
            <family val="2"/>
          </rPr>
          <t xml:space="preserve">
0:1 is the yearlings
</t>
        </r>
      </text>
    </comment>
    <comment ref="G87" authorId="0" shapeId="0" xr:uid="{ED33B280-7B0D-414C-85F3-368EBB4E94BC}">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I87" authorId="2" shapeId="0" xr:uid="{6E87C268-F2BE-404A-914A-F4F7B1FE3E7C}">
      <text>
        <r>
          <rPr>
            <b/>
            <sz val="9"/>
            <color indexed="81"/>
            <rFont val="Tahoma"/>
            <family val="2"/>
          </rPr>
          <t>John:</t>
        </r>
        <r>
          <rPr>
            <sz val="9"/>
            <color indexed="81"/>
            <rFont val="Tahoma"/>
            <family val="2"/>
          </rPr>
          <t xml:space="preserve">
0:1 is the yearlings
</t>
        </r>
      </text>
    </comment>
    <comment ref="I88" authorId="2" shapeId="0" xr:uid="{ECBC68FD-4F4B-46D1-B8FD-EBC3E42E8735}">
      <text>
        <r>
          <rPr>
            <b/>
            <sz val="9"/>
            <color indexed="81"/>
            <rFont val="Tahoma"/>
            <family val="2"/>
          </rPr>
          <t>John:</t>
        </r>
        <r>
          <rPr>
            <sz val="9"/>
            <color indexed="81"/>
            <rFont val="Tahoma"/>
            <family val="2"/>
          </rPr>
          <t xml:space="preserve">
1: is maidens and older
</t>
        </r>
      </text>
    </comment>
    <comment ref="I89" authorId="2" shapeId="0" xr:uid="{A6E825BD-A5B1-4D23-B03C-8639330AFAC9}">
      <text>
        <r>
          <rPr>
            <b/>
            <sz val="9"/>
            <color indexed="81"/>
            <rFont val="Tahoma"/>
            <family val="2"/>
          </rPr>
          <t>John:</t>
        </r>
        <r>
          <rPr>
            <sz val="9"/>
            <color indexed="81"/>
            <rFont val="Tahoma"/>
            <family val="2"/>
          </rPr>
          <t xml:space="preserve">
1: is maidens and older
</t>
        </r>
      </text>
    </comment>
    <comment ref="G90" authorId="0" shapeId="0" xr:uid="{DC759F5A-5498-4BC2-92CD-B789F1862500}">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I90" authorId="2" shapeId="0" xr:uid="{DE08F9D5-907A-476F-B17C-1498A2E904B6}">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G91" authorId="0" shapeId="0" xr:uid="{3EBAFC46-9F49-454D-AF2B-150D356B5978}">
      <text>
        <r>
          <rPr>
            <b/>
            <sz val="9"/>
            <color indexed="81"/>
            <rFont val="Tahoma"/>
            <family val="2"/>
          </rPr>
          <t>Michael Young:</t>
        </r>
        <r>
          <rPr>
            <sz val="9"/>
            <color indexed="81"/>
            <rFont val="Tahoma"/>
            <family val="2"/>
          </rPr>
          <t xml:space="preserve">
True = include the bound on selling twice drys
(scan needs to be &gt; 0)</t>
        </r>
      </text>
    </comment>
    <comment ref="G92" authorId="0" shapeId="0" xr:uid="{174BF85B-63B0-434F-A4BB-1CCBDCAA2931}">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I92" authorId="0" shapeId="0" xr:uid="{1D8E106B-B6C2-4C63-AA50-22B04B479403}">
      <text>
        <r>
          <rPr>
            <b/>
            <sz val="9"/>
            <color indexed="81"/>
            <rFont val="Tahoma"/>
            <family val="2"/>
          </rPr>
          <t xml:space="preserve">Michael Young:
</t>
        </r>
        <r>
          <rPr>
            <sz val="9"/>
            <color indexed="81"/>
            <rFont val="Tahoma"/>
            <family val="2"/>
          </rPr>
          <t>This sav is applied to i_ce_c2[2,…] so the axes are: d ,c2</t>
        </r>
      </text>
    </comment>
    <comment ref="G93" authorId="0" shapeId="0" xr:uid="{B333A3DD-4602-4882-8807-7FA70B075CA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G94" authorId="0" shapeId="0" xr:uid="{F7D55EAD-DB31-46B0-B05B-FD82AC36C3C0}">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I94" authorId="2" shapeId="0" xr:uid="{D5883214-AEAB-4E18-A3BB-4BEBD7AC83EA}">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J94" authorId="2" shapeId="0" xr:uid="{5C8137D4-B3F7-4840-927A-22496DE9A6A9}">
      <text>
        <r>
          <rPr>
            <b/>
            <sz val="9"/>
            <color indexed="81"/>
            <rFont val="Tahoma"/>
            <family val="2"/>
          </rPr>
          <t>John:</t>
        </r>
        <r>
          <rPr>
            <sz val="9"/>
            <color indexed="81"/>
            <rFont val="Tahoma"/>
            <family val="2"/>
          </rPr>
          <t xml:space="preserve">
Retained dams (t[2]) for the 1st lambing opportuity for BBB.</t>
        </r>
      </text>
    </comment>
    <comment ref="Q94" authorId="2" shapeId="0" xr:uid="{D281F1FC-EF2A-4C2E-8914-4FB74FE3E49E}">
      <text>
        <r>
          <rPr>
            <b/>
            <sz val="9"/>
            <color indexed="81"/>
            <rFont val="Tahoma"/>
            <family val="2"/>
          </rPr>
          <t>John:</t>
        </r>
        <r>
          <rPr>
            <sz val="9"/>
            <color indexed="81"/>
            <rFont val="Tahoma"/>
            <family val="2"/>
          </rPr>
          <t xml:space="preserve">
Retained dams (t[2]) for the 1st lambing opportuity for BBB.</t>
        </r>
      </text>
    </comment>
    <comment ref="G95" authorId="0" shapeId="0" xr:uid="{724FE917-3E5F-4656-B0AA-2DF53217CFA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G96" authorId="0" shapeId="0" xr:uid="{ECFA50FA-BF82-42AF-8A3F-94A058920607}">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I96" authorId="0" shapeId="0" xr:uid="{C4ADC203-9CDC-4230-9075-AC8DA83CF046}">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G97" authorId="0" shapeId="0" xr:uid="{B84ABE09-E8B5-4655-9153-54D8775B9091}">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G98" authorId="0" shapeId="0" xr:uid="{17799062-EC99-4EE0-A1C8-934743D9B08E}">
      <text>
        <r>
          <rPr>
            <b/>
            <sz val="9"/>
            <color indexed="81"/>
            <rFont val="Tahoma"/>
            <family val="2"/>
          </rPr>
          <t>Michael Young:</t>
        </r>
        <r>
          <rPr>
            <sz val="9"/>
            <color indexed="81"/>
            <rFont val="Tahoma"/>
            <family val="2"/>
          </rPr>
          <t xml:space="preserve">
min dams</t>
        </r>
      </text>
    </comment>
    <comment ref="G99" authorId="0" shapeId="0" xr:uid="{043E213D-C816-4F87-854D-AF8A4F5696B0}">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G100" authorId="0" shapeId="0" xr:uid="{8A061EBF-2795-4291-AA46-B54653D6B60E}">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I100" authorId="0" shapeId="0" xr:uid="{29A03AF1-91FE-44E9-A875-2338591FE39A}">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J100" authorId="0" shapeId="0" xr:uid="{788F600E-0F61-4C9A-AB0C-A4AB52A49F48}">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K100" authorId="0" shapeId="0" xr:uid="{5D0BCE8F-3548-4239-A787-7ED734DD4A4D}">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L100" authorId="0" shapeId="0" xr:uid="{8F6FCA3D-A7CB-40D0-B101-203BBCC43A1C}">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M100" authorId="0" shapeId="0" xr:uid="{8444C1A1-65EE-4F42-A948-6125A751B3BF}">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G101" authorId="0" shapeId="0" xr:uid="{1247A7F8-449A-44B6-B7C1-ACC125BA1167}">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G102" authorId="0" shapeId="0" xr:uid="{44BC8728-0A1C-4B2F-98F7-E453A7BC66A0}">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I102" authorId="0" shapeId="0" xr:uid="{4D87D9AB-5E63-483A-A9BA-8D8FF2CCCFAE}">
      <text>
        <r>
          <rPr>
            <b/>
            <sz val="9"/>
            <color indexed="81"/>
            <rFont val="Tahoma"/>
            <family val="2"/>
          </rPr>
          <t xml:space="preserve">John:
</t>
        </r>
        <r>
          <rPr>
            <sz val="9"/>
            <color indexed="81"/>
            <rFont val="Tahoma"/>
            <family val="2"/>
          </rPr>
          <t>0:1, 0:3 is yearlings BBB, BBM &amp; BBT (yearling BMT can be mated)</t>
        </r>
      </text>
    </comment>
    <comment ref="J102" authorId="0" shapeId="0" xr:uid="{D741ECFB-6054-4083-AF8F-1BD3D7B32F6D}">
      <text>
        <r>
          <rPr>
            <b/>
            <sz val="9"/>
            <color indexed="81"/>
            <rFont val="Tahoma"/>
            <family val="2"/>
          </rPr>
          <t xml:space="preserve">John:
</t>
        </r>
        <r>
          <rPr>
            <sz val="9"/>
            <color indexed="81"/>
            <rFont val="Tahoma"/>
            <family val="2"/>
          </rPr>
          <t>1:2, : is maidens of all genotypes</t>
        </r>
      </text>
    </comment>
    <comment ref="I103" authorId="0" shapeId="0" xr:uid="{E48F8F58-ECB6-44C1-AA15-CA1BD263DCD1}">
      <text>
        <r>
          <rPr>
            <b/>
            <sz val="9"/>
            <color indexed="81"/>
            <rFont val="Tahoma"/>
            <family val="2"/>
          </rPr>
          <t xml:space="preserve">John:
</t>
        </r>
        <r>
          <rPr>
            <sz val="9"/>
            <color indexed="81"/>
            <rFont val="Tahoma"/>
            <family val="2"/>
          </rPr>
          <t>0:1, 0:3 is yearlings BBB, BBM &amp; BBT (yearling BMT can be mated)</t>
        </r>
      </text>
    </comment>
    <comment ref="G104" authorId="0" shapeId="0" xr:uid="{97AB1DBC-BA09-465B-9B98-0E175593A963}">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G105" authorId="0" shapeId="0" xr:uid="{19A2661A-892C-4EF2-81F1-844756F78AAC}">
      <text>
        <r>
          <rPr>
            <b/>
            <sz val="9"/>
            <color indexed="81"/>
            <rFont val="Tahoma"/>
            <family val="2"/>
          </rPr>
          <t>Michael Young:</t>
        </r>
        <r>
          <rPr>
            <sz val="9"/>
            <color indexed="81"/>
            <rFont val="Tahoma"/>
            <family val="2"/>
          </rPr>
          <t xml:space="preserve">
Min sale age (days) of dams.
</t>
        </r>
      </text>
    </comment>
    <comment ref="I105" authorId="0" shapeId="0" xr:uid="{99F41765-7F3B-47A8-AAE6-4682E55AED6D}">
      <text>
        <r>
          <rPr>
            <b/>
            <sz val="9"/>
            <color indexed="81"/>
            <rFont val="Tahoma"/>
            <family val="2"/>
          </rPr>
          <t>Michael Young:</t>
        </r>
        <r>
          <rPr>
            <sz val="9"/>
            <color indexed="81"/>
            <rFont val="Tahoma"/>
            <family val="2"/>
          </rPr>
          <t xml:space="preserve">
0:3 is BBB, BBM &amp; BBT which are the BB dams.</t>
        </r>
      </text>
    </comment>
    <comment ref="G106" authorId="0" shapeId="0" xr:uid="{45B85885-371E-4994-9276-07E4AF7B11DF}">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I106" authorId="0" shapeId="0" xr:uid="{0FB76149-8CB0-4911-AC5A-8DEBF4AE7E87}">
      <text>
        <r>
          <rPr>
            <b/>
            <sz val="9"/>
            <color indexed="81"/>
            <rFont val="Tahoma"/>
            <family val="2"/>
          </rPr>
          <t>Michael Young:</t>
        </r>
        <r>
          <rPr>
            <sz val="9"/>
            <color indexed="81"/>
            <rFont val="Tahoma"/>
            <family val="2"/>
          </rPr>
          <t xml:space="preserve">
0:1 is BBB.
Would not usually use this if the BBB is a maternal genotype</t>
        </r>
      </text>
    </comment>
    <comment ref="G107" authorId="0" shapeId="0" xr:uid="{3FB8925A-049B-4604-9940-4263D0A4B9C2}">
      <text>
        <r>
          <rPr>
            <b/>
            <sz val="9"/>
            <color indexed="81"/>
            <rFont val="Tahoma"/>
            <family val="2"/>
          </rPr>
          <t>Young:</t>
        </r>
        <r>
          <rPr>
            <sz val="9"/>
            <color indexed="81"/>
            <rFont val="Tahoma"/>
            <family val="2"/>
          </rPr>
          <t xml:space="preserve">
highest age (days) to sell female offspring.</t>
        </r>
      </text>
    </comment>
    <comment ref="I107" authorId="0" shapeId="0" xr:uid="{41ECDF5C-1F96-422D-9145-31B33A369EF4}">
      <text>
        <r>
          <rPr>
            <b/>
            <sz val="9"/>
            <color indexed="81"/>
            <rFont val="Tahoma"/>
            <family val="2"/>
          </rPr>
          <t>Young:</t>
        </r>
        <r>
          <rPr>
            <sz val="9"/>
            <color indexed="81"/>
            <rFont val="Tahoma"/>
            <family val="2"/>
          </rPr>
          <t xml:space="preserve">
0:1 to only control the sale age of the pure bred female offspring i.e. not BBM, BBT or BMT</t>
        </r>
      </text>
    </comment>
    <comment ref="G108" authorId="0" shapeId="0" xr:uid="{B87FB6D6-E182-4AF6-8346-66329E0C123E}">
      <text>
        <r>
          <rPr>
            <b/>
            <sz val="9"/>
            <color indexed="81"/>
            <rFont val="Tahoma"/>
            <family val="2"/>
          </rPr>
          <t>Michael Young:</t>
        </r>
        <r>
          <rPr>
            <sz val="9"/>
            <color indexed="81"/>
            <rFont val="Tahoma"/>
            <family val="2"/>
          </rPr>
          <t xml:space="preserve">
lowest age (days) to sell wethers.</t>
        </r>
      </text>
    </comment>
    <comment ref="I108" authorId="0" shapeId="0" xr:uid="{2C80D4ED-B799-4A8A-85B9-0614E6B4CE61}">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G109" authorId="0" shapeId="0" xr:uid="{FD76E1C0-6F72-4307-B64A-96894C343A32}">
      <text>
        <r>
          <rPr>
            <b/>
            <sz val="9"/>
            <color indexed="81"/>
            <rFont val="Tahoma"/>
            <family val="2"/>
          </rPr>
          <t>Michael Young:</t>
        </r>
        <r>
          <rPr>
            <sz val="9"/>
            <color indexed="81"/>
            <rFont val="Tahoma"/>
            <family val="2"/>
          </rPr>
          <t xml:space="preserve">
highest age (days) to sell wethers.</t>
        </r>
      </text>
    </comment>
    <comment ref="I109" authorId="0" shapeId="0" xr:uid="{0C854F3D-E65D-40EE-99A4-CD340A35ECE5}">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G110" authorId="2" shapeId="0" xr:uid="{CD4B3E68-CC3D-492E-8A3B-6CBC1533F5B4}">
      <text>
        <r>
          <rPr>
            <b/>
            <sz val="9"/>
            <color indexed="81"/>
            <rFont val="Tahoma"/>
            <family val="2"/>
          </rPr>
          <t>John:</t>
        </r>
        <r>
          <rPr>
            <sz val="9"/>
            <color indexed="81"/>
            <rFont val="Tahoma"/>
            <family val="2"/>
          </rPr>
          <t xml:space="preserve">
Contract cost of the husbandry operations</t>
        </r>
      </text>
    </comment>
    <comment ref="I110" authorId="2" shapeId="0" xr:uid="{F977A9F6-882E-4ED2-82B8-4DE0AB369860}">
      <text>
        <r>
          <rPr>
            <b/>
            <sz val="9"/>
            <color indexed="81"/>
            <rFont val="Tahoma"/>
            <family val="2"/>
          </rPr>
          <t>John:</t>
        </r>
        <r>
          <rPr>
            <sz val="9"/>
            <color indexed="81"/>
            <rFont val="Tahoma"/>
            <family val="2"/>
          </rPr>
          <t xml:space="preserve">
Scanning cost (all levels of scanning) </t>
        </r>
      </text>
    </comment>
    <comment ref="G111" authorId="2" shapeId="0" xr:uid="{07B0D1F3-8D75-4B5C-A025-112A23BCFA69}">
      <text>
        <r>
          <rPr>
            <b/>
            <sz val="9"/>
            <color indexed="81"/>
            <rFont val="Tahoma"/>
            <family val="2"/>
          </rPr>
          <t>John:</t>
        </r>
        <r>
          <rPr>
            <sz val="9"/>
            <color indexed="81"/>
            <rFont val="Tahoma"/>
            <family val="2"/>
          </rPr>
          <t xml:space="preserve">
Contract cost of the husbandry operations</t>
        </r>
      </text>
    </comment>
    <comment ref="I111" authorId="2" shapeId="0" xr:uid="{FA22CA4C-C0D0-42C0-AC8B-E40442E439C2}">
      <text>
        <r>
          <rPr>
            <b/>
            <sz val="9"/>
            <color indexed="81"/>
            <rFont val="Tahoma"/>
            <family val="2"/>
          </rPr>
          <t>John:</t>
        </r>
        <r>
          <rPr>
            <sz val="9"/>
            <color indexed="81"/>
            <rFont val="Tahoma"/>
            <family val="2"/>
          </rPr>
          <t xml:space="preserve">
Scanning cost (multiples and higher) </t>
        </r>
      </text>
    </comment>
    <comment ref="G112" authorId="2" shapeId="0" xr:uid="{B808DC2F-F54D-4FEB-AA11-A23EF5C6E2B0}">
      <text>
        <r>
          <rPr>
            <b/>
            <sz val="9"/>
            <color indexed="81"/>
            <rFont val="Tahoma"/>
            <family val="2"/>
          </rPr>
          <t>John:</t>
        </r>
        <r>
          <rPr>
            <sz val="9"/>
            <color indexed="81"/>
            <rFont val="Tahoma"/>
            <family val="2"/>
          </rPr>
          <t xml:space="preserve">
Contract cost of the husbandry operations</t>
        </r>
      </text>
    </comment>
    <comment ref="I112" authorId="2" shapeId="0" xr:uid="{C2F5E934-BA77-437D-9F1B-34CA0E90B71C}">
      <text>
        <r>
          <rPr>
            <b/>
            <sz val="9"/>
            <color indexed="81"/>
            <rFont val="Tahoma"/>
            <family val="2"/>
          </rPr>
          <t>John:</t>
        </r>
        <r>
          <rPr>
            <sz val="9"/>
            <color indexed="81"/>
            <rFont val="Tahoma"/>
            <family val="2"/>
          </rPr>
          <t xml:space="preserve">
Scanning cost (all levels of scanning) </t>
        </r>
      </text>
    </comment>
    <comment ref="G113" authorId="2" shapeId="0" xr:uid="{AFADFC6A-59FC-4B7D-9140-D39763F9795C}">
      <text>
        <r>
          <rPr>
            <b/>
            <sz val="9"/>
            <color indexed="81"/>
            <rFont val="Tahoma"/>
            <family val="2"/>
          </rPr>
          <t>John:</t>
        </r>
        <r>
          <rPr>
            <sz val="9"/>
            <color indexed="81"/>
            <rFont val="Tahoma"/>
            <family val="2"/>
          </rPr>
          <t xml:space="preserve">
units of the job (h2) carried out per husbandry labour hour of each type (l2)</t>
        </r>
      </text>
    </comment>
    <comment ref="I113" authorId="2" shapeId="0" xr:uid="{7F7AA53F-E93D-490C-A06E-484BC5E1EBCB}">
      <text>
        <r>
          <rPr>
            <b/>
            <sz val="9"/>
            <color indexed="81"/>
            <rFont val="Tahoma"/>
            <family val="2"/>
          </rPr>
          <t>John:</t>
        </r>
        <r>
          <rPr>
            <sz val="9"/>
            <color indexed="81"/>
            <rFont val="Tahoma"/>
            <family val="2"/>
          </rPr>
          <t xml:space="preserve">
Scanning labour (all levels of scanning) for all types of labour</t>
        </r>
      </text>
    </comment>
    <comment ref="G114" authorId="2" shapeId="0" xr:uid="{26C9A113-1ED3-4B95-BB2A-1218D8FBA9F0}">
      <text>
        <r>
          <rPr>
            <b/>
            <sz val="9"/>
            <color indexed="81"/>
            <rFont val="Tahoma"/>
            <family val="2"/>
          </rPr>
          <t>John:</t>
        </r>
        <r>
          <rPr>
            <sz val="9"/>
            <color indexed="81"/>
            <rFont val="Tahoma"/>
            <family val="2"/>
          </rPr>
          <t xml:space="preserve">
units of the job (h2) carried out per husbandry labour hour of each type (l2)</t>
        </r>
      </text>
    </comment>
    <comment ref="I114" authorId="2" shapeId="0" xr:uid="{BCE972AC-895A-4541-8C5A-C5039F986600}">
      <text>
        <r>
          <rPr>
            <b/>
            <sz val="9"/>
            <color indexed="81"/>
            <rFont val="Tahoma"/>
            <family val="2"/>
          </rPr>
          <t>John:</t>
        </r>
        <r>
          <rPr>
            <sz val="9"/>
            <color indexed="81"/>
            <rFont val="Tahoma"/>
            <family val="2"/>
          </rPr>
          <t xml:space="preserve">
Scanning labour (multiples and higher) for casual labour only</t>
        </r>
      </text>
    </comment>
    <comment ref="G119" authorId="2" shapeId="0" xr:uid="{CC3CB322-42A3-49CA-B57D-F5866B12CFA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G120" authorId="2" shapeId="0" xr:uid="{462ED699-4629-4B89-B72B-42CBAE120080}">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G121" authorId="2" shapeId="0" xr:uid="{1AD01A4F-9505-4AAA-B9AE-E48F904B0F6E}">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G122" authorId="2" shapeId="0" xr:uid="{239B58DE-C11D-46A2-9134-6792321C9176}">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I122" authorId="2" shapeId="0" xr:uid="{DB26574C-C518-492B-A177-3F040F891315}">
      <text>
        <r>
          <rPr>
            <b/>
            <sz val="9"/>
            <color indexed="81"/>
            <rFont val="Tahoma"/>
            <family val="2"/>
          </rPr>
          <t>John:</t>
        </r>
        <r>
          <rPr>
            <sz val="9"/>
            <color indexed="81"/>
            <rFont val="Tahoma"/>
            <family val="2"/>
          </rPr>
          <t xml:space="preserve">
To capture sale price of scanned dry. Breeder and Mutton
Std prices in March to June.</t>
        </r>
      </text>
    </comment>
    <comment ref="G124" authorId="2" shapeId="0" xr:uid="{BA58B2ED-EF44-429D-8106-5D652594D596}">
      <text>
        <r>
          <rPr>
            <b/>
            <sz val="9"/>
            <color indexed="81"/>
            <rFont val="Tahoma"/>
            <family val="2"/>
          </rPr>
          <t>John:</t>
        </r>
        <r>
          <rPr>
            <sz val="9"/>
            <color indexed="81"/>
            <rFont val="Tahoma"/>
            <family val="2"/>
          </rPr>
          <t xml:space="preserve">
Pasture growth rate by feed period (all LMUs)</t>
        </r>
      </text>
    </comment>
    <comment ref="H124" authorId="2" shapeId="0" xr:uid="{552EDF8D-FF87-4D86-841E-671E00CD1BB6}">
      <text>
        <r>
          <rPr>
            <b/>
            <sz val="9"/>
            <color indexed="81"/>
            <rFont val="Tahoma"/>
            <family val="2"/>
          </rPr>
          <t>John:</t>
        </r>
        <r>
          <rPr>
            <sz val="9"/>
            <color indexed="81"/>
            <rFont val="Tahoma"/>
            <family val="2"/>
          </rPr>
          <t xml:space="preserve">
Pasture type</t>
        </r>
      </text>
    </comment>
    <comment ref="I124" authorId="2" shapeId="0" xr:uid="{7AA38021-C5BE-4F34-B261-D66DF7A5717A}">
      <text>
        <r>
          <rPr>
            <b/>
            <sz val="9"/>
            <color indexed="81"/>
            <rFont val="Tahoma"/>
            <family val="2"/>
          </rPr>
          <t>John:</t>
        </r>
        <r>
          <rPr>
            <sz val="9"/>
            <color indexed="81"/>
            <rFont val="Tahoma"/>
            <family val="2"/>
          </rPr>
          <t xml:space="preserve">
Feed period 1</t>
        </r>
      </text>
    </comment>
    <comment ref="J124" authorId="2" shapeId="0" xr:uid="{BF102AE4-6830-4836-A2AD-98F112E6125B}">
      <text>
        <r>
          <rPr>
            <b/>
            <sz val="9"/>
            <color indexed="81"/>
            <rFont val="Tahoma"/>
            <family val="2"/>
          </rPr>
          <t>John:</t>
        </r>
        <r>
          <rPr>
            <sz val="9"/>
            <color indexed="81"/>
            <rFont val="Tahoma"/>
            <family val="2"/>
          </rPr>
          <t xml:space="preserve">
Feed period 4</t>
        </r>
      </text>
    </comment>
    <comment ref="K124" authorId="2" shapeId="0" xr:uid="{DE36A2B7-9C73-4FA1-8127-EEC580B66337}">
      <text>
        <r>
          <rPr>
            <b/>
            <sz val="9"/>
            <color indexed="81"/>
            <rFont val="Tahoma"/>
            <family val="2"/>
          </rPr>
          <t>John:</t>
        </r>
        <r>
          <rPr>
            <sz val="9"/>
            <color indexed="81"/>
            <rFont val="Tahoma"/>
            <family val="2"/>
          </rPr>
          <t xml:space="preserve">
Feed period 5</t>
        </r>
      </text>
    </comment>
    <comment ref="L124" authorId="2" shapeId="0" xr:uid="{7D45D896-EEA9-40B5-8AE3-CA210A080F04}">
      <text>
        <r>
          <rPr>
            <b/>
            <sz val="9"/>
            <color indexed="81"/>
            <rFont val="Tahoma"/>
            <family val="2"/>
          </rPr>
          <t>John:</t>
        </r>
        <r>
          <rPr>
            <sz val="9"/>
            <color indexed="81"/>
            <rFont val="Tahoma"/>
            <family val="2"/>
          </rPr>
          <t xml:space="preserve">
Feed period 6</t>
        </r>
      </text>
    </comment>
    <comment ref="G125" authorId="2" shapeId="0" xr:uid="{69B0A302-4AAC-4290-9309-ECD719464701}">
      <text>
        <r>
          <rPr>
            <b/>
            <sz val="9"/>
            <color indexed="81"/>
            <rFont val="Tahoma"/>
            <family val="2"/>
          </rPr>
          <t>John:</t>
        </r>
        <r>
          <rPr>
            <sz val="9"/>
            <color indexed="81"/>
            <rFont val="Tahoma"/>
            <family val="2"/>
          </rPr>
          <t xml:space="preserve">
Germination of pasture across all lmus</t>
        </r>
      </text>
    </comment>
    <comment ref="G126" authorId="2" shapeId="0" xr:uid="{6D078872-3E50-431E-B202-02EDE922B334}">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G127" authorId="2" shapeId="0" xr:uid="{B3F3A0EF-0CAE-4027-98A8-A62200F3CD55}">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G128" authorId="2" shapeId="0" xr:uid="{3A5F28C8-063C-4E92-930E-E080E2A37B8F}">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I128" authorId="2" shapeId="0" xr:uid="{953A75ED-A25A-4B55-BE5D-170DA02E7CBC}">
      <text>
        <r>
          <rPr>
            <b/>
            <sz val="9"/>
            <color indexed="81"/>
            <rFont val="Tahoma"/>
            <family val="2"/>
          </rPr>
          <t>John:</t>
        </r>
        <r>
          <rPr>
            <sz val="9"/>
            <color indexed="81"/>
            <rFont val="Tahoma"/>
            <family val="2"/>
          </rPr>
          <t xml:space="preserve">
Beginning of EL joining</t>
        </r>
      </text>
    </comment>
    <comment ref="X128" authorId="2" shapeId="0" xr:uid="{899429DE-6625-4B9C-AF37-C843444DFBD4}">
      <text>
        <r>
          <rPr>
            <b/>
            <sz val="9"/>
            <color indexed="81"/>
            <rFont val="Tahoma"/>
            <family val="2"/>
          </rPr>
          <t>John:</t>
        </r>
        <r>
          <rPr>
            <sz val="9"/>
            <color indexed="81"/>
            <rFont val="Tahoma"/>
            <family val="2"/>
          </rPr>
          <t xml:space="preserve">
End of EL joining</t>
        </r>
      </text>
    </comment>
    <comment ref="AM128" authorId="2" shapeId="0" xr:uid="{AB7DA8C9-8802-4EF9-A53C-1BC87054F42D}">
      <text>
        <r>
          <rPr>
            <b/>
            <sz val="9"/>
            <color indexed="81"/>
            <rFont val="Tahoma"/>
            <family val="2"/>
          </rPr>
          <t>John:</t>
        </r>
        <r>
          <rPr>
            <sz val="9"/>
            <color indexed="81"/>
            <rFont val="Tahoma"/>
            <family val="2"/>
          </rPr>
          <t xml:space="preserve">
EL/Yearling lambing</t>
        </r>
      </text>
    </comment>
    <comment ref="BB128" authorId="2" shapeId="0" xr:uid="{2A15AAC4-9813-4A7F-9358-5499F5B9856B}">
      <text>
        <r>
          <rPr>
            <b/>
            <sz val="9"/>
            <color indexed="81"/>
            <rFont val="Tahoma"/>
            <family val="2"/>
          </rPr>
          <t>John:</t>
        </r>
        <r>
          <rPr>
            <sz val="9"/>
            <color indexed="81"/>
            <rFont val="Tahoma"/>
            <family val="2"/>
          </rPr>
          <t xml:space="preserve">
Beginning Mdn joining</t>
        </r>
      </text>
    </comment>
    <comment ref="G129" authorId="2" shapeId="0" xr:uid="{5DE0A147-BE70-4E69-B50A-6E9D3C0DF7E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List>
</comments>
</file>

<file path=xl/sharedStrings.xml><?xml version="1.0" encoding="utf-8"?>
<sst xmlns="http://schemas.openxmlformats.org/spreadsheetml/2006/main" count="7605" uniqueCount="1669">
  <si>
    <t>sam</t>
  </si>
  <si>
    <t>Dict</t>
  </si>
  <si>
    <t>Key1</t>
  </si>
  <si>
    <t>Key2</t>
  </si>
  <si>
    <t>slice</t>
  </si>
  <si>
    <t>Default</t>
  </si>
  <si>
    <t>0:1</t>
  </si>
  <si>
    <t>1:2</t>
  </si>
  <si>
    <t>2:3</t>
  </si>
  <si>
    <t>saa</t>
  </si>
  <si>
    <t>sav</t>
  </si>
  <si>
    <t>sap</t>
  </si>
  <si>
    <t>Note on formatting</t>
  </si>
  <si>
    <t>eqn_compare</t>
  </si>
  <si>
    <t>TOL_inc</t>
  </si>
  <si>
    <t>g3_included</t>
  </si>
  <si>
    <t>bnd_total_pas_area</t>
  </si>
  <si>
    <t>bnd_pasarea_inc</t>
  </si>
  <si>
    <t>Drop</t>
  </si>
  <si>
    <t>scan_og1</t>
  </si>
  <si>
    <t>eqn_used_g3_q1p7</t>
  </si>
  <si>
    <t>eqn_used_g2_q1p7</t>
  </si>
  <si>
    <t>eqn_used_g1_q1p7</t>
  </si>
  <si>
    <t>steady_state</t>
  </si>
  <si>
    <t>lw_inc</t>
  </si>
  <si>
    <t>ffcfw_inc</t>
  </si>
  <si>
    <t>BlankLast</t>
  </si>
  <si>
    <t>srw_c2</t>
  </si>
  <si>
    <t>cl0_c2</t>
  </si>
  <si>
    <t>sfw_c2</t>
  </si>
  <si>
    <t>sfd_c2</t>
  </si>
  <si>
    <t>kg</t>
  </si>
  <si>
    <t>mortalityp</t>
  </si>
  <si>
    <t>3:4,1:2,:</t>
  </si>
  <si>
    <t>genotype</t>
  </si>
  <si>
    <t>nut_spread_n1</t>
  </si>
  <si>
    <t>-</t>
  </si>
  <si>
    <t>nut_spread_n3</t>
  </si>
  <si>
    <t>Report</t>
  </si>
  <si>
    <t>Run</t>
  </si>
  <si>
    <t>Description</t>
  </si>
  <si>
    <t>run_summary</t>
  </si>
  <si>
    <t>run_areasum</t>
  </si>
  <si>
    <t>run_daily_mei_dams</t>
  </si>
  <si>
    <t>run_pnl</t>
  </si>
  <si>
    <t>run_profitarea</t>
  </si>
  <si>
    <t>run_saleprice</t>
  </si>
  <si>
    <t>run_cfw_dams</t>
  </si>
  <si>
    <t>run_lw_dams</t>
  </si>
  <si>
    <t>run_ffcfw_dams</t>
  </si>
  <si>
    <t>run_ffcfw_prog</t>
  </si>
  <si>
    <t>run_weanper</t>
  </si>
  <si>
    <t>run_scanper</t>
  </si>
  <si>
    <t>run_lamb_survival</t>
  </si>
  <si>
    <t>run_daily_pi_dams</t>
  </si>
  <si>
    <t>run_numbers_dams</t>
  </si>
  <si>
    <t>run_numbers_prog</t>
  </si>
  <si>
    <t>run_numbers_offs</t>
  </si>
  <si>
    <t>run_dse</t>
  </si>
  <si>
    <t>run_grnfoo</t>
  </si>
  <si>
    <t>run_dryfoo</t>
  </si>
  <si>
    <t>run_napfoo</t>
  </si>
  <si>
    <t>run_grncon</t>
  </si>
  <si>
    <t>run_drycon</t>
  </si>
  <si>
    <t>run_napcon</t>
  </si>
  <si>
    <t>run_poccon</t>
  </si>
  <si>
    <t>run_supcon</t>
  </si>
  <si>
    <t>run_stubcon</t>
  </si>
  <si>
    <t>Exp Group</t>
  </si>
  <si>
    <t>blank</t>
  </si>
  <si>
    <t>run_saledate_offs</t>
  </si>
  <si>
    <t>Expt 2: Calibration of the GEPEP genotypes. Starting with SRW, PI, kg &amp; EVG. Then testing a range of SFW, SFD, repro &amp; lamb survival</t>
  </si>
  <si>
    <t>Trial to copy</t>
  </si>
  <si>
    <t>run_fd_dams</t>
  </si>
  <si>
    <t>run_dry_propn</t>
  </si>
  <si>
    <t>propn of drys</t>
  </si>
  <si>
    <t>evg</t>
  </si>
  <si>
    <t>Fix error with saa that still had sav default value</t>
  </si>
  <si>
    <t>All Genotype trials reported without lw, ffcfw &amp; fec</t>
  </si>
  <si>
    <t>woolp_mpg_percentile</t>
  </si>
  <si>
    <t>salep_percentile</t>
  </si>
  <si>
    <t>Change lamb mortality from sar to sat</t>
  </si>
  <si>
    <t>sat</t>
  </si>
  <si>
    <t>Add sar &amp; sat conditional formatting</t>
  </si>
  <si>
    <t>Use saa on cl0 to alter the LTW lamb survival parameters to adjust twin lamb survival of the standard genotype</t>
  </si>
  <si>
    <t>Increase wool mpg to 80th percentile, increase sale sheep price to 90th percentile</t>
  </si>
  <si>
    <t>Date Time</t>
  </si>
  <si>
    <t>Alter range of calibration to give range in ASBVs</t>
  </si>
  <si>
    <t>Turn off the LW, FFCFW &amp; FEC reporting</t>
  </si>
  <si>
    <t>Only run G0 (as a check of the updated parameters). Report lw, ffcfw &amp; fec</t>
  </si>
  <si>
    <t>Add trials for G1 to G29, SRW only &amp; All data</t>
  </si>
  <si>
    <t>Set LW, FFCFW &amp; FEC report to FALSE</t>
  </si>
  <si>
    <t>Update the genotypes sfw, sfd, conc, ls &amp; era based on 1st run. Also adjusted the range of the sa for G0</t>
  </si>
  <si>
    <t>Adjust range of the G0 calibration</t>
  </si>
  <si>
    <t>Update calibration using 2nd attempt values. Only run the genotypes g0-G29. (To be done with 5 FVP) &amp; save FFCFW &amp; FEC for the Opt feed profile for each.</t>
  </si>
  <si>
    <t>Report first 7 genotypes only</t>
  </si>
  <si>
    <t>Only calculate results for genotypes 8 onwards</t>
  </si>
  <si>
    <t>2:4,2:3,:</t>
  </si>
  <si>
    <t>Fix position of comments on the sensitivities</t>
  </si>
  <si>
    <t>Change the litter size saa to adjust both the 5% &amp; 95% parameter</t>
  </si>
  <si>
    <t>Altered Trial number formula so that it aligns with the Trial numbers displayed when reporting trials. Added extra column for the formula in body of the table.</t>
  </si>
  <si>
    <t>Remove runs that were done overnight prior to power failure and full HD</t>
  </si>
  <si>
    <t>Copy in GEPEP parameters received from Sarah.</t>
  </si>
  <si>
    <t>Set saving and reporting LW, FFCFW &amp; FEC to FALSE</t>
  </si>
  <si>
    <t>Changed the Equations sav from the dam array to progeny array for BW &amp; lamb survival</t>
  </si>
  <si>
    <t>Set FVP to 3 and run analysis with all genotypes turned on.                Note: old CFW, FD &amp; repro calibration (needs upating with 1N runs with Property calibration)</t>
  </si>
  <si>
    <t>All genotypes and all the calibration levels turned on</t>
  </si>
  <si>
    <t>Calibration runs using FVP3 and 1N. Pulled MRY changes that exclude mating yearlings and selling yearlings</t>
  </si>
  <si>
    <t>Set wool &amp; meat to 80th percentiles</t>
  </si>
  <si>
    <t>Model is solving without sheep</t>
  </si>
  <si>
    <t>Just TRUE for Default and standard to see if it calibration</t>
  </si>
  <si>
    <t>Remove the eqn groups that aren't specific to this analysis (leaves only 8:9)</t>
  </si>
  <si>
    <t>3:4,:</t>
  </si>
  <si>
    <t>Add trial to test MU dam mortality &amp; set G00 to TRUE too</t>
  </si>
  <si>
    <t>Change Standard to use all the default settings except TOL. Change G0 to use the MU eqns for evg (To make the Standard run independent of the analysis standard)</t>
  </si>
  <si>
    <t>Set all trials to true. Report all trials. Running with GEPEP cal for property &amp; Structure. With new basal mortality</t>
  </si>
  <si>
    <t>Run G04 because missed in previous run. Still wouldn't run, maybe the FD is too low and no income</t>
  </si>
  <si>
    <t>Change the calibrations for CFW, FD &amp; repro. Associated with halving the FBVs to represent F1 progeny, and altering some of the sa calcs</t>
  </si>
  <si>
    <t>Change to 50th percentile for wool price, FD premium and meat price</t>
  </si>
  <si>
    <t>woolp_fdprem_percentile</t>
  </si>
  <si>
    <t>Start fresh with calibration. Set sfw &amp; sfd as per the FBV/2. Set repro to 0.</t>
  </si>
  <si>
    <t>Added FD premium percentile sa (at 50% which was the default i.e. no change)</t>
  </si>
  <si>
    <t>Report all</t>
  </si>
  <si>
    <t>Run everything because the prices have changed.</t>
  </si>
  <si>
    <t>Change description of the calibration runs to ensure not losing decimal places</t>
  </si>
  <si>
    <t>Update the genotype calibrations</t>
  </si>
  <si>
    <t>Change the range for prolif &amp; era</t>
  </si>
  <si>
    <t>Reduce range for prolif to +- 0.35</t>
  </si>
  <si>
    <t>Change extreme low ERA to -0.3 and rerun just the above 3 trials.</t>
  </si>
  <si>
    <t>Copy in cal3 values (SFW, SFD</t>
  </si>
  <si>
    <t>Change of tack</t>
  </si>
  <si>
    <t>Calibrating the genotype based on the the production values not based on the generated values. SFW is adjusted by FBV &amp; intake. All others just FBV</t>
  </si>
  <si>
    <t>Run for all the genotypes with N1</t>
  </si>
  <si>
    <t>Add no PI, no EVG &amp; no kg runs for all genotypes.</t>
  </si>
  <si>
    <t>Run all genotype runs with N3 with the current standard analyiss model</t>
  </si>
  <si>
    <t>Altered macro to record the column that was changed rather than date:time. Also added AutoSave macro to clear the column - so only rows that have been chaged since the save are recorded</t>
  </si>
  <si>
    <t>run_wbe_dams</t>
  </si>
  <si>
    <t>run_wbe_offs</t>
  </si>
  <si>
    <t>Add controls for WBE (dams &amp; offs)</t>
  </si>
  <si>
    <t>Save the full solution for each team with the optimum (and remove from the other scenarios)</t>
  </si>
  <si>
    <t>Run &amp; report just G0 for calibration of the feed supply. With 3N and multiple levels of the N in different trials.</t>
  </si>
  <si>
    <t>Report FFCFW, LW &amp; FEC for the runs</t>
  </si>
  <si>
    <t>Include the high price scenario</t>
  </si>
  <si>
    <t>Added nutrtion range for the progeny too (Set up for progeny to be 0,1,-1 in Property)</t>
  </si>
  <si>
    <t>Corrected SFW &amp; SFD for Link sire</t>
  </si>
  <si>
    <t>Added other experiments to test individually adding traits. Set run &amp; report to True.</t>
  </si>
  <si>
    <t>Temporary change to Dam nutspread, so that can start the model.</t>
  </si>
  <si>
    <t>Pushed</t>
  </si>
  <si>
    <t>Just run SRW &amp; All to test impact of LWP and mortality tweaks - memory error with 12 runs</t>
  </si>
  <si>
    <t>New LWP pattern for the high mortality coefficients</t>
  </si>
  <si>
    <t>Change Save event macro to include sheetname for the ClearContents.</t>
  </si>
  <si>
    <t>Add proportion of trials being run that are being reported</t>
  </si>
  <si>
    <t>Turn on the trials for the low prices and the standard with high prices with FVP3 &amp; 3N with 0,1,-1</t>
  </si>
  <si>
    <t>Turn off running for trials that were completed prior to memory error</t>
  </si>
  <si>
    <t>run_numbers_dams_p</t>
  </si>
  <si>
    <t>run_numbers_offs_p</t>
  </si>
  <si>
    <t>Add inclusion of numbers with a p axis in the r_vals</t>
  </si>
  <si>
    <t>Add MR column with data from Act 3</t>
  </si>
  <si>
    <t>Checked Sarahs equations and checked all coefficients in the experiment</t>
  </si>
  <si>
    <t>Remove mention of experiment numbers in the comment under 'Run Trial'</t>
  </si>
  <si>
    <t>Change Reported trials for the FFCFW</t>
  </si>
  <si>
    <t>Run trials SRW + prodn &amp; All to generate the ffcfw &amp; FEC</t>
  </si>
  <si>
    <t>Turn on FFCFW weights for the SRW trials</t>
  </si>
  <si>
    <t>Fix error in MR column (was values of kg). Run the effected trials &amp; set the reports to True for the set of trials (Experiment)</t>
  </si>
  <si>
    <t>Added trials to test PI, EVG, MR, kg separately at 2 levels.</t>
  </si>
  <si>
    <t>Run above trials plus the intake trials</t>
  </si>
  <si>
    <t>Add % to Run Trials (proportion of all trials being run). This can be aligned with proportion of the trials being reported to see if more trials reported than have been run</t>
  </si>
  <si>
    <t>mr</t>
  </si>
  <si>
    <t>Fix error in name of maintenance requirement sam (was MR needs to be mr). Only run the MR trials</t>
  </si>
  <si>
    <t>Add MR+Eff run</t>
  </si>
  <si>
    <t>pi</t>
  </si>
  <si>
    <t>Changed the ci_c2 sam to pi. SO that it can be altered to only operate on the adult PI</t>
  </si>
  <si>
    <t>Run the trials that evaluate SRW &amp; All for low &amp; high prices and without EVG for low. Don't report FFCFW or numbers with p</t>
  </si>
  <si>
    <t>Model has selling ewe lambs removed</t>
  </si>
  <si>
    <t>3:4</t>
  </si>
  <si>
    <t>Added Exp 2 with the calibration range for G00 (to be run with Calibration model and N1)</t>
  </si>
  <si>
    <t>Added Exp 3 with inputs for production parameters (to be run with N1)</t>
  </si>
  <si>
    <t>Updated the MLP fleece and repro data with the data from Bron (12 Apr 21)</t>
  </si>
  <si>
    <t>Deleted trials that were +PI with SFW adjusted (because now done in the code)</t>
  </si>
  <si>
    <t>Added a small amount to the starting repro calibrations to remove Dup error.</t>
  </si>
  <si>
    <t>Added Exp1 to top of Exp2 so that the standard run gets done with the calibration</t>
  </si>
  <si>
    <t>Add production calibration for G01-G29 to Exp2. And report after the Calibration results for G00</t>
  </si>
  <si>
    <t>Move the G00 production calibration below the G01-G29 SRW &amp; All</t>
  </si>
  <si>
    <t>3rd iteration of the production information for G01 to G29</t>
  </si>
  <si>
    <t>Alter G07 SRW to 60.44. Removing the extra dp allowed the LP to solve that otherwise was caught in a loop</t>
  </si>
  <si>
    <t>2nd iteration of the production information for G01 to G29</t>
  </si>
  <si>
    <t>4th iteration of the production information for G01 to G29. Added formula to control proportion of the change that is implemented. Still not perfect but will continue anyway</t>
  </si>
  <si>
    <t>Improved Experiment 4 for calibration of LW profiles.</t>
  </si>
  <si>
    <t>Set expt 1 for the big analysis with prices 70, 50 &amp; 70. With nut spread set for N5 and N4</t>
  </si>
  <si>
    <t>4:5</t>
  </si>
  <si>
    <t>run_ffcfw_offs</t>
  </si>
  <si>
    <t>Changed reporting the FFCFW &amp; FEC to True</t>
  </si>
  <si>
    <t>Setup Exp4 for the feed supply check for G00. Altered the standard price percentiles to 70 &amp; 70 (same as Universal now, so could just be default)</t>
  </si>
  <si>
    <t>Fixed that Exp4 had nutspread for 5 levels for dams</t>
  </si>
  <si>
    <t>Created Exp5, 6 &amp; 7 with G01-G29 with all factors and optimising LW pattern (for Best bet)</t>
  </si>
  <si>
    <t>Improve description of experiments and outline all the experiments</t>
  </si>
  <si>
    <t>0</t>
  </si>
  <si>
    <t>Finalised experiments 7, 8 &amp; 9 which are the main results for GEPEP (use a FVP43 N44 model)</t>
  </si>
  <si>
    <t>Changed report to suit Exp 7, 8 &amp; 9</t>
  </si>
  <si>
    <t>add exp10 - to examine nut of some groups</t>
  </si>
  <si>
    <t>mort_inc</t>
  </si>
  <si>
    <t>run_mort_offs</t>
  </si>
  <si>
    <t>run_mort_dams</t>
  </si>
  <si>
    <t>Add exp13 that is removing components of Act3 individually</t>
  </si>
  <si>
    <t>Increment each trial number. Make Exp1 the single G00 trial. Set report detailed out put to False</t>
  </si>
  <si>
    <t>Add calibration trials for G01-G29 with 9 control knobs (SRW, PI, Con, Litter size, MortalityP, Mortality tbc, sfw &amp; sfd)</t>
  </si>
  <si>
    <t>Group --&gt;</t>
  </si>
  <si>
    <t>mortalityb</t>
  </si>
  <si>
    <t>Added sap.mortalityb. Altered sat.mortalityp to sap (and changed sa values to 0)</t>
  </si>
  <si>
    <t>Removed duplicate names</t>
  </si>
  <si>
    <t>Include G00 in the calibration run so there is a base case to calibrate against</t>
  </si>
  <si>
    <t>Set inputs to initial values</t>
  </si>
  <si>
    <t>Set up an Exp3 report</t>
  </si>
  <si>
    <t>Changed Exp4 to number 3 so it could be reported with Exp3. Set Exp3 to Run=False because it had just been run</t>
  </si>
  <si>
    <t>Combined Exp3 &amp; 4 for the next iteration (that requires both)</t>
  </si>
  <si>
    <t>scan_std_c2</t>
  </si>
  <si>
    <t>husb_labour_l2h2</t>
  </si>
  <si>
    <t>husb_cost_h2</t>
  </si>
  <si>
    <t>Added saa['husb_cost_h2'] and saa['husb_labour_l2h2']</t>
  </si>
  <si>
    <t>Altered comments describing the sa on % dry and litter size</t>
  </si>
  <si>
    <t>Added saa['scan_std'] for each team to adjust the proportion of single/multiple progeny that are required as replacements. Data from GEPEP raw data</t>
  </si>
  <si>
    <t>Remove the other unused reports from Exp3</t>
  </si>
  <si>
    <t>Increase range for the ERA calibration because teams were not covered by the spread</t>
  </si>
  <si>
    <t>Reduce range for mortalityb because over ran on the top side</t>
  </si>
  <si>
    <t>Reduce FD range because the AFD is a close estimate</t>
  </si>
  <si>
    <t>Changed the SRW-Prodn and the Act3 calibration values for iter2</t>
  </si>
  <si>
    <t>Include numbers_dams in the report for Exp3</t>
  </si>
  <si>
    <t>Changed the SRW-Prodn and the Act3 calibration values for iter3</t>
  </si>
  <si>
    <t>Changed the SRW-Prodn and the Act3 calibration values for iter4</t>
  </si>
  <si>
    <t>Add tweak to G25 P-- SRW (-1g) to overcome solving trouble</t>
  </si>
  <si>
    <t>Iteration 7 with run dse included</t>
  </si>
  <si>
    <t>Iteration 8 with mei included</t>
  </si>
  <si>
    <t>With wbe_dams included</t>
  </si>
  <si>
    <t>Iteration 9 coefficients included.</t>
  </si>
  <si>
    <t>Removed macro (Change event &amp; Save event)</t>
  </si>
  <si>
    <t>Altered experiments for the headline results. Old style (N1) with price SA, Old (N4) and Best (N4) with price SA.</t>
  </si>
  <si>
    <t>Alter the reports for the Exp11 to 15</t>
  </si>
  <si>
    <t>Changed the Old-style to be calibrated by altering SRW (rather than PI). Calibrated with 4 iterations.</t>
  </si>
  <si>
    <t>Calibrated to measured LW rather than to ALW. Using SRW for Old Style &amp; PI for Best bet</t>
  </si>
  <si>
    <t>n_fs_dams</t>
  </si>
  <si>
    <t>n_fs_offs</t>
  </si>
  <si>
    <t>rev_create</t>
  </si>
  <si>
    <t>rev_number</t>
  </si>
  <si>
    <t>rev_trait_inc</t>
  </si>
  <si>
    <t>mask_fvp_dams</t>
  </si>
  <si>
    <t>fvp_is_dvp_dams</t>
  </si>
  <si>
    <t>mask_fvp_offs</t>
  </si>
  <si>
    <t>fvp_is_dvp_offs</t>
  </si>
  <si>
    <t>pi_post</t>
  </si>
  <si>
    <t>kg_post</t>
  </si>
  <si>
    <t>mr_post</t>
  </si>
  <si>
    <t>Added REV sensitivities and nFVP &amp; nN sa</t>
  </si>
  <si>
    <t>Added post loop sensitivity variables</t>
  </si>
  <si>
    <t>r1_izg1</t>
  </si>
  <si>
    <t>Added sav_r1_zig1 (to control when there are multiple feed supply options)</t>
  </si>
  <si>
    <t>5:6</t>
  </si>
  <si>
    <t>Add REV trials</t>
  </si>
  <si>
    <t>6:7</t>
  </si>
  <si>
    <t>Add nut_spread control for_g3[4:6]</t>
  </si>
  <si>
    <t>Changed the Trial Number back to being based on the row number (not missing the blanks) &amp; removed associated column</t>
  </si>
  <si>
    <t>Changed the cell style for column 2 &amp; 7 to Overwrittable (formula) so can search for '=' in the input style. Altered Calculation style to have different background</t>
  </si>
  <si>
    <t>Added Exp 201 to include 2 trials with N12 &amp; N56 with full report info. Added sav for r1_izg for the calibration runs (=6)</t>
  </si>
  <si>
    <t>Removed nut_spread sa from REV trials (because new LW pattern should not need it)</t>
  </si>
  <si>
    <t>Change REV trial to base off G0 (trial 2) rather than standard (trial 1). Also gets feedlotting for offspring</t>
  </si>
  <si>
    <t>Only report N12 from exp201. Change exp number for detailed report to 201</t>
  </si>
  <si>
    <t>Change exp202 to not report the extra detail and run N56 (0,1,-1,0.5,-0.5,3.9)</t>
  </si>
  <si>
    <t>Change scanning to adults (2:) and add comment</t>
  </si>
  <si>
    <t>Moved the columns so Eqn Compare was next to REV create</t>
  </si>
  <si>
    <t>Changed N3 for offspring to 0, -0.5,3.9</t>
  </si>
  <si>
    <t>Added N11 trial (wouldn't solve)</t>
  </si>
  <si>
    <t>Added run_grnfoo &amp; run_dryfoo to the RunReport sheet</t>
  </si>
  <si>
    <t>Turn off running &amp; reporting for the N55 trials in exp 202</t>
  </si>
  <si>
    <t>Rebadged some of the RunReport definitions for the new system (Default - 0: All except the detailed reports, 1: All, 2: no feed supply info, 3: with crop % graph, 4: GEPEP calibation info, 5: unused atm).</t>
  </si>
  <si>
    <t>Added sam['pgr_fl']. Used in pasture slack experiment</t>
  </si>
  <si>
    <t>pgr_f</t>
  </si>
  <si>
    <t>Alter the layout of the sa variables in the experiment and outline in levels</t>
  </si>
  <si>
    <t>Added 2nd part of exp202 to be run after pasarea is set to ==</t>
  </si>
  <si>
    <t>annual</t>
  </si>
  <si>
    <t>Alter N55 to be +ve  nutspread for the offspring (to generate a new optimum pattern now that the LW condense fn has been fixed) - changed to exp203</t>
  </si>
  <si>
    <t>Generate a full solution for N55</t>
  </si>
  <si>
    <t>run_salevalue_offs</t>
  </si>
  <si>
    <t>run_salevalue_dams</t>
  </si>
  <si>
    <t>run_woolvalue_offs</t>
  </si>
  <si>
    <t>run_woolvalue_dams</t>
  </si>
  <si>
    <t>run_cfw_offs</t>
  </si>
  <si>
    <t>run_fd_offs</t>
  </si>
  <si>
    <t>wool value per hd</t>
  </si>
  <si>
    <t>sale value of offs per hd</t>
  </si>
  <si>
    <t>sale value of dams per hd</t>
  </si>
  <si>
    <t>Include exp202</t>
  </si>
  <si>
    <t>Add reports for WoolValue and SaleValue</t>
  </si>
  <si>
    <t>Change exp numbers so the pasarea &amp; N size could be reported together</t>
  </si>
  <si>
    <t>7:8</t>
  </si>
  <si>
    <t>Add comments to the REV sensitivity analyses</t>
  </si>
  <si>
    <t xml:space="preserve">Add SR sav </t>
  </si>
  <si>
    <t>bnd_sr_inc</t>
  </si>
  <si>
    <t>bnd_sr_t</t>
  </si>
  <si>
    <t>bnd_min_sale_age_wether_g3</t>
  </si>
  <si>
    <t>bnd_max_sale_age_wether_g3</t>
  </si>
  <si>
    <t>Add sav for wether and female sale</t>
  </si>
  <si>
    <t>Added trials to test the old cal and report with the new cal</t>
  </si>
  <si>
    <t>Fix r1_izg for GEPEP calibration</t>
  </si>
  <si>
    <t>Move the sale age controls to the management section</t>
  </si>
  <si>
    <t>Add 500days min age for the dams to the standard trial</t>
  </si>
  <si>
    <t>Add the change of TOL to the calibration trials</t>
  </si>
  <si>
    <t>Remove bnd_sellyearlings_inc (and remove from code)</t>
  </si>
  <si>
    <t>run_daily_mei_offs</t>
  </si>
  <si>
    <t>run_daily_pi_offs</t>
  </si>
  <si>
    <t>Add run_daily_mei+offs &amp; pi to the Reports</t>
  </si>
  <si>
    <t>Add exp211 N31 GEPEP calibration - to sort out dead animals problem. With extra details stored</t>
  </si>
  <si>
    <t>:,:,:</t>
  </si>
  <si>
    <t>Change r1_izg to be :,:,: so it picks up both slices of the i axis</t>
  </si>
  <si>
    <t>Add run_ffcfw_yatf to the Reports</t>
  </si>
  <si>
    <t>run_ffcfw_yatf</t>
  </si>
  <si>
    <t>Set up exp2 for the calibration of G00</t>
  </si>
  <si>
    <t>r1_izg3</t>
  </si>
  <si>
    <t>Add sav r1_izg3 to control the feed supply for the offspring</t>
  </si>
  <si>
    <t>Fixed error in haivng included both the pre and post calcuation sa on pi, mr &amp; kg</t>
  </si>
  <si>
    <t>Remove a couple more reports from #4 the Calibration reports</t>
  </si>
  <si>
    <t>Added bnd_propn_mated_yearling_g1 = 0 for BBB</t>
  </si>
  <si>
    <t>bnd_propn_dams_mated_og1</t>
  </si>
  <si>
    <t>Fix problems with PI post scalar included in the exp3 &amp; exp4</t>
  </si>
  <si>
    <t>Drop bnd_propn_dams_mated_og1 until code is ready</t>
  </si>
  <si>
    <t>Tweak G2 &amp; G13 std and G25 All to get a result for the standard trait level</t>
  </si>
  <si>
    <t>Add bnd_propn_dams_mated back in</t>
  </si>
  <si>
    <t>Added calibration for iter3</t>
  </si>
  <si>
    <t>Arrange exp12 &amp; 13 for FVP33N54 with saving detailed output and rev create</t>
  </si>
  <si>
    <t>Change to N64</t>
  </si>
  <si>
    <t>Add experiments for GEPEP with REVs of PI, MR, kg, cfw, fd &amp; repro</t>
  </si>
  <si>
    <t>Add experiments with post sa of PI, MR &amp; kg</t>
  </si>
  <si>
    <t>Fix errors in Exp16 &amp; 17</t>
  </si>
  <si>
    <t>Separate Exp17 for reporting</t>
  </si>
  <si>
    <t>Fix mr error in Ex17</t>
  </si>
  <si>
    <t>Add post calc sa to Exp16</t>
  </si>
  <si>
    <t>Change exp17 to N12 (for comparison with Exp11)</t>
  </si>
  <si>
    <t>Add trial to test that pi_post == pi_pre with lower nut_spread (except tht nut_spread is affecting young animals too)</t>
  </si>
  <si>
    <t>Add N33 versions of both pre and post sa for PI, MR and kg</t>
  </si>
  <si>
    <t>Change exp16 to operate on std devn rather than range. Fix the nut spread for the pi_post test</t>
  </si>
  <si>
    <t>Added bound on pasture at 60% for exp16</t>
  </si>
  <si>
    <t>Make Exp17 N12</t>
  </si>
  <si>
    <t>Add Exp18 that is copy of Exp17 with N54</t>
  </si>
  <si>
    <t>Change Exp5 &amp; 6 to N12</t>
  </si>
  <si>
    <t>Alter trials to make prices explicit for all trials. Remove all the preliminary trials that included and excluded different traits.</t>
  </si>
  <si>
    <t>Change the r1_izg to point to the altered feed supply</t>
  </si>
  <si>
    <t>Add Exps 131, 141 &amp; 151 that is the Post sa equivalent of 13, 14 &amp; 15</t>
  </si>
  <si>
    <t>Set Exp16 so runs that test post SA are False (these trials require code changes for ZF2)</t>
  </si>
  <si>
    <t>n_initial_lw_dams</t>
  </si>
  <si>
    <t>n_initial_lw_offs</t>
  </si>
  <si>
    <t>Add extra exp for each instance &amp; the cloud. Exp 131, 132 &amp; 133</t>
  </si>
  <si>
    <t>Calibrate WBE using latest info from Sarah</t>
  </si>
  <si>
    <t>Add data for iter4</t>
  </si>
  <si>
    <t>Use estimated SRW from GEPEP for exp4 (rather than the calibrated SRW from exp3)</t>
  </si>
  <si>
    <t>Change FVP &amp; N to formulas (because some descriptions were wrong)</t>
  </si>
  <si>
    <t>Add data for iter5</t>
  </si>
  <si>
    <t>Check over the experiments for the re-run</t>
  </si>
  <si>
    <t>Tweaks for Exp17</t>
  </si>
  <si>
    <t>Remove formulas linking the experiments together for calibrations. Tweaks for Exp131, 141 &amp; 151</t>
  </si>
  <si>
    <t>Tweaks Exp151 (team 3 &amp; 11)</t>
  </si>
  <si>
    <t>Final version as used for the GEPEP report sent on 16May21</t>
  </si>
  <si>
    <t>Set up initial Preg Scan trials. Alter Exp1 to do up to N33</t>
  </si>
  <si>
    <t>Change Exp3 to N33 (run with 9)</t>
  </si>
  <si>
    <t>0:1,0:3</t>
  </si>
  <si>
    <t>bnd_min_sale_age_female_g1</t>
  </si>
  <si>
    <t>0:3</t>
  </si>
  <si>
    <t>Add sale age bound for dams separate from the progeny &amp; offspring (because BBT dams are BB so can't be sold).</t>
  </si>
  <si>
    <t>Set up trials in Exp3 to generate the FS by scan x genotype x TOL</t>
  </si>
  <si>
    <t>Revert changes made to test Autumn BBT</t>
  </si>
  <si>
    <t>Add sam[scanper] and saa[scanper]</t>
  </si>
  <si>
    <t>11:12,:</t>
  </si>
  <si>
    <t>Add weaning weight equation system (11:12) to yatf</t>
  </si>
  <si>
    <t>Add bnd_sale_twice_dry</t>
  </si>
  <si>
    <t>bnd_sale_twice_dry_inc</t>
  </si>
  <si>
    <t>bnd_twice_dry_propn</t>
  </si>
  <si>
    <t>chill</t>
  </si>
  <si>
    <t>Add sam for chill. Add sav for including dam upperbound</t>
  </si>
  <si>
    <t>Add sav for grain percentile</t>
  </si>
  <si>
    <t>grain_percentile</t>
  </si>
  <si>
    <t>Update comments on bound for twice drys</t>
  </si>
  <si>
    <t>Alter the experiment structure for Preg Scanning analysis</t>
  </si>
  <si>
    <t>LTW_dams</t>
  </si>
  <si>
    <t>LTW_offs</t>
  </si>
  <si>
    <t>Add sam[LTW_dams &amp; offs]</t>
  </si>
  <si>
    <t>mortalityx</t>
  </si>
  <si>
    <t>Add paddock allocation experiment and Add saa[mortalityx]</t>
  </si>
  <si>
    <t>This sheet is to store data for the Experiment</t>
  </si>
  <si>
    <t>Standard</t>
  </si>
  <si>
    <t>Useful for coefficients that need to be altered in the middle of an experiment (makes it easier to adjust the value after the experiment is set up)</t>
  </si>
  <si>
    <t>rr</t>
  </si>
  <si>
    <t>Exp1 Model quick test</t>
  </si>
  <si>
    <t>Model Standard Original</t>
  </si>
  <si>
    <t>Add 2 levels of standard experiment (one as the standard model N33 (exp0) and other for testing N11 (exp1))</t>
  </si>
  <si>
    <t>Change scanper to rr (repro rate) to get some consistency in the terminology. Add SA on RR experiment</t>
  </si>
  <si>
    <t>Revert to f_lwc_cs for sires, dams &amp; offs (yatf always were cs))</t>
  </si>
  <si>
    <t>2:3,:</t>
  </si>
  <si>
    <t>10:11,:</t>
  </si>
  <si>
    <t>1:2,:</t>
  </si>
  <si>
    <t>Add eqn system sav as required and set to the default values</t>
  </si>
  <si>
    <t>9:10,1:2,:</t>
  </si>
  <si>
    <t>Add LTW paddock level scalar sav in Exp53</t>
  </si>
  <si>
    <t>Add Exp54 Weaner eqn system</t>
  </si>
  <si>
    <t>Added sav for r2_ik2p (feed variation selected for the k2 axis)</t>
  </si>
  <si>
    <t>Added saa for feedoptions (to alter the feed supplies that can be selected)</t>
  </si>
  <si>
    <t>Changed Exp1 (Quick Test) to include Full Output and all report details</t>
  </si>
  <si>
    <t>Add calculation details to paddock allocation</t>
  </si>
  <si>
    <t>Tweak the trial offset (to remove input formula when r[-1]c+1 will work</t>
  </si>
  <si>
    <t>bnd_total_dams_scanned</t>
  </si>
  <si>
    <t>bnd_propn_dam5_retained</t>
  </si>
  <si>
    <t>Add bnd_total_dams_scanned &amp; bnd_propn_dam5_retained</t>
  </si>
  <si>
    <t>Start separating comments between the sa name (with a description of the sa) and the index (with a description of the specific slices selected)</t>
  </si>
  <si>
    <t>Add ewe profile as a set of calibration trials (Exp43)</t>
  </si>
  <si>
    <t>Spring</t>
  </si>
  <si>
    <t>Added levels for the feedoptions_var in Data and populated with values for GSM. Add experiment levels and add formulas - completed</t>
  </si>
  <si>
    <t>Add price SA experiment</t>
  </si>
  <si>
    <t>Add 'Drop' to Exp offset column</t>
  </si>
  <si>
    <t>Change SR trial to grazing intensity. Bound number of ewes mated, alter winter PGR and allow nutriton profile change for dams (F3N5)</t>
  </si>
  <si>
    <t>9:13</t>
  </si>
  <si>
    <t>Add comment to the column that is the pointer to the data sheet</t>
  </si>
  <si>
    <t>rr_age_og1</t>
  </si>
  <si>
    <t>5:,:</t>
  </si>
  <si>
    <t>Add saa['rr_age_og1'] to allow control of rr after culling once and twice drys or retaining the 'performers'</t>
  </si>
  <si>
    <t>10:13</t>
  </si>
  <si>
    <t>10:13,2:3</t>
  </si>
  <si>
    <t>Add a second trial to Exp1 Quick Test</t>
  </si>
  <si>
    <t>Add component experiment to Data &amp; Experiment (ready to test)</t>
  </si>
  <si>
    <t>Add drys SA exp to data (not added to Experiment yet)</t>
  </si>
  <si>
    <t>Temporary addition of 0.2 to nutspread to allow for distribution increasing mortality</t>
  </si>
  <si>
    <t>Change name of the component experiment</t>
  </si>
  <si>
    <t>9:13,:</t>
  </si>
  <si>
    <t>Expand component experiment to cover all dry management options (so that it doesn't have to be run in 2 stages)</t>
  </si>
  <si>
    <t>Drys                                                5yo</t>
  </si>
  <si>
    <t>Add experiments for management of drys, the rr response and the sale price received</t>
  </si>
  <si>
    <t>Add TOL offsets for the LTW calibration trial for CWM &amp; SWVic</t>
  </si>
  <si>
    <t>Alter Report4 for feed calibration for Preg scanning</t>
  </si>
  <si>
    <t>Add 3:4 to FVP control sa. Alter comments of the FVP sa's</t>
  </si>
  <si>
    <t>Add sam['GLPK_fix']</t>
  </si>
  <si>
    <t>Exp42: Dropped (False) the Maternal trials, leaving Mat + EL. To reduce the amount of time required on the google cloud</t>
  </si>
  <si>
    <t>ffcfw of prog</t>
  </si>
  <si>
    <t>1 row summary for each trial</t>
  </si>
  <si>
    <t>area summary for each landuse</t>
  </si>
  <si>
    <t>graph profit by crop area</t>
  </si>
  <si>
    <t>Feed energy concentration of dams (by generator period)</t>
  </si>
  <si>
    <t>Feed energy concentration of offspring (by generator period)</t>
  </si>
  <si>
    <t>green FOO at end of period</t>
  </si>
  <si>
    <t>consumption of green pasture</t>
  </si>
  <si>
    <t>dry FOO at end of period</t>
  </si>
  <si>
    <t>consumption of dry pasture</t>
  </si>
  <si>
    <t>nap FOO at end of period</t>
  </si>
  <si>
    <t>consumption of pasture on the non-arable area of crop paddocks</t>
  </si>
  <si>
    <t>consumption of pasture on the crop paddocks prior to seeding</t>
  </si>
  <si>
    <t>consumption of suppllement</t>
  </si>
  <si>
    <t>consumption of stubble</t>
  </si>
  <si>
    <t>lamb survival</t>
  </si>
  <si>
    <t>ME intake of the dams</t>
  </si>
  <si>
    <t>potential intake of the dams</t>
  </si>
  <si>
    <t>numbers of Dams in each DVP</t>
  </si>
  <si>
    <t>numbers of progeny</t>
  </si>
  <si>
    <t>ME intake of the offspring</t>
  </si>
  <si>
    <t>potential intake of the offspring</t>
  </si>
  <si>
    <t>numbers of Offspring in each DVP</t>
  </si>
  <si>
    <t>WBE of dams</t>
  </si>
  <si>
    <t>WBE of offspring</t>
  </si>
  <si>
    <t>dam liveweight (by generator period)</t>
  </si>
  <si>
    <t>dam FFCFW weight (by generator period)</t>
  </si>
  <si>
    <t>yatf FFCFW (by generator period)</t>
  </si>
  <si>
    <t>offspring FFCFW weight (by generator period)</t>
  </si>
  <si>
    <t>weaning percent</t>
  </si>
  <si>
    <t>scanning percent (reproductive rate)</t>
  </si>
  <si>
    <t>profit and loss</t>
  </si>
  <si>
    <t>gross sale prices</t>
  </si>
  <si>
    <t>sales date for offs</t>
  </si>
  <si>
    <t>CFW of dams</t>
  </si>
  <si>
    <t>FD of dams</t>
  </si>
  <si>
    <t>CFW of offspring</t>
  </si>
  <si>
    <t>FD of offspring</t>
  </si>
  <si>
    <t>numbers of Dams in each generator period</t>
  </si>
  <si>
    <t>numbers of Offspring in each generator period</t>
  </si>
  <si>
    <t>mortality of offspring (with p axis)</t>
  </si>
  <si>
    <t>mortality of dams (with p axis)</t>
  </si>
  <si>
    <t>DSE of each sheep group (either by hd or mei)</t>
  </si>
  <si>
    <t>average FOO during the feed period</t>
  </si>
  <si>
    <t>run_avegrnfoo</t>
  </si>
  <si>
    <t>run_grndmd</t>
  </si>
  <si>
    <t>DMD of green FOO during the feed period</t>
  </si>
  <si>
    <t>DMD of dry FOO during the feed period</t>
  </si>
  <si>
    <t>run_avedryfoo</t>
  </si>
  <si>
    <t>run_drydmd</t>
  </si>
  <si>
    <t>Added extra reports to RunReport</t>
  </si>
  <si>
    <t>Change BBT &amp; Maternal EL to F4 in Exp41 because model was too large (BBB &amp; Mat are FVP 5)</t>
  </si>
  <si>
    <t>Add Report5 which is Report4 plus numbers_dams_p &amp; Mort</t>
  </si>
  <si>
    <t>Add saving on-hand for Exp41 &amp; 42 (turned off in exp 43)</t>
  </si>
  <si>
    <t>Add sav[bnd_dams_lowbound_inc]</t>
  </si>
  <si>
    <t>onhand_mort_p_inc</t>
  </si>
  <si>
    <t>Changed name of the sav on including on hand to sav['onhand_mort_p_inc'] to describe the change made to separate on-hand with and without mortality weighting</t>
  </si>
  <si>
    <t>Added controls for r2 in Data! so that the Maternals could have a component analysis.</t>
  </si>
  <si>
    <t>Changed the r1 sensitivity to saa (was sav), so that the maternals (BBB) could use the BMT inputs. Saa was more universal than sav</t>
  </si>
  <si>
    <t>Added LTW calibration experiment (exp44) for Maternals (note: No calibration for BBT because not there for lifetime production)</t>
  </si>
  <si>
    <t>Altered nut spread for analysis to have a base of 0.</t>
  </si>
  <si>
    <t>Fix error in Maternals saa[r1_izg]. Was 16 should have been 12</t>
  </si>
  <si>
    <t>Fix conditional formatting that was getting slow (removed and starterd again)</t>
  </si>
  <si>
    <t>Set glpk fix to 0</t>
  </si>
  <si>
    <t>random</t>
  </si>
  <si>
    <t>Changed Exp42 BBT to N64 so similar expt size as BBB &amp; maternals</t>
  </si>
  <si>
    <t>Fix errors in the Grazing Intensity experiment (N54 wasn't transferring down, and SR was being fixed whereas meant to be dam numbers)</t>
  </si>
  <si>
    <t>Include lower bound for dams for BBT. It is forcing in 50 BBT for dvps 4:14</t>
  </si>
  <si>
    <t>Forced mating ewe lambs for the Maternal calibration by setting propn to 1. Removed for the analysis - so that EL were optional</t>
  </si>
  <si>
    <t>Set trials with Mat (without EL) to False. Left expt 41 as True though</t>
  </si>
  <si>
    <t>Alter sam[sfw] (to 0.9), saa[sfd] (to -0.5). Add saa[rr_age][1:2,…] to reduce maiden repro and spread the gap between maiden and adult.</t>
  </si>
  <si>
    <t>Fix error in the location of the pointers for the Maternal LTW experiment (formulas still pointing to R142 whereas should have been R336)</t>
  </si>
  <si>
    <r>
      <t xml:space="preserve">Added RR response to the dry sale price SA (which is based on selling twice dry &amp; retaining performers) </t>
    </r>
    <r>
      <rPr>
        <b/>
        <sz val="11"/>
        <color theme="1"/>
        <rFont val="Calibri"/>
        <family val="2"/>
      </rPr>
      <t>- Not complete, add formulas. Add response to the dry man trial too</t>
    </r>
  </si>
  <si>
    <t>Removed calibration values (for CFW, FD &amp; RR) from Maternals</t>
  </si>
  <si>
    <t>Set up Trial 41 with F54N34 with 0, .3 -.3</t>
  </si>
  <si>
    <t>Drop Maternals from Exp41 so that 9 trials could be run concurrently on 768GB</t>
  </si>
  <si>
    <t>Added Exp32 which is calibration for Maternals (EL Spring)</t>
  </si>
  <si>
    <t>Moved Exp31 down to below Exp43 (so that could access the full range of scenarios to calibrate production for). Set for MM Spr</t>
  </si>
  <si>
    <t>r2_isk2g1</t>
  </si>
  <si>
    <t>Change sav on r2 to include scan axis sav['r2_isk2g1']. Update the slices. Update the experiments that use it.</t>
  </si>
  <si>
    <t>Update the values in Data! To reflect the change in r2 with the scan axis in the inputs</t>
  </si>
  <si>
    <t>:,:,2:3,:</t>
  </si>
  <si>
    <t>:,:,3:4,:</t>
  </si>
  <si>
    <t>Genetic</t>
  </si>
  <si>
    <t>Updated the formula referencing Data! in Exp to use pointers (rather than hard wired offsets in the INDEX formulas) - required to align with the new rr saa's</t>
  </si>
  <si>
    <t>Edit the Component data to align with the new 'k2 input cluster' axis.</t>
  </si>
  <si>
    <t>Add force joining of the maidens. In some scenarios they were not being mated. Not mating means they can't be calibrated, also not very common on farm.</t>
  </si>
  <si>
    <t>Adjusted the nut spread of the N8 experiment to expand the range (based on the BBB runs using the full range for dry &amp; twin). Was max of 0.5 now max of 1.</t>
  </si>
  <si>
    <t>Add formulas to handle the LTW feedoptions adjustment for singles and twins - input in column 7</t>
  </si>
  <si>
    <t>Fix feedoptions_var offsets for TOL &amp; flocktype (to allow for the extra slices in the 'k2 input cluster'</t>
  </si>
  <si>
    <t>Add the impact of dry management on the starting values for RR (note the formulas need to be adjusted for scanning level in the scanning level experiment that is referenced by the other trials)</t>
  </si>
  <si>
    <t>The impact of dry management was difficult because the rr is also adjusted as a calibration value.</t>
  </si>
  <si>
    <t>Fix some errors in the Components data. Some repro effects were missing</t>
  </si>
  <si>
    <t>Adjust the INDEX formula for i_mortlaityx to only apply if sav[scan] &gt; 2</t>
  </si>
  <si>
    <t>Expanded the RR SA tables to include a Scan axis. Connected the inputs in the experiment to include the scan axis.</t>
  </si>
  <si>
    <t xml:space="preserve">Flexible (no RR)                   Flexible (no RR)   </t>
  </si>
  <si>
    <t xml:space="preserve">Forced retention                 Flexible (no RR)   </t>
  </si>
  <si>
    <t xml:space="preserve">Twice dry                                Flexible (no RR)   </t>
  </si>
  <si>
    <t>Adjust the INDEX formula for i_dryman, i_dryrr_response and i_dry_salep to apply differently depending on sav[scan]</t>
  </si>
  <si>
    <t>Connect the scanning level to the standard levels in the 'defn' experiment</t>
  </si>
  <si>
    <t>feedsupply_adj_r2p</t>
  </si>
  <si>
    <t>feedsupply_r1jp</t>
  </si>
  <si>
    <t>Change saa name from feedoptions_var_rp to feedsupply_adj_r2p</t>
  </si>
  <si>
    <t>Add saa[feedsupply_r1jp] to alter the nutriton option in early pregnancy</t>
  </si>
  <si>
    <t>5:7, 0:1, 2:6</t>
  </si>
  <si>
    <t>Fix slices of the sale price scalar to hone in on the scanned dry price (Breeders &amp; mutton, std price, March to June)</t>
  </si>
  <si>
    <t>Added the output from Exp 43 to control the optimum LTW pattern to the analysis</t>
  </si>
  <si>
    <t>Remove / from Expt72 trial name</t>
  </si>
  <si>
    <t>Remove onhand mort report for Exp5 (the copied column hadn't been reset)</t>
  </si>
  <si>
    <t>Change the compoenent analysis to Merino (was Maternal)</t>
  </si>
  <si>
    <t>In the component experiment (exp72), added trials that were copies of Exp71 so that these were reported together</t>
  </si>
  <si>
    <t>Fix error in rev_create being True for all the Scan2 trials</t>
  </si>
  <si>
    <t>Added pnl output to Report type 5</t>
  </si>
  <si>
    <t>Added "/" to the comment about special characters in the trial name.</t>
  </si>
  <si>
    <t>Set reporting of QuickTest-b to False (to reduce the report size when looking at the detailed output)</t>
  </si>
  <si>
    <t>Fixed Exp43 for the LTW profile. 5 levels for each of the D, S &amp; T with Scan 0, 1, &amp; 2</t>
  </si>
  <si>
    <t>Altered the Nutspread for the Offs in Exp43</t>
  </si>
  <si>
    <t>Sorted the Maternals FeedSupply adjustment in  Data! (still need to add it back into Experiment!)</t>
  </si>
  <si>
    <t>Set all BBT &amp; Mat calibration trials to False (unless it is a separate expt) - Analysis trials were already False</t>
  </si>
  <si>
    <t>Change the LTW adjustment levels so that Late Preg drys have 3 down &amp; 1 up while Late Preg 'pregnants' are 1 down and 3 up</t>
  </si>
  <si>
    <t>Added back the Mat LTW calibration experiment (Ex44)</t>
  </si>
  <si>
    <t>Change Exp31 to examine the level of saa[cl0_c2] that generates a similar result to rr_age_og1 == -0.12</t>
  </si>
  <si>
    <t>Change nut spread for offs to 0.3 in Exp31</t>
  </si>
  <si>
    <t>Add feedoptions to Component experiment data</t>
  </si>
  <si>
    <t>Remove saa[rr_age_og1] for maidens from the DryMan experiment (so it is not being altered by the sa)</t>
  </si>
  <si>
    <t>Remove comment about maternals not being automatic from the component data table. Has Comp.Flock to control the feedsupply and the rr is now automatic.</t>
  </si>
  <si>
    <t>Connect TOL &amp; Flock from the Componet intputs to the Experiment. Now the changing of Flock &amp; TOL is fully controlled from Data!</t>
  </si>
  <si>
    <t>Adjust the trial flow to be more sensible and less error prone</t>
  </si>
  <si>
    <t>Remove sam[rr_age_og1] on the 3 yo and replace with calibration using cl0. Simplifies the formulas in the rr_og1 column. Note: Still using rr_age_og1 for the maiden adjustment (Calibration 0.3 &amp; 0.15 for conc &amp; prlf respectively)</t>
  </si>
  <si>
    <t>Fixed error in the sav name for the feedoptions of the Aut lambing Scan2.</t>
  </si>
  <si>
    <t>Add region to the inputs for mortalityx SA. So that differences in the underlying chill index can be incorporated into the possible benefit</t>
  </si>
  <si>
    <t>Delete column of sav[matedams_inc] because it is now handled automatically</t>
  </si>
  <si>
    <t>Fix duplicates in Maternal LTW trial names</t>
  </si>
  <si>
    <t>Set up Exp21 to represent the genotype calibration for each flock type (genotype selection, sa of sfw, sfd &amp; repro), flock management (mate or exclude EL), the standard environment (chill, PGR), modelling relationships (the LTW paddock scalars &amp; equations used), standard prices</t>
  </si>
  <si>
    <t xml:space="preserve">Winter </t>
  </si>
  <si>
    <t>Add a TOL axis to i.DryMan - the inputs for the optimum dry management strategy</t>
  </si>
  <si>
    <t>TOL</t>
  </si>
  <si>
    <t>Differentiate the DryMan for the rr SA (which require selling of drys for anything to happen) and the standard dry management that is used in all the other trials (which can, and should, be the optimum management of the drys which can included retaining</t>
  </si>
  <si>
    <t>Add TOL detail for dam numbers in Grazing Intensity experiment (required a method to convert the TOL True/False to an index value)</t>
  </si>
  <si>
    <t>Change the salep data &amp; experiment to remove the scan axis. Connect the dry management to the dry management inputs using TOL &amp; Scan.</t>
  </si>
  <si>
    <t>Set up Exp22 as the standard analysis format. Set TOL * Scan for each genotype (genotype copied from Exp21). Set standard paddock allocation benefits, standard dry management and RR benefits, set the optimum LTW feed supply</t>
  </si>
  <si>
    <t>Fix incorrect sign in mortality of lambs associated with paddock allocation</t>
  </si>
  <si>
    <t>2:4</t>
  </si>
  <si>
    <t>Fix incorrect slicing for saa[mortalityx]. Was using b1 slices but it should be sliced based on nfoet</t>
  </si>
  <si>
    <t>Set up Exp41. References Exp22 and changes the 'calibration' settings (the output reqd, the FVP &amp; nutspread, no LTW FS, force retain drys, firce in join mds, minimum number of bbt, set dry management rr &amp; padock alloc mortalityx to 0)</t>
  </si>
  <si>
    <t>Set up Exp411 which is copy of 41 except with 5 FVP for dams.</t>
  </si>
  <si>
    <t>Set up Exp42 which is a copy of Exp22 with the 'calibration' settings referenced from Exp41</t>
  </si>
  <si>
    <t>Set up Exp31. Based on selecting a trial from Exp22. References the 'calibration' settings from Exp41</t>
  </si>
  <si>
    <t>Separate the managing of passengers and performers so that the sale and the RR change can be viewed</t>
  </si>
  <si>
    <t>Update comment on bnd_drys_retained. It is only active on the t1 slice (ie sell at scanning)</t>
  </si>
  <si>
    <t>Fix error in sam[husbcost] pointer. Was 28 should be 27</t>
  </si>
  <si>
    <t>1:,:</t>
  </si>
  <si>
    <t>Change sav[scan_og1] so that it covers slice 1:,:. Was 2:,:. So o it is covering the maidens too</t>
  </si>
  <si>
    <t>Fix the offset for the trials description of the F &amp; N</t>
  </si>
  <si>
    <t>husb_mustering_h2</t>
  </si>
  <si>
    <t>Add sam[husb_mustering_h2]. Set value in the Component Trial to same as husb_labour_l2h2. Change Component descriptions for labour</t>
  </si>
  <si>
    <t>Update the component trial with the labour assumptions from Michelle Cousins</t>
  </si>
  <si>
    <t>Add a table with the optimum LTW patterns. Connect it to the  component expt and the Exp22 inputs. Set values to last run of Exp43</t>
  </si>
  <si>
    <t>Remove 'REV create' from component decription where it was not happening</t>
  </si>
  <si>
    <t>Change the detail required for reports in Exp42. Removed ffcfw</t>
  </si>
  <si>
    <t>Change experiment numbers for Exp42. Was 420 &amp; 421</t>
  </si>
  <si>
    <t>Changed the standard nut spread for offspring to 0.3 (to reduce the Mortality warning for Offspring)</t>
  </si>
  <si>
    <t>Fix some errors in the Maternals trial for expt 32 (first trial wasn't reset for the 'calibration values'</t>
  </si>
  <si>
    <r>
      <t xml:space="preserve">Connect </t>
    </r>
    <r>
      <rPr>
        <b/>
        <sz val="11"/>
        <color theme="1"/>
        <rFont val="Calibri"/>
        <family val="2"/>
        <scheme val="minor"/>
      </rPr>
      <t>sav[bnd_upper_dam_inc]</t>
    </r>
    <r>
      <rPr>
        <sz val="11"/>
        <color theme="1"/>
        <rFont val="Calibri"/>
        <family val="2"/>
        <scheme val="minor"/>
      </rPr>
      <t xml:space="preserve"> into the trials with the same value as </t>
    </r>
    <r>
      <rPr>
        <b/>
        <sz val="11"/>
        <color theme="1"/>
        <rFont val="Calibri"/>
        <family val="2"/>
      </rPr>
      <t>sav[bnd_retain_drys]</t>
    </r>
  </si>
  <si>
    <t>Set the std LTW adjusments to the patterns that are o adj for each period. (12, 92 &amp; 482 for the different scanning levels).</t>
  </si>
  <si>
    <t>Add the LTW adjustments from the short version of Exp43.</t>
  </si>
  <si>
    <t>Separate CFW &amp; FD in the Scan 1 to 2 transition in Exp72.</t>
  </si>
  <si>
    <t>Add an extra triazl to Component to separate out the effects of FS change and production for scan 0 to Scan1</t>
  </si>
  <si>
    <t>Add a LTW transition for the Scan0-1. Requires being a little dodgy then turning off the LTW effect at stat of Scan 1 to 2 transition</t>
  </si>
  <si>
    <t>Separate the LTW feed supply chang from the other FS change</t>
  </si>
  <si>
    <t>Add testing the LTW effect at each scan level (and the reported impact will be the change from the previous level)</t>
  </si>
  <si>
    <t>Added saving the full detail to rvals</t>
  </si>
  <si>
    <t>Fix wording on Component trial description when LTW is turned on</t>
  </si>
  <si>
    <t>Add a LTW1 trial at the top of each section that can be used to calculate change in profit for that section</t>
  </si>
  <si>
    <t>Fix the RR increase values to account for the saa values for the columns on the right overwriting columns from the left.</t>
  </si>
  <si>
    <t>Remove bnd_upper_dams from most experiments (still included in Compnents so that time of sale can be tested)</t>
  </si>
  <si>
    <t>3:5,:</t>
  </si>
  <si>
    <t>Separated selling at scanning and selling at shearing in the component experiment (Exp72)</t>
  </si>
  <si>
    <t>Reallocate the trial numbers in Exp43 to 4 processors</t>
  </si>
  <si>
    <t>Add the LTW adjustments from the full Exp43.</t>
  </si>
  <si>
    <t>To do:</t>
  </si>
  <si>
    <t>Fixed to Exp5 that had some problems with the standard set up (from when it was a calibration experiment)</t>
  </si>
  <si>
    <t>Removed formulas for the upperbound that was referencing the drys retained column (not removed when the drys retained bond was changed)</t>
  </si>
  <si>
    <t>:,:,0:1,:</t>
  </si>
  <si>
    <t>Set standard value of bnd_upper_dams to True. To exclude sale of yearlings in the dam group, exclude sale of ewes younger than 5.5yo.</t>
  </si>
  <si>
    <t>:,:,4:5,:</t>
  </si>
  <si>
    <t>:,:,5:6,:</t>
  </si>
  <si>
    <t>Fix the r2 slices in Exp72 (Conponent trial) - incorrect slicing of the k2 input cluster in the sav definition</t>
  </si>
  <si>
    <t>Reduced the True trials in Exp43</t>
  </si>
  <si>
    <t>Alter Exp42 to 3 experiments of TOL for BBB with F43N54</t>
  </si>
  <si>
    <t>Remove ffcfw from Report 4 (so R4 can be used for Exp42)</t>
  </si>
  <si>
    <t>Revert Trial 43 to full trial with 4 sub experiments</t>
  </si>
  <si>
    <t>Reduce the scalar for the RR response from selling once dry cf twice dry down to 1.25. This results in a flock response of 1.7 times because of the effect of the extra year of effect.</t>
  </si>
  <si>
    <t>Update the LTW adj patterns using full Exp43</t>
  </si>
  <si>
    <t>Split Exp55 to run across 4 instances (550 551 552 553)</t>
  </si>
  <si>
    <t>Add a region input table for the Dam numbers for Grazing Intensity</t>
  </si>
  <si>
    <t>SW Victoria</t>
  </si>
  <si>
    <t>Great Southern</t>
  </si>
  <si>
    <t>3yo</t>
  </si>
  <si>
    <t>4 &amp; 5yo</t>
  </si>
  <si>
    <t>6yo</t>
  </si>
  <si>
    <t>Incorportate optimum dry management from Exp55</t>
  </si>
  <si>
    <t>Fix error in bnd_propn_drys_retained. It was not chainging if scan = 1 because using formula that stopped the Scan1 from getting the RR benefit if 5yo performers were retained</t>
  </si>
  <si>
    <t>Fix effect of LTW on Scan0 profile, that had REV on fleece and repro</t>
  </si>
  <si>
    <t>Add Scan option to the inputs for Ewe numbers constraints - to inputs, to experiment . Add values from Exp5</t>
  </si>
  <si>
    <t>Deleted sav[nut_mask_dams_owi] because causing problems. Note comment copied to this cell for when put back in</t>
  </si>
  <si>
    <t>Adjusted the proportion of twins to 35% in Exp51 (this is the average proportion twins across the TOL). This increases the mortalityx for twins (but is not v1 of report)</t>
  </si>
  <si>
    <t>Set to Spring for Exp72</t>
  </si>
  <si>
    <t>Reverted the deletion of sav[nut_mask_dams_owi]</t>
  </si>
  <si>
    <t>Reverted the not running the Scan0 trials in Exp55</t>
  </si>
  <si>
    <t>Changed Exp55 to be all Exp55 (not spread across 550 551, 552 553)</t>
  </si>
  <si>
    <t>Add comment that the Dry price scalar doesn't have a big enough range to the up side. Review these calculations</t>
  </si>
  <si>
    <t>Change the description of the "All bounds test" of Scan 2 to "Optimising replacements", based on that representing the majority of the difference, still a small amount unexplained</t>
  </si>
  <si>
    <t>:,:,6:7,:</t>
  </si>
  <si>
    <t>:,:,7:8,:</t>
  </si>
  <si>
    <t>Add twins &amp; triplets to Exp72</t>
  </si>
  <si>
    <t>added ":,:,:" in the index cell of sen.sav['nut_mask_dams_owi']</t>
  </si>
  <si>
    <t>Added sav[r1_izg1] to align the columns with the GEPEP trials</t>
  </si>
  <si>
    <t>Renamed to v4</t>
  </si>
  <si>
    <t>salep_month_adjust_s7s9p4</t>
  </si>
  <si>
    <t>Changed 'm4' to 'p4' in sam[salep_month_adjust_s7s9p4]</t>
  </si>
  <si>
    <t>Add REV number to Exp32 (Maternal calibration)</t>
  </si>
  <si>
    <t>run_nv_dams</t>
  </si>
  <si>
    <t>run_nv_offs</t>
  </si>
  <si>
    <t>run_grnnv</t>
  </si>
  <si>
    <t>run_drynv</t>
  </si>
  <si>
    <t>nv_inc</t>
  </si>
  <si>
    <t>dry NV during each generator period</t>
  </si>
  <si>
    <t>green NV during each generator period</t>
  </si>
  <si>
    <t>Change FEC to NV in report names and sa variable names</t>
  </si>
  <si>
    <t>Change the text box in Report.</t>
  </si>
  <si>
    <t>Change the production calibration for Maternals</t>
  </si>
  <si>
    <t>8:9,2:,:</t>
  </si>
  <si>
    <t>11:12,2:,:</t>
  </si>
  <si>
    <t>9:10,2:,:</t>
  </si>
  <si>
    <t>Change the sa on lamb survival (cl0) to alter both twins and triplets</t>
  </si>
  <si>
    <t>Add a production calibration information table for the WA &amp; Vic genotypes</t>
  </si>
  <si>
    <t>Central Wheatbelt</t>
  </si>
  <si>
    <t>Production calibration</t>
  </si>
  <si>
    <t>cl0[8]
mort twins</t>
  </si>
  <si>
    <t>sfw</t>
  </si>
  <si>
    <t>sfd</t>
  </si>
  <si>
    <t>cl0[1]
drys</t>
  </si>
  <si>
    <t>cl0[2]
litt size</t>
  </si>
  <si>
    <t>mortp</t>
  </si>
  <si>
    <t>Updated the production calibration coefficients with iter3.</t>
  </si>
  <si>
    <t>Set pnl report to FALSE in Report type 0 (because getting error)</t>
  </si>
  <si>
    <t>Final production calibration achieved</t>
  </si>
  <si>
    <t>Simplify the QuickTest name (remove MM &amp; N)</t>
  </si>
  <si>
    <t>Fix Exp44 (LTW for Maternals)</t>
  </si>
  <si>
    <t>Separate exp 4110 (BBT) from Exp411 (BBB &amp; mat)</t>
  </si>
  <si>
    <t>Alter Exp43 to only have 4 levels. EP changed to 2 +ve levels and 1 -ve level</t>
  </si>
  <si>
    <t>Adjust FS in the FS calibration experiments to have max range of +-1 with idea that the range is adjusted in the Feed Supply calculator</t>
  </si>
  <si>
    <t>Deleted the trials that were not longer used in Exp43 &amp; Exp44</t>
  </si>
  <si>
    <t>Edited Exp412 to be as carried out on T7600 (64GB)</t>
  </si>
  <si>
    <t>Alter experiment number to 440 for Exp44</t>
  </si>
  <si>
    <t>Set Exp 43 &amp; 44 to run on Google cloud with Scan 0 &amp; 1 (75 trials) separated from Scan2 (993 trials)</t>
  </si>
  <si>
    <t>Separated Exp 42 into 420 (12 trials BBB &amp; Mat Scan 0 &amp; 1), 421 (6 trials BBB &amp; Mat Scan 2), 422 (6 trials BBT Scan 0 &amp; 1), 423 (3 trials BBT Scan 2)</t>
  </si>
  <si>
    <t>Edited Exp42 trial number to be 42 when combined for reporting and Exp420, 421, 422 &amp; 423 when running.</t>
  </si>
  <si>
    <t>Added the same formula for 43 &amp; 44 to allow easy switching between run and report.</t>
  </si>
  <si>
    <t>Convert scan level to a formula and fix error in exp number for Exps 43 &amp; 44 (to align with the scan level)</t>
  </si>
  <si>
    <t>Turn pnl report back on</t>
  </si>
  <si>
    <t>add SA sav['inc_node_periods'] (comment: are season nodes included in steady state model, note: they always are for dsp model)</t>
  </si>
  <si>
    <t>inc_node_periods</t>
  </si>
  <si>
    <t>Change experiment numbers for Exp42 to suit a Nimbus run (Exp420 BBB, 421 BBT &amp; 422 MatEL)</t>
  </si>
  <si>
    <t>Split Exp 43 &amp; 44 into 3 sub experiments 430 is scan 0&amp;1, Expts 431 &amp; 432 are scan 2 and ditto for 440</t>
  </si>
  <si>
    <t>Add a second component trial for Maternals</t>
  </si>
  <si>
    <t>Change order of experiments to reflect the order that they are carried out</t>
  </si>
  <si>
    <t>Fix error in Exp22 that was using wrong offset in DryMan and wasn't differentiating the DryMan by TOL for the other flocks (but neither were the input values)</t>
  </si>
  <si>
    <t>Added BBT trials to bottom of exp42 so that BBB &amp; Mat could be run separately but would still report with BBT columns (just need to delete rows from the report, which is easier than adding columns)</t>
  </si>
  <si>
    <t>Add Exp43 LTW optimum patterns</t>
  </si>
  <si>
    <t>r2_ik5g3</t>
  </si>
  <si>
    <t>:,:,:,:</t>
  </si>
  <si>
    <t>Add the adjusted mortalityx for maternals for paddock allocation</t>
  </si>
  <si>
    <t>Exp62-64</t>
  </si>
  <si>
    <t>Exp81</t>
  </si>
  <si>
    <t>Exp82</t>
  </si>
  <si>
    <t>Exp43 &amp; 61/62</t>
  </si>
  <si>
    <t>Exp61-64</t>
  </si>
  <si>
    <t>Exp72</t>
  </si>
  <si>
    <t>Exp61-64, 65, 75 &amp; 76</t>
  </si>
  <si>
    <t>Exp61-64 &amp; 71</t>
  </si>
  <si>
    <t>Exp73</t>
  </si>
  <si>
    <t>Exp74</t>
  </si>
  <si>
    <t>Exp61-65</t>
  </si>
  <si>
    <t>Update experiment number descriptions in the body of the exp (i.e. which sa variables are used in which experiments)</t>
  </si>
  <si>
    <t>Fix error in Exp62 &amp; 64 feed supply with Scan2</t>
  </si>
  <si>
    <t>Fix error in Exp63 &amp; 64 that was doubling up the BMT offset in the saa and sav on r2</t>
  </si>
  <si>
    <t>Added an extra version of Exp42 so there was a "small model" and a "big model" version</t>
  </si>
  <si>
    <t>Tidy up the controls for expts 42, 43 &amp; 44. To automate switching between how the run is being done (uses a choose formula)</t>
  </si>
  <si>
    <t>Remove mort detail in Exp44</t>
  </si>
  <si>
    <t>Add price premium to both once and twice dry</t>
  </si>
  <si>
    <t>bnd_drys_sold_o</t>
  </si>
  <si>
    <t>1:</t>
  </si>
  <si>
    <t>Change to bnd_drys_sold_o with slice 1: (maiden and older)</t>
  </si>
  <si>
    <t>Change the LTW adjustments so that if there is no input it references the lower scan option value. So in the component trial when Scan changes the FeedSupply remains the same (rather than dropping back to 0)</t>
  </si>
  <si>
    <t>Remove the full output detail from Exps 61/62 &amp; 63/64. Need to create a special trial with full details to create that output for the report</t>
  </si>
  <si>
    <t>Turn off LTW from the calibration runs (Exp 41 &amp; 42). And turn on in Exp43 &amp; 44 and in the analysis.</t>
  </si>
  <si>
    <t>Set Quick Test repeat to exclude the LTW calculations</t>
  </si>
  <si>
    <t>Change the DryMan experiment (Exp65) formula so that Scan0 alters the management of the sale of the 5yo dams</t>
  </si>
  <si>
    <t>Set up trial 422 to separate BBT. Removed the mort detail from rvals (only nv included now).</t>
  </si>
  <si>
    <t>Remove one of the 'extra' BBT trials in Exp421 &amp; 422 because only need one trial included to report the BBT info because there is only one alternative exp #</t>
  </si>
  <si>
    <t>Added option to separate the Maternals in Exp41 &amp; 42 (so they could be spread over another Google instance - to allow a total run time of 12hrs)</t>
  </si>
  <si>
    <t>Change the compnent experiment to operate as a 'remove' single item (rather than a cumulative addition experiment)</t>
  </si>
  <si>
    <t>Set up Exp43 &amp; 44 to be 430, 431 or 432 depending on an input.</t>
  </si>
  <si>
    <t>Updated the optimum LTW profiles from Exp43 &amp; 44 iter7</t>
  </si>
  <si>
    <t>Add DSE/hd to the paddock allocation formulas</t>
  </si>
  <si>
    <t>Merino: Autumn</t>
  </si>
  <si>
    <t>Maternal: Autumn</t>
  </si>
  <si>
    <t>Added DryMan inputs for Opt &amp; Other for all flocks (with all TOL)</t>
  </si>
  <si>
    <t>Change range of name i_mortalityx to incude maternals, then add a genotype switch to formulas using the range name (Experiment &amp; Data!Components)</t>
  </si>
  <si>
    <t>Expand data table i_dryrrresponse to include Flock. Reference the larger table in the Experiment</t>
  </si>
  <si>
    <t>Altered the price scalar for price of drys sold at scanning</t>
  </si>
  <si>
    <t>Removed trials from Exp76 (Dry sale price) so that Scan2 wasn't run and Scan0 was only run for the first of the price scenarios.</t>
  </si>
  <si>
    <t>Removed the options for retain none and retain All for the 5.5yo in the DryMan trial. Reduce the size of the trial and simplify the management of the Drys</t>
  </si>
  <si>
    <t>Changed the component expt to include all the DryMan outcomes, to include extra steps</t>
  </si>
  <si>
    <t>Increased size of the Components in Experiment!</t>
  </si>
  <si>
    <t>Added a region descriptor to the Trial description (so it could be used to differentiate results in the Report tables)</t>
  </si>
  <si>
    <t>Add extra Flocks &amp; TOL to Data! for the components</t>
  </si>
  <si>
    <t>Fix error in Flock.TOL code for some component trials that affected REV numbers</t>
  </si>
  <si>
    <t>Add optimum DryManagement for GSM flocks</t>
  </si>
  <si>
    <t>Add Trial51 with full output details (Report with #1)</t>
  </si>
  <si>
    <t>Change the D.Flock input to be 0 and 2 for Merino and Maternal (because that made the lookups easier, but required some other formula changes)</t>
  </si>
  <si>
    <t>Add trials to Components that are the base values for the Scan1 and Scan adjustments (because the std Scan2 trial is an unknown input when reporting)</t>
  </si>
  <si>
    <t>Revamp the Component trial to better fit with the reporting</t>
  </si>
  <si>
    <t>Fix error in calculation of the offset for the feed supplyin Components (was using R7C3 instead of d.TOL.1.1 &amp; rest)</t>
  </si>
  <si>
    <t>Added the Maternal offset for r2 back into the r2 offset in Components data and removed from the one off value. So that the 0 offset value was 0 (not 144)
Note: wasn't causing an error because offset of 144 was pointing to Offspring which have 0 feedsupply adjustment</t>
  </si>
  <si>
    <t>Fix error in i.Component range name address (didn't include out to column 86)</t>
  </si>
  <si>
    <t>Fix error in the Compnent formula that selects the optimum dry management from the input table (needed + 1 added to the scan input)</t>
  </si>
  <si>
    <t>Change optimum DryMan when sale reqd (incorrect vlaue for Spring BBT Scan2)</t>
  </si>
  <si>
    <t>Only include the DryManagement 5 to 8 trials if Scan &gt;=2</t>
  </si>
  <si>
    <t>Fix the conditional formatting (delete all conditionals in the table then set the range for the ones that are remaining)</t>
  </si>
  <si>
    <t>It can also include intermediate calculations required for the input values</t>
  </si>
  <si>
    <t>Tidied up the input tables at the top so easier to navigate</t>
  </si>
  <si>
    <t>eqn_used_g0_q1p7</t>
  </si>
  <si>
    <t>Added relative availablility equation system sav. Used LMAT equation for the maternals (Linked up at same time as altering the PI coefficients for maternals).</t>
  </si>
  <si>
    <t>5:6,:</t>
  </si>
  <si>
    <t>Changed the standard nutspread for the maternal offspring to lower numbers to account for the higher intake</t>
  </si>
  <si>
    <t>Change the nutspread for offspring in the calibration experiments to reflect the values in the N14 expts</t>
  </si>
  <si>
    <t>Changed expt numbers for the sensitivity experiments to work for 4 instances with BBB &amp; BBT separated</t>
  </si>
  <si>
    <t>Change expt order to Scan2, 1 then 0. So that the multi processing works better by finishing on a small trial.</t>
  </si>
  <si>
    <t>Add GSM Maternal optimum Dry Management</t>
  </si>
  <si>
    <t>Add GSM Maternal optimum LTW nutrition</t>
  </si>
  <si>
    <t>Set trial inclusion so only maternals are carried out. For the GSM repeat runs - to be reverted once GSM is complete - Removed</t>
  </si>
  <si>
    <t>Checked over the trial numbers as the precendent for each trial. Changed the report T/F to be a formula rather than relating to whether trial is carried out.</t>
  </si>
  <si>
    <t>Exp10 Farm &amp; flock standard values for this analysis</t>
  </si>
  <si>
    <t>Add Exp 11 as a trial for creating rNV.xls</t>
  </si>
  <si>
    <t>Change the LTW scalar to 0 for the pre calibration trials (still 1 for the analysis experiments)</t>
  </si>
  <si>
    <t>Add a Scan1 experiment with Flock * TOL to test nut spread for Offs without scan0 &amp; 1</t>
  </si>
  <si>
    <t>Changed the 'test' trial of the component experiment to be 'Differential progeny management'. Needs to be compared with Scan1 profit (not Scan 2)</t>
  </si>
  <si>
    <t>Tweak the prodn calibration. Change region to CWM</t>
  </si>
  <si>
    <t>Add a single trial "Slow test" to test model with F33N33 (Exp2)</t>
  </si>
  <si>
    <t>Add capacity to do the main trials on GC with all trials carried out on one instance</t>
  </si>
  <si>
    <t>Add Exp 423  F33N34 (cf 421 which is F33N33) as the final tidy up of the feed supply before running LTW.</t>
  </si>
  <si>
    <t>Add Exp4 (a copy of Exp5 but tailored for testing F33N14 pattern during calibration) with extra report detail so that FFCFW &amp; mortality can be checked.</t>
  </si>
  <si>
    <t>Add a type to the 6000s so that they can be run as one double trial on a Google instance.</t>
  </si>
  <si>
    <t>Entered the LTW FS adjustments for CWM Merino &amp; Maternals</t>
  </si>
  <si>
    <t>Entered the optimum Dry Management for CWM Merino and Maternals</t>
  </si>
  <si>
    <t>Changed Exp65 inclusion formula to exclude Scan0 except for DryManagement 1 trials (reduced the numbers down to 117 trials)</t>
  </si>
  <si>
    <t>Change the 2nd quick test back to being an exact copy of the first (as a test of pyomo to ensure that there is not a random effect)</t>
  </si>
  <si>
    <t>Add the Merino ewe numbers for Exp73 (still need to add capacity to handle ewe numbers for BBT &amp; Maternals)</t>
  </si>
  <si>
    <t>Add run_pgr to the list of Reports</t>
  </si>
  <si>
    <t>run_pgr</t>
  </si>
  <si>
    <t>Change name of slow test to Nutrition test</t>
  </si>
  <si>
    <t>Expanded sam[pgr] to separate fp4,5,6 for SWV calibration (it is stuffing up any chance of using Exp73)-Remove Exp73 from the report</t>
  </si>
  <si>
    <t>Production calibration for SWV (CFW, FD &amp; Repro)</t>
  </si>
  <si>
    <t>Add Exp13 to test a range of nutspread for each flock type with Scan=1</t>
  </si>
  <si>
    <t>Added saa on seasonality coefficient - one value to adjust both singles and twins</t>
  </si>
  <si>
    <t>Changed Meat price for Mat Aut trial to 200</t>
  </si>
  <si>
    <t>germ</t>
  </si>
  <si>
    <t>Add germination sam. Alter values for SWC for Germ to 1.1.</t>
  </si>
  <si>
    <t>Change the first sam[pgr] to FP1. Set value for SWV to 1.2</t>
  </si>
  <si>
    <t>Add a second seasonality coefficient for the twins. So both singles and twins can operate as per merino</t>
  </si>
  <si>
    <t>1:2,1:2</t>
  </si>
  <si>
    <t>1:2,2:3</t>
  </si>
  <si>
    <t>cl0[0]
seasn
single</t>
  </si>
  <si>
    <t>cl0[0]
seasn
twin</t>
  </si>
  <si>
    <t>Add Exp3 to test Aut Maternals input values</t>
  </si>
  <si>
    <t>Fix error in seasonality coefficients in the calibration experiments (was a copy of the conception coefficient)</t>
  </si>
  <si>
    <t>Altered the SWV production calibration values.</t>
  </si>
  <si>
    <t>Add capacity to adjust genotype by TOL (so that autumn and spring repro in SWV could be represented). Tweak conception &amp; litter size coefficents for Spring</t>
  </si>
  <si>
    <t>Add optimum NutSpread for the offspring</t>
  </si>
  <si>
    <t>Build a SR experiment with tlevel controlled in Data!</t>
  </si>
  <si>
    <t>Add number of FS to the offspring nutspread (so can test a range of N1 patterns)</t>
  </si>
  <si>
    <t>Change the pointer to the optimum nutspread to be in Data! Rather than an entry in Experiment!</t>
  </si>
  <si>
    <t>minroe</t>
  </si>
  <si>
    <t>Add sam[minroe] as a std value for the analysis</t>
  </si>
  <si>
    <t>Include optimum NutSpread when N=1. Include in SR Exp91</t>
  </si>
  <si>
    <t>Split trial 412 for Google cloud. 4120 4122 4124</t>
  </si>
  <si>
    <t>Set expt numbers for 100 &amp; 6000s for Google cloud</t>
  </si>
  <si>
    <t>Add the optimum Dry Management options for SWV (after having run Exp65)</t>
  </si>
  <si>
    <t>Add the optimum LTW pattern for the ewes</t>
  </si>
  <si>
    <t>Add comments about LTW</t>
  </si>
  <si>
    <t>Change the LW REV in the Compnent trials to work on Sale Value using the random REV - the LW REV was leading to changes in other traits that depend on LW (RR, mortality, wool and sales)</t>
  </si>
  <si>
    <t>Add report controls for the sales grid for dams, yatf &amp; offs</t>
  </si>
  <si>
    <t>run_salegrid_dams</t>
  </si>
  <si>
    <t>run_salegrid_yatf</t>
  </si>
  <si>
    <t>run_salegrid_offs</t>
  </si>
  <si>
    <t>Weaning wt controls</t>
  </si>
  <si>
    <t>Fix error in sam[germ] in QuickTest</t>
  </si>
  <si>
    <t>fs_use_pkl</t>
  </si>
  <si>
    <t>gen_with_t</t>
  </si>
  <si>
    <t>bnd_lo_dam_inc</t>
  </si>
  <si>
    <t>bnd_up_dam_inc</t>
  </si>
  <si>
    <t>bnd_drys_retained_o</t>
  </si>
  <si>
    <t>bnd_lo_off_inc</t>
  </si>
  <si>
    <t>bnd_up_off_inc</t>
  </si>
  <si>
    <t>Add up and lower bound for offs. Fixed some positions for comments</t>
  </si>
  <si>
    <t>bnd_up_offs_tsdxg3</t>
  </si>
  <si>
    <t>bnd_lo_offs_tsdxg3</t>
  </si>
  <si>
    <t>:,:,:,:,:</t>
  </si>
  <si>
    <t>bnd_min_sale_age_female_dg3</t>
  </si>
  <si>
    <t>1:,0:1</t>
  </si>
  <si>
    <t>NLB</t>
  </si>
  <si>
    <t>Grazing Intensity</t>
  </si>
  <si>
    <t>Template Experiment</t>
  </si>
  <si>
    <t>Index across in the data table</t>
  </si>
  <si>
    <t>Model Standard for Analysis</t>
  </si>
  <si>
    <t>index level of the trial</t>
  </si>
  <si>
    <t>0:1,:</t>
  </si>
  <si>
    <t>woolp_mpg</t>
  </si>
  <si>
    <t>salep_max</t>
  </si>
  <si>
    <t>grainp</t>
  </si>
  <si>
    <t>Genotype &amp; Flk Str</t>
  </si>
  <si>
    <t>Autumn</t>
  </si>
  <si>
    <t>Winter</t>
  </si>
  <si>
    <t>Standard NLB</t>
  </si>
  <si>
    <t>Low NLB</t>
  </si>
  <si>
    <t>High NLB</t>
  </si>
  <si>
    <t>Adult NLB adjustment</t>
  </si>
  <si>
    <t>relative to adults</t>
  </si>
  <si>
    <t>TOL_inc[0:1]</t>
  </si>
  <si>
    <t>TOL_inc[1:2]</t>
  </si>
  <si>
    <t>TOL_inc[2:3]</t>
  </si>
  <si>
    <t>rr_age_og1[0:1]</t>
  </si>
  <si>
    <t>rr_age_og1[1:2]</t>
  </si>
  <si>
    <t>rr_age_og1[2:]</t>
  </si>
  <si>
    <t>Low</t>
  </si>
  <si>
    <t>High</t>
  </si>
  <si>
    <t>VHigh</t>
  </si>
  <si>
    <t>Wool price</t>
  </si>
  <si>
    <t>Meat price</t>
  </si>
  <si>
    <t>Grain price</t>
  </si>
  <si>
    <t>bnd_min_sale_age_female</t>
  </si>
  <si>
    <t>genotype[0]</t>
  </si>
  <si>
    <t>g3_included[2]</t>
  </si>
  <si>
    <t>BBT inc</t>
  </si>
  <si>
    <t>B genotp</t>
  </si>
  <si>
    <t>Flock structure below here are not used</t>
  </si>
  <si>
    <t>Index for each of the Compnents of Flk Strc</t>
  </si>
  <si>
    <t>Fine</t>
  </si>
  <si>
    <t>Maternal</t>
  </si>
  <si>
    <t>BBB</t>
  </si>
  <si>
    <t>BBT</t>
  </si>
  <si>
    <t>Hgt</t>
  </si>
  <si>
    <t>5.5yo</t>
  </si>
  <si>
    <t>6.5yo</t>
  </si>
  <si>
    <t>all others are optimised</t>
  </si>
  <si>
    <t>r2_ik0g1</t>
  </si>
  <si>
    <t>:,1:2,:</t>
  </si>
  <si>
    <t>r2_ik0g3</t>
  </si>
  <si>
    <t>run_salevalue_prog</t>
  </si>
  <si>
    <t>sale value of progeny sold as suckers per hd</t>
  </si>
  <si>
    <t>Added salevalue_prog to RunReport!</t>
  </si>
  <si>
    <t>which sale grid for progeny has highest value</t>
  </si>
  <si>
    <t>which sale grid for dams has highest value</t>
  </si>
  <si>
    <t>which sale grid for offspring has highest value</t>
  </si>
  <si>
    <t>Added a report that is all tables except nv &amp; Profit Area</t>
  </si>
  <si>
    <t>v</t>
  </si>
  <si>
    <t>bnd_lo_dams_tVg1</t>
  </si>
  <si>
    <t>bnd_up_dams_tVg1</t>
  </si>
  <si>
    <t>0:1,0:14,:</t>
  </si>
  <si>
    <t>Altered lo &amp; up bounds on dams to have a V axis (capital because needs to be sliced to correct length).</t>
  </si>
  <si>
    <t>v1</t>
  </si>
  <si>
    <t>v4</t>
  </si>
  <si>
    <t>v7</t>
  </si>
  <si>
    <t>v10</t>
  </si>
  <si>
    <t>v13</t>
  </si>
  <si>
    <t>v16</t>
  </si>
  <si>
    <t>v19</t>
  </si>
  <si>
    <t>bnd_dams_tVg1[0]</t>
  </si>
  <si>
    <t>bnd_dams_tVg1[1]</t>
  </si>
  <si>
    <t>bnd_dams_tVg1[2]</t>
  </si>
  <si>
    <t>bnd_dams_tVg1[3]</t>
  </si>
  <si>
    <t>bnd_dams_tVg1[4]</t>
  </si>
  <si>
    <t>bnd_dams_tVg1[5]</t>
  </si>
  <si>
    <t>bnd_dams_tVg1[6]</t>
  </si>
  <si>
    <t>t</t>
  </si>
  <si>
    <t>g</t>
  </si>
  <si>
    <t>0:1,:,0:1,:,:</t>
  </si>
  <si>
    <t>Added a default bound on progeny of yearlings that they can't be retained as offspring. They don't transfer to the dams and this is controlled in the 'provides' coefficients</t>
  </si>
  <si>
    <t>rot_lobound_rl</t>
  </si>
  <si>
    <t>Add rotation low bound</t>
  </si>
  <si>
    <t>Scalar for upper vs fixed</t>
  </si>
  <si>
    <t>Scalar for lower vs fixed</t>
  </si>
  <si>
    <t>Add age group range for upper scalar for numbers and add lower scalar for numbers</t>
  </si>
  <si>
    <t>bnd_rotn_inc</t>
  </si>
  <si>
    <t>Genotype</t>
  </si>
  <si>
    <t>All regions</t>
  </si>
  <si>
    <t>NLB genetics (for farm scenario)</t>
  </si>
  <si>
    <t>Add data tables for rot_lobound</t>
  </si>
  <si>
    <t>:,0:1,:</t>
  </si>
  <si>
    <t>date_born1st_iog</t>
  </si>
  <si>
    <t>drys_retained_estpropn_o</t>
  </si>
  <si>
    <t>[1]</t>
  </si>
  <si>
    <t>[2]</t>
  </si>
  <si>
    <t>[3]</t>
  </si>
  <si>
    <t>Region (SWVic, GSM, CWM) &amp; Prodn calibration</t>
  </si>
  <si>
    <t>SWV</t>
  </si>
  <si>
    <t>GSM</t>
  </si>
  <si>
    <t>CWM</t>
  </si>
  <si>
    <t>Add SAA[date_born1st] &amp; connect to data table</t>
  </si>
  <si>
    <t>Add proportion of ewe lambs mated with an estimated proportion too</t>
  </si>
  <si>
    <t>est_propn_dams_mated_og1</t>
  </si>
  <si>
    <t>est_drys_retained_scan_o</t>
  </si>
  <si>
    <t>Calibrate the region</t>
  </si>
  <si>
    <t>r2_ik0g</t>
  </si>
  <si>
    <t>indices</t>
  </si>
  <si>
    <t>There is a different data sheet for each TOL</t>
  </si>
  <si>
    <t>All sold</t>
  </si>
  <si>
    <t>Optimum adult management</t>
  </si>
  <si>
    <t>[4]</t>
  </si>
  <si>
    <t>If Twice dry is connected then change this input</t>
  </si>
  <si>
    <t>Added CWM input table for the Grazing Intensity. Altered formulas to refer to the larger data area</t>
  </si>
  <si>
    <t>Deleted the rangename d.Region &amp; d.RegionDesc from DataSpring</t>
  </si>
  <si>
    <t>GI Index can only vary by TOL if extra SAV are added to Experiment!</t>
  </si>
  <si>
    <t>This could vary with TOL if the range i.AdultsDry was activated in each TOL sheet</t>
  </si>
  <si>
    <t>Deleted range names from DataSpring that aren't required (so that Master is referred to when it is not TOL specific)</t>
  </si>
  <si>
    <t>Deleted range names from Master if they are referred to for specific TOL (to reduce likelihood of error)</t>
  </si>
  <si>
    <t>Adjusted the area of the phases by -0.01 so that the sum of the lo_bounds is less than the area of the farm. Also altered the precision of the AreaSum report to 0.01ha</t>
  </si>
  <si>
    <t>Add a 2nd version of the Genotype. One for the rotation phases which can be set to 0 for unconstrained phases and the other for the dam management.</t>
  </si>
  <si>
    <t>Altered the calculation for the genotype and the flock structure components - now INDEX the data table rather than doing a calculation.</t>
  </si>
  <si>
    <t>Adult DryMan</t>
  </si>
  <si>
    <t>Make the optimum Adult Dry Management  a variable that can change with TOL</t>
  </si>
  <si>
    <t>Note: For the Trial description each of the regions needs the same number of characters (if the number is changed then requires changing the summarising formula in the Results)</t>
  </si>
  <si>
    <t>Price scenarios (Std prices &amp; variation)</t>
  </si>
  <si>
    <t>Time of Lambing (select option and specify the FS slice)</t>
  </si>
  <si>
    <t>run_saledateEL_offs</t>
  </si>
  <si>
    <t>bnd_up_offs_tsdxg3[s 1:2]</t>
  </si>
  <si>
    <t>Activate bnd_up_offs_tsdxg3 to stop retention of the offspring past the desired age. Note max age stops the sale but doesn't stop retention.</t>
  </si>
  <si>
    <t>TODO: Max sale age really should also limit the max retained age too.</t>
  </si>
  <si>
    <t>Change propn_dam5_retained coefficient to 0.95 to allow for 5yo mortality. With 100% sheep were infeasible</t>
  </si>
  <si>
    <t>bnd_up_offs_tsdxg3[s 3:]</t>
  </si>
  <si>
    <t>bnd_up_offs_tsdxg3[s 0:]</t>
  </si>
  <si>
    <t>bnd_up_offs_tsdxg3[s 2:]</t>
  </si>
  <si>
    <t>0:1,3:,:,2:,0:1</t>
  </si>
  <si>
    <t>0:1,0:1,:,2:,0:1</t>
  </si>
  <si>
    <t>0:1,1:2,:,2:,0:1</t>
  </si>
  <si>
    <t>0:1,2:3,:,2:,0:1</t>
  </si>
  <si>
    <t>Fix slices of bnd_up_offs_tsdxg3 which had x[1:] should have been x[2:] for castrates</t>
  </si>
  <si>
    <t>Changed the data for the s[] slice of above so that 8 to 15 mth and 15 to 21 mths were both DVP[1]</t>
  </si>
  <si>
    <t>Removed the Flock Structure options from the trials</t>
  </si>
  <si>
    <t>Start building the trials for Ian with ranges of the inputs - have decided to reduce the number of options</t>
  </si>
  <si>
    <t>Minimum value</t>
  </si>
  <si>
    <t>Maximum value</t>
  </si>
  <si>
    <t>Blank for Calculations</t>
  </si>
  <si>
    <t>Change Template Exp to optimal landuse for each Genotype</t>
  </si>
  <si>
    <t>Enter the optimal phases for each genotype</t>
  </si>
  <si>
    <t>Adjust the slice to convert Excel Index to Python slice</t>
  </si>
  <si>
    <t>Global max</t>
  </si>
  <si>
    <t>Change the inclusion formula so that it can also force TRUE or force FALSE without losing the formula</t>
  </si>
  <si>
    <t>Reduce the low NLB to -15% (from -20%) to increase the feasibility of the Merinos</t>
  </si>
  <si>
    <t>Change the Optimum mating of EL to be a copy of the non-mated experiment (so that the same scenarios are carried out in both)</t>
  </si>
  <si>
    <t xml:space="preserve">   would be good to force a minimum of 50% mated, or report the number/proportion mated - perhaps a question for the webinar.</t>
  </si>
  <si>
    <t>Date of lambing start</t>
  </si>
  <si>
    <t>DOY start of Lambing</t>
  </si>
  <si>
    <t>Alter the exp description to simplify the summarising - Day of lambing</t>
  </si>
  <si>
    <t>Align rows in DataSpring with DataMaster (add one in TOL table)</t>
  </si>
  <si>
    <t>Add calcuations to do random calculations for the trials (requires iterative calcuation with 100 iterations)</t>
  </si>
  <si>
    <t>Simplify the Duplicate formula to use COUNTIF rather than MATCH</t>
  </si>
  <si>
    <t>2:,:</t>
  </si>
  <si>
    <t>equally represented in the results because</t>
  </si>
  <si>
    <t>there are less flock structure options that</t>
  </si>
  <si>
    <t>Unless the genotype is only randomised when</t>
  </si>
  <si>
    <t>the full randomisation is done, and not randomised</t>
  </si>
  <si>
    <t>again if it is a duplicate.</t>
  </si>
  <si>
    <t>Expand the Database 1 trials to 2500 trials with copy into Database 3 experiment</t>
  </si>
  <si>
    <t>Sort the Maternals Flk Str so that they represnet 25% of the trials</t>
  </si>
  <si>
    <t>Fix shape of the GI table in DataSpring</t>
  </si>
  <si>
    <r>
      <t xml:space="preserve">Management of drys (the options. </t>
    </r>
    <r>
      <rPr>
        <b/>
        <sz val="11"/>
        <color rgb="FF0000CC"/>
        <rFont val="Calibri"/>
        <family val="2"/>
      </rPr>
      <t>Fill out optimum adult management in TOL sheets</t>
    </r>
    <r>
      <rPr>
        <b/>
        <sz val="11"/>
        <color theme="1"/>
        <rFont val="Calibri"/>
        <family val="2"/>
        <scheme val="minor"/>
      </rPr>
      <t>)</t>
    </r>
  </si>
  <si>
    <t>Add DataAutumn! &amp; DataWinter! And change all formulas to refer to each sheet.</t>
  </si>
  <si>
    <t>Set ffcfw_inc to FALSE - to reduce the amount of HD that is required for the trials. (Might need to include it again for the trials that report LW patterns)</t>
  </si>
  <si>
    <t>Note: This value leads to no important cells (just here so that the formulas are consistent across the data sheets</t>
  </si>
  <si>
    <t>Set reporting of ffcfw to FALSE. Because it is not saved (above change)</t>
  </si>
  <si>
    <r>
      <t xml:space="preserve">Temporary fix to the Dry EL management. </t>
    </r>
    <r>
      <rPr>
        <b/>
        <sz val="11"/>
        <color theme="1"/>
        <rFont val="Calibri"/>
        <family val="2"/>
      </rPr>
      <t>Formula needs fixing later (when Refresh is set again)</t>
    </r>
  </si>
  <si>
    <t>Alter the est_dry_propn by TOL inputs. They didn't align with the dry management in each row of the table.</t>
  </si>
  <si>
    <t>Copy the dryman for the EL down for each trial in the mated EL exp (30). Also required adjusting the pointer which had been 0 but needed to be 1 (had not been copied from the Not Mated exp (20)</t>
  </si>
  <si>
    <t>Add the 2 other age at joining to Exp30</t>
  </si>
  <si>
    <t>Change Exp numbers to align with the Tool summary table (10, 20, 30 …)</t>
  </si>
  <si>
    <t>Remove the DSE report</t>
  </si>
  <si>
    <t>Add SAV for the reporting of ffcfw</t>
  </si>
  <si>
    <t>period_is_reportffcfw_p</t>
  </si>
  <si>
    <t>Add calculations for the slice number for each TOL (reporting of ffcfw)</t>
  </si>
  <si>
    <t>Remove any trace of previously wanting ffcfw_dams with a p axis</t>
  </si>
  <si>
    <t>Fix error in number of nutrition slices (caused because Exp 10 &amp; 20 now point to trial 2 rather than the template exp).</t>
  </si>
  <si>
    <t>Change order of the p slices in the ffcfw report SAV. Hopefully to change the order that they are reported. Report order was different due to being columns that have to be different</t>
  </si>
  <si>
    <t>run_ffcfw_cut_dams</t>
  </si>
  <si>
    <t>dam FFCFW weight (for selected generator periods)</t>
  </si>
  <si>
    <t>Add run_ffcfw_cut_dams to the Report options - it is a slow report so turn off if not required.</t>
  </si>
  <si>
    <t>Add a blank row under each experiment</t>
  </si>
  <si>
    <t>Add experiment (5) to identify the landuse constraint (Set up for 13 scenarios. First is the best bet. Then 3 TOL x 4 breeds)</t>
  </si>
  <si>
    <t>Fix genotype pointer for the LMU area to correctly calcualte the Breed/Genotype</t>
  </si>
  <si>
    <t>Add experiment for ewe numbers for grazing intensity</t>
  </si>
  <si>
    <t>Change the definition of proportion of ewe lambs joined to be descending (so that 100% and 0% are adjacent)</t>
  </si>
  <si>
    <t>Change the feed supply adjustement to be -0.5, +0.5 &amp; +1.0 (to include a negative value too)</t>
  </si>
  <si>
    <t>Switch back to non-iterative calculation - except when calculating the circular formulas. Consider overwriting the circular formulas with values when the values are calculated</t>
  </si>
  <si>
    <t>use TOL</t>
  </si>
  <si>
    <t>This would mean that Maternals will not be</t>
  </si>
  <si>
    <t>can be selected (by a factor of 3)</t>
  </si>
  <si>
    <t>Maternal genotype's only comparison is CFA ewes</t>
  </si>
  <si>
    <t>Removed the "Yrl" description for wethers. Fixed the 5.5yo &amp; 6.5yo description to line up with the SAV definition</t>
  </si>
  <si>
    <t>Fix the Maternal flock structure to selling as lambs and 6.5yo - rather than optimising</t>
  </si>
  <si>
    <t>Set the retain 5 yo dams value to 90% from 95%.</t>
  </si>
  <si>
    <t>Change Exp Desc font to Consolas 10pt with 80% zoom - to give character alignment and easier viewing of the trial desciption</t>
  </si>
  <si>
    <t>Add bnd_max_sale_age_dams_g3 to Experiment! and Data!</t>
  </si>
  <si>
    <t>bnd_max_sale_age_female_g3</t>
  </si>
  <si>
    <t>bnd_max_sale_age_female</t>
  </si>
  <si>
    <t>Fix the wether sale age range that wasn't corrected from when yearlings were removed</t>
  </si>
  <si>
    <t>Lmb</t>
  </si>
  <si>
    <t>2yo</t>
  </si>
  <si>
    <t>Med</t>
  </si>
  <si>
    <t>Change the zoom for some screens</t>
  </si>
  <si>
    <t>.</t>
  </si>
  <si>
    <t>Feed supply Experiment</t>
  </si>
  <si>
    <t>fs_use_number</t>
  </si>
  <si>
    <t>fs_create_number</t>
  </si>
  <si>
    <t>fs_create_pkl</t>
  </si>
  <si>
    <t>Add fs_create_number as a separate SAV to number to use. Change the order of the SAV so that it follows that logic that the fs_pkl is used early in the run and created late in the run.</t>
  </si>
  <si>
    <t>Select the adjustment that generated the highest profit in the LTW experiment for Merinos</t>
  </si>
  <si>
    <t>LTW_loops</t>
  </si>
  <si>
    <t>r2adjust_inc</t>
  </si>
  <si>
    <t>Quick test create FS (with 1 loop)</t>
  </si>
  <si>
    <t>Quick test use FS (with 1 loop) Should be same as Quick Test</t>
  </si>
  <si>
    <t>:,:</t>
  </si>
  <si>
    <t>Add sav[LTW_loops], sav[r2adjust_inc] &amp; sav[feedsupply_adj_r2p]</t>
  </si>
  <si>
    <t>Add experiment to test N33 model against N11 with and without LTW.</t>
  </si>
  <si>
    <t>Add to the Feed supply experiment</t>
  </si>
  <si>
    <t>run_mvf</t>
  </si>
  <si>
    <t>marginal value of feed in each period</t>
  </si>
  <si>
    <t>Add marginal value of feed report</t>
  </si>
  <si>
    <t>Set reportffcfw to False in feed supply experiment because was not working with optional report t axis.</t>
  </si>
  <si>
    <t>Add extra trials to the feed supply experiment for TOL x Breed x age joined x GI</t>
  </si>
  <si>
    <t>Remove special characters from the Trial descriptions (replace % with *100 p)</t>
  </si>
  <si>
    <t>Fix bnd_lo_dams that was aimed at forcing some anmals of each class. Was causing infeasible error.</t>
  </si>
  <si>
    <t>Fix error in minroe of feed supply experiment</t>
  </si>
  <si>
    <t>Change Period_is_report_ffcfw in Quicktest to examine gen_with_t and the TOL</t>
  </si>
  <si>
    <t>due to NLB</t>
  </si>
  <si>
    <t>due to dry man</t>
  </si>
  <si>
    <t>AgeJ</t>
  </si>
  <si>
    <t>Yearling</t>
  </si>
  <si>
    <t>Adult</t>
  </si>
  <si>
    <t>Yrl</t>
  </si>
  <si>
    <t>Feedsupply</t>
  </si>
  <si>
    <t>Flock Structure</t>
  </si>
  <si>
    <t>Source of the SA values</t>
  </si>
  <si>
    <t>Propn</t>
  </si>
  <si>
    <t>Prices</t>
  </si>
  <si>
    <t>LMU Area</t>
  </si>
  <si>
    <t>Add experiment to test wether flock structure. Need EL to be selected before testing is possible.</t>
  </si>
  <si>
    <t>Finalise the feedsupply experiment - LTW: Sort control table in master &amp; formulas in Experiment!</t>
  </si>
  <si>
    <t>Description of this change</t>
  </si>
  <si>
    <t>FWM</t>
  </si>
  <si>
    <t>MWM</t>
  </si>
  <si>
    <t>MWM&amp;BBT</t>
  </si>
  <si>
    <t>Scan0</t>
  </si>
  <si>
    <t>Scan1</t>
  </si>
  <si>
    <t>Scan2</t>
  </si>
  <si>
    <t>Scan3</t>
  </si>
  <si>
    <t>Add extra options for AgeJ to cover if it is converted to a category with 5 levels</t>
  </si>
  <si>
    <t>Maidens</t>
  </si>
  <si>
    <t>Adults</t>
  </si>
  <si>
    <r>
      <t>Optimum LTW feed supply adjustment.</t>
    </r>
    <r>
      <rPr>
        <b/>
        <sz val="11"/>
        <color rgb="FF0000CC"/>
        <rFont val="Calibri"/>
        <family val="2"/>
      </rPr>
      <t xml:space="preserve"> Fill out optimum adult management in TOL sheets</t>
    </r>
  </si>
  <si>
    <t>Tidy up the LTW adj data table in DataMaster because don't need a separate table for BMT (for the adjustments tested - because BBB &amp; BMT test the same feed supply adjustments)</t>
  </si>
  <si>
    <t>Add reporting of LW &amp; mortality to the trial that creates the final pkl_fs file (so this feed supply can be hand check for problem periods)</t>
  </si>
  <si>
    <t>Add a machine number option to the Exp Group (that corresponds to the Breed) so that trials can be spread across multiple Nimbus machines (or google machines)</t>
  </si>
  <si>
    <t>Expand the ranges for i.FS_Strategy to include the 5th level of AgeJ</t>
  </si>
  <si>
    <t>Period definitions for regions to control feed supply (with TOL, AgeJ impacts)</t>
  </si>
  <si>
    <t>Added AgeJ to ReportFFCFW &amp; changed slice formulas in i.FS_Strategy to reference calculatioins done in i.Periods</t>
  </si>
  <si>
    <t>Add the extra AgeJ trials to the FS experiment and alter the TRUE/FALSE formula on the reportFFCFW</t>
  </si>
  <si>
    <t>Fix the formulas for the feed supply pickle to use. So that a formula picks up when GI requires different trial and BBT requires different FS</t>
  </si>
  <si>
    <t>Change the First trial for the BBT to the last of the no 't' axis trials. This should allow the BBB pkl_fs to be used</t>
  </si>
  <si>
    <t>Fix FS_Strategic period offsets for Pregnancy to allow for the addition of the mid-preg period in the input table</t>
  </si>
  <si>
    <t>Split the LTW adj Feed Supply across the 3 TOL data sheets.</t>
  </si>
  <si>
    <t>Simplify, then generalise the feed supply options formulas for the LTW levels</t>
  </si>
  <si>
    <t xml:space="preserve">Change the LTW levels to only be EP &amp; multiples in late preg. </t>
  </si>
  <si>
    <t>Add the 9 levels by 3 ages to the LTW optimisation in Experiment!</t>
  </si>
  <si>
    <t>BBB i.LTWFeedOptions</t>
  </si>
  <si>
    <t>Add the extra 2 AgeJ to FSStrategic in Experiment!</t>
  </si>
  <si>
    <t>Add extra 2 levels of AgeJ to the Mated EL experiment</t>
  </si>
  <si>
    <t>Fix display of NLB in the description (include the *100)</t>
  </si>
  <si>
    <t>Add 12 standard scenarios to the Not Mated Experiment. Refresh the experiment definition</t>
  </si>
  <si>
    <t>Reduced the range for the 'Duplicate' calculation in Not Mated to speed calculation</t>
  </si>
  <si>
    <t>Added input tables for the optimum adjustment for the LWC during joining. Connected to the offset in the feed supply expt in Experiment!</t>
  </si>
  <si>
    <t>Fixed error in the LTWAdj offset that was pointing to C33 for the Breed whereas it should have been C34</t>
  </si>
  <si>
    <t>`</t>
  </si>
  <si>
    <t>GI  = 1</t>
  </si>
  <si>
    <t>GI = 2</t>
  </si>
  <si>
    <t>GI = 3</t>
  </si>
  <si>
    <t>EweNo</t>
  </si>
  <si>
    <t>nut_mask_dams_oWi</t>
  </si>
  <si>
    <t>Remove BBT from the the trials carried out</t>
  </si>
  <si>
    <r>
      <t xml:space="preserve">Genotype, Flock Structure &amp; Ewe Nmbers constraint </t>
    </r>
    <r>
      <rPr>
        <b/>
        <sz val="11"/>
        <color rgb="FF0000CC"/>
        <rFont val="Calibri"/>
        <family val="2"/>
        <scheme val="minor"/>
      </rPr>
      <t>(fill out EweNo in TOL sheets)</t>
    </r>
  </si>
  <si>
    <t>Change owi to oWi to align with the new code</t>
  </si>
  <si>
    <t>Added formula back that had been deleted for calculating the FeedSupply adjustment associated with the optimum LWCJ for the final trial</t>
  </si>
  <si>
    <t>Next: Remove the wether flock structures, check that the different levels of the trials can be run without recommitting (but still exclude trials based on BBT &amp; GI starting later)</t>
  </si>
  <si>
    <t>Add cell comment that QuickTest needs to have the full output saved (so that the Variable Summary with the model name can be tracked in Git)</t>
  </si>
  <si>
    <t>nlb_c2</t>
  </si>
  <si>
    <t>Change to LMAT conception calculation</t>
  </si>
  <si>
    <t>Note: Might have to add optimisation for different meat price scenarios</t>
  </si>
  <si>
    <t>That will blow the number of trials up a lot (*4)</t>
  </si>
  <si>
    <t>run_feedbudget</t>
  </si>
  <si>
    <t>report feed budget (big report)</t>
  </si>
  <si>
    <t/>
  </si>
  <si>
    <t>0:1, 50:63</t>
  </si>
  <si>
    <t>0:1, 63:76</t>
  </si>
  <si>
    <t>2:3, 63:76</t>
  </si>
  <si>
    <t>3:4, 63:76</t>
  </si>
  <si>
    <t>4:5, 63:76</t>
  </si>
  <si>
    <t>5:6, 63:76</t>
  </si>
  <si>
    <t>6:7, 63:76</t>
  </si>
  <si>
    <t>0:1, 53:66</t>
  </si>
  <si>
    <t>0:1, 66:79</t>
  </si>
  <si>
    <t>2:3, 66:79</t>
  </si>
  <si>
    <t>3:4, 66:79</t>
  </si>
  <si>
    <t>4:5, 66:79</t>
  </si>
  <si>
    <t>5:6, 66:79</t>
  </si>
  <si>
    <t>6:7, 66:79</t>
  </si>
  <si>
    <t>0:1, 55:68</t>
  </si>
  <si>
    <t>0:1, 68:81</t>
  </si>
  <si>
    <t>2:3, 68:81</t>
  </si>
  <si>
    <t>3:4, 68:81</t>
  </si>
  <si>
    <t>4:5, 68:81</t>
  </si>
  <si>
    <t>5:6, 68:81</t>
  </si>
  <si>
    <t>6:7, 68:81</t>
  </si>
  <si>
    <t>0:1, 57:70</t>
  </si>
  <si>
    <t>0:1, 70:83</t>
  </si>
  <si>
    <t>2:3, 70:83</t>
  </si>
  <si>
    <t>3:4, 70:83</t>
  </si>
  <si>
    <t>4:5, 70:83</t>
  </si>
  <si>
    <t>5:6, 70:83</t>
  </si>
  <si>
    <t>6:7, 70:83</t>
  </si>
  <si>
    <t>0:1, 59:72</t>
  </si>
  <si>
    <t>0:1, 72:85</t>
  </si>
  <si>
    <t>2:3, 72:85</t>
  </si>
  <si>
    <t>3:4, 72:85</t>
  </si>
  <si>
    <t>4:5, 72:85</t>
  </si>
  <si>
    <t>5:6, 72:85</t>
  </si>
  <si>
    <t>6:7, 72:85</t>
  </si>
  <si>
    <t>0:1, 102:115</t>
  </si>
  <si>
    <t>0:1, 115:128</t>
  </si>
  <si>
    <t>2:3, 115:128</t>
  </si>
  <si>
    <t>3:4, 115:128</t>
  </si>
  <si>
    <t>4:5, 115:128</t>
  </si>
  <si>
    <t>5:6, 115:128</t>
  </si>
  <si>
    <t>6:7, 115:128</t>
  </si>
  <si>
    <t>0:1, 154:167</t>
  </si>
  <si>
    <t>0:1, 167:180</t>
  </si>
  <si>
    <t>2:3, 167:180</t>
  </si>
  <si>
    <t>3:4, 167:180</t>
  </si>
  <si>
    <t>4:5, 167:180</t>
  </si>
  <si>
    <t>5:6, 167:180</t>
  </si>
  <si>
    <t>6:7, 167:180</t>
  </si>
  <si>
    <t>0:1, 206:219</t>
  </si>
  <si>
    <t>0:1, 219:232</t>
  </si>
  <si>
    <t>2:3, 219:232</t>
  </si>
  <si>
    <t>3:4, 219:232</t>
  </si>
  <si>
    <t>4:5, 219:232</t>
  </si>
  <si>
    <t>5:6, 219:232</t>
  </si>
  <si>
    <t>6:7, 219:232</t>
  </si>
  <si>
    <t>0:1, 258:271</t>
  </si>
  <si>
    <t>0:1, 271:284</t>
  </si>
  <si>
    <t>2:3, 271:284</t>
  </si>
  <si>
    <t>3:4, 271:284</t>
  </si>
  <si>
    <t>4:5, 271:284</t>
  </si>
  <si>
    <t>5:6, 271:284</t>
  </si>
  <si>
    <t>6:7, 271:284</t>
  </si>
  <si>
    <t>0:1, 310:323</t>
  </si>
  <si>
    <t>0:1, 323:336</t>
  </si>
  <si>
    <t>2:3, 323:336</t>
  </si>
  <si>
    <t>3:4, 323:336</t>
  </si>
  <si>
    <t>4:5, 323:336</t>
  </si>
  <si>
    <t>5:6, 323:336</t>
  </si>
  <si>
    <t>6:7, 323:336</t>
  </si>
  <si>
    <t>26:27, 68:81</t>
  </si>
  <si>
    <t>27:28, 68:81</t>
  </si>
  <si>
    <t>28:29, 68:81</t>
  </si>
  <si>
    <t>29:30, 68:81</t>
  </si>
  <si>
    <t>30:31, 68:81</t>
  </si>
  <si>
    <t>0:1, 58:71</t>
  </si>
  <si>
    <t>0:1, 71:84</t>
  </si>
  <si>
    <t>26:27, 71:84</t>
  </si>
  <si>
    <t>27:28, 71:84</t>
  </si>
  <si>
    <t>28:29, 71:84</t>
  </si>
  <si>
    <t>29:30, 71:84</t>
  </si>
  <si>
    <t>30:31, 71:84</t>
  </si>
  <si>
    <t>0:1, 60:73</t>
  </si>
  <si>
    <t>0:1, 73:86</t>
  </si>
  <si>
    <t>26:27, 73:86</t>
  </si>
  <si>
    <t>27:28, 73:86</t>
  </si>
  <si>
    <t>28:29, 73:86</t>
  </si>
  <si>
    <t>29:30, 73:86</t>
  </si>
  <si>
    <t>30:31, 73:86</t>
  </si>
  <si>
    <t>0:1, 62:75</t>
  </si>
  <si>
    <t>0:1, 75:88</t>
  </si>
  <si>
    <t>26:27, 75:88</t>
  </si>
  <si>
    <t>27:28, 75:88</t>
  </si>
  <si>
    <t>28:29, 75:88</t>
  </si>
  <si>
    <t>29:30, 75:88</t>
  </si>
  <si>
    <t>30:31, 75:88</t>
  </si>
  <si>
    <t>0:1, 64:77</t>
  </si>
  <si>
    <t>0:1, 77:90</t>
  </si>
  <si>
    <t>26:27, 77:90</t>
  </si>
  <si>
    <t>27:28, 77:90</t>
  </si>
  <si>
    <t>28:29, 77:90</t>
  </si>
  <si>
    <t>29:30, 77:90</t>
  </si>
  <si>
    <t>30:31, 77:90</t>
  </si>
  <si>
    <t>0:1, 107:120</t>
  </si>
  <si>
    <t>0:1, 120:133</t>
  </si>
  <si>
    <t>26:27, 120:133</t>
  </si>
  <si>
    <t>27:28, 120:133</t>
  </si>
  <si>
    <t>28:29, 120:133</t>
  </si>
  <si>
    <t>29:30, 120:133</t>
  </si>
  <si>
    <t>30:31, 120:133</t>
  </si>
  <si>
    <t>0:1, 159:172</t>
  </si>
  <si>
    <t>0:1, 172:185</t>
  </si>
  <si>
    <t>26:27, 172:185</t>
  </si>
  <si>
    <t>27:28, 172:185</t>
  </si>
  <si>
    <t>28:29, 172:185</t>
  </si>
  <si>
    <t>29:30, 172:185</t>
  </si>
  <si>
    <t>30:31, 172:185</t>
  </si>
  <si>
    <t>0:1, 211:224</t>
  </si>
  <si>
    <t>0:1, 224:237</t>
  </si>
  <si>
    <t>26:27, 224:237</t>
  </si>
  <si>
    <t>27:28, 224:237</t>
  </si>
  <si>
    <t>28:29, 224:237</t>
  </si>
  <si>
    <t>29:30, 224:237</t>
  </si>
  <si>
    <t>30:31, 224:237</t>
  </si>
  <si>
    <t>0:1, 263:276</t>
  </si>
  <si>
    <t>0:1, 276:289</t>
  </si>
  <si>
    <t>26:27, 276:289</t>
  </si>
  <si>
    <t>27:28, 276:289</t>
  </si>
  <si>
    <t>28:29, 276:289</t>
  </si>
  <si>
    <t>29:30, 276:289</t>
  </si>
  <si>
    <t>30:31, 276:289</t>
  </si>
  <si>
    <t>0:1, 315:328</t>
  </si>
  <si>
    <t>0:1, 328:341</t>
  </si>
  <si>
    <t>26:27, 328:341</t>
  </si>
  <si>
    <t>27:28, 328:341</t>
  </si>
  <si>
    <t>28:29, 328:341</t>
  </si>
  <si>
    <t>29:30, 328:341</t>
  </si>
  <si>
    <t>30:31, 328:341</t>
  </si>
  <si>
    <t>50:51, 73:86</t>
  </si>
  <si>
    <t>51:52, 73:86</t>
  </si>
  <si>
    <t>52:53, 73:86</t>
  </si>
  <si>
    <t>53:54, 73:86</t>
  </si>
  <si>
    <t>54:55, 73:86</t>
  </si>
  <si>
    <t>0:1, 76:89</t>
  </si>
  <si>
    <t>50:51, 76:89</t>
  </si>
  <si>
    <t>51:52, 76:89</t>
  </si>
  <si>
    <t>52:53, 76:89</t>
  </si>
  <si>
    <t>53:54, 76:89</t>
  </si>
  <si>
    <t>54:55, 76:89</t>
  </si>
  <si>
    <t>0:1, 65:78</t>
  </si>
  <si>
    <t>0:1, 78:91</t>
  </si>
  <si>
    <t>50:51, 78:91</t>
  </si>
  <si>
    <t>51:52, 78:91</t>
  </si>
  <si>
    <t>52:53, 78:91</t>
  </si>
  <si>
    <t>53:54, 78:91</t>
  </si>
  <si>
    <t>54:55, 78:91</t>
  </si>
  <si>
    <t>0:1, 67:80</t>
  </si>
  <si>
    <t>0:1, 80:93</t>
  </si>
  <si>
    <t>50:51, 80:93</t>
  </si>
  <si>
    <t>51:52, 80:93</t>
  </si>
  <si>
    <t>52:53, 80:93</t>
  </si>
  <si>
    <t>53:54, 80:93</t>
  </si>
  <si>
    <t>54:55, 80:93</t>
  </si>
  <si>
    <t>0:1, 69:82</t>
  </si>
  <si>
    <t>0:1, 82:95</t>
  </si>
  <si>
    <t>50:51, 82:95</t>
  </si>
  <si>
    <t>51:52, 82:95</t>
  </si>
  <si>
    <t>52:53, 82:95</t>
  </si>
  <si>
    <t>53:54, 82:95</t>
  </si>
  <si>
    <t>54:55, 82:95</t>
  </si>
  <si>
    <t>0:1, 112:125</t>
  </si>
  <si>
    <t>0:1, 125:138</t>
  </si>
  <si>
    <t>50:51, 125:138</t>
  </si>
  <si>
    <t>51:52, 125:138</t>
  </si>
  <si>
    <t>52:53, 125:138</t>
  </si>
  <si>
    <t>53:54, 125:138</t>
  </si>
  <si>
    <t>54:55, 125:138</t>
  </si>
  <si>
    <t>0:1, 164:177</t>
  </si>
  <si>
    <t>0:1, 177:190</t>
  </si>
  <si>
    <t>50:51, 177:190</t>
  </si>
  <si>
    <t>51:52, 177:190</t>
  </si>
  <si>
    <t>52:53, 177:190</t>
  </si>
  <si>
    <t>53:54, 177:190</t>
  </si>
  <si>
    <t>54:55, 177:190</t>
  </si>
  <si>
    <t>0:1, 216:229</t>
  </si>
  <si>
    <t>0:1, 229:242</t>
  </si>
  <si>
    <t>50:51, 229:242</t>
  </si>
  <si>
    <t>51:52, 229:242</t>
  </si>
  <si>
    <t>52:53, 229:242</t>
  </si>
  <si>
    <t>53:54, 229:242</t>
  </si>
  <si>
    <t>54:55, 229:242</t>
  </si>
  <si>
    <t>0:1, 268:281</t>
  </si>
  <si>
    <t>0:1, 281:294</t>
  </si>
  <si>
    <t>50:51, 281:294</t>
  </si>
  <si>
    <t>51:52, 281:294</t>
  </si>
  <si>
    <t>52:53, 281:294</t>
  </si>
  <si>
    <t>53:54, 281:294</t>
  </si>
  <si>
    <t>54:55, 281:294</t>
  </si>
  <si>
    <t>0:1, 320:333</t>
  </si>
  <si>
    <t>0:1, 333:346</t>
  </si>
  <si>
    <t>50:51, 333:346</t>
  </si>
  <si>
    <t>51:52, 333:346</t>
  </si>
  <si>
    <t>52:53, 333:346</t>
  </si>
  <si>
    <t>53:54, 333:346</t>
  </si>
  <si>
    <t>54:55, 333:346</t>
  </si>
  <si>
    <t>146:147, 63:76</t>
  </si>
  <si>
    <t>147:148, 63:76</t>
  </si>
  <si>
    <t>148:149, 63:76</t>
  </si>
  <si>
    <t>149:150, 63:76</t>
  </si>
  <si>
    <t>150:151, 63:76</t>
  </si>
  <si>
    <t>146:147, 66:79</t>
  </si>
  <si>
    <t>147:148, 66:79</t>
  </si>
  <si>
    <t>148:149, 66:79</t>
  </si>
  <si>
    <t>149:150, 66:79</t>
  </si>
  <si>
    <t>150:151, 66:79</t>
  </si>
  <si>
    <t>146:147, 68:81</t>
  </si>
  <si>
    <t>147:148, 68:81</t>
  </si>
  <si>
    <t>148:149, 68:81</t>
  </si>
  <si>
    <t>149:150, 68:81</t>
  </si>
  <si>
    <t>150:151, 68:81</t>
  </si>
  <si>
    <t>146:147, 70:83</t>
  </si>
  <si>
    <t>147:148, 70:83</t>
  </si>
  <si>
    <t>148:149, 70:83</t>
  </si>
  <si>
    <t>149:150, 70:83</t>
  </si>
  <si>
    <t>150:151, 70:83</t>
  </si>
  <si>
    <t>146:147, 72:85</t>
  </si>
  <si>
    <t>147:148, 72:85</t>
  </si>
  <si>
    <t>148:149, 72:85</t>
  </si>
  <si>
    <t>149:150, 72:85</t>
  </si>
  <si>
    <t>150:151, 72:85</t>
  </si>
  <si>
    <t>146:147, 115:128</t>
  </si>
  <si>
    <t>147:148, 115:128</t>
  </si>
  <si>
    <t>148:149, 115:128</t>
  </si>
  <si>
    <t>149:150, 115:128</t>
  </si>
  <si>
    <t>150:151, 115:128</t>
  </si>
  <si>
    <t>146:147, 167:180</t>
  </si>
  <si>
    <t>147:148, 167:180</t>
  </si>
  <si>
    <t>148:149, 167:180</t>
  </si>
  <si>
    <t>149:150, 167:180</t>
  </si>
  <si>
    <t>150:151, 167:180</t>
  </si>
  <si>
    <t>146:147, 219:232</t>
  </si>
  <si>
    <t>147:148, 219:232</t>
  </si>
  <si>
    <t>148:149, 219:232</t>
  </si>
  <si>
    <t>149:150, 219:232</t>
  </si>
  <si>
    <t>150:151, 219:232</t>
  </si>
  <si>
    <t>146:147, 271:284</t>
  </si>
  <si>
    <t>147:148, 271:284</t>
  </si>
  <si>
    <t>148:149, 271:284</t>
  </si>
  <si>
    <t>149:150, 271:284</t>
  </si>
  <si>
    <t>150:151, 271:284</t>
  </si>
  <si>
    <t>146:147, 323:336</t>
  </si>
  <si>
    <t>147:148, 323:336</t>
  </si>
  <si>
    <t>148:149, 323:336</t>
  </si>
  <si>
    <t>149:150, 323:336</t>
  </si>
  <si>
    <t>150:151, 323:336</t>
  </si>
  <si>
    <t>170:171, 68:81</t>
  </si>
  <si>
    <t>171:172, 68:81</t>
  </si>
  <si>
    <t>172:173, 68:81</t>
  </si>
  <si>
    <t>173:174, 68:81</t>
  </si>
  <si>
    <t>174:175, 68:81</t>
  </si>
  <si>
    <t>170:171, 71:84</t>
  </si>
  <si>
    <t>171:172, 71:84</t>
  </si>
  <si>
    <t>172:173, 71:84</t>
  </si>
  <si>
    <t>173:174, 71:84</t>
  </si>
  <si>
    <t>174:175, 71:84</t>
  </si>
  <si>
    <t>170:171, 73:86</t>
  </si>
  <si>
    <t>171:172, 73:86</t>
  </si>
  <si>
    <t>172:173, 73:86</t>
  </si>
  <si>
    <t>173:174, 73:86</t>
  </si>
  <si>
    <t>174:175, 73:86</t>
  </si>
  <si>
    <t>170:171, 75:88</t>
  </si>
  <si>
    <t>171:172, 75:88</t>
  </si>
  <si>
    <t>172:173, 75:88</t>
  </si>
  <si>
    <t>173:174, 75:88</t>
  </si>
  <si>
    <t>174:175, 75:88</t>
  </si>
  <si>
    <t>170:171, 77:90</t>
  </si>
  <si>
    <t>171:172, 77:90</t>
  </si>
  <si>
    <t>172:173, 77:90</t>
  </si>
  <si>
    <t>173:174, 77:90</t>
  </si>
  <si>
    <t>174:175, 77:90</t>
  </si>
  <si>
    <t>170:171, 120:133</t>
  </si>
  <si>
    <t>171:172, 120:133</t>
  </si>
  <si>
    <t>172:173, 120:133</t>
  </si>
  <si>
    <t>173:174, 120:133</t>
  </si>
  <si>
    <t>174:175, 120:133</t>
  </si>
  <si>
    <t>170:171, 172:185</t>
  </si>
  <si>
    <t>171:172, 172:185</t>
  </si>
  <si>
    <t>172:173, 172:185</t>
  </si>
  <si>
    <t>173:174, 172:185</t>
  </si>
  <si>
    <t>174:175, 172:185</t>
  </si>
  <si>
    <t>170:171, 224:237</t>
  </si>
  <si>
    <t>171:172, 224:237</t>
  </si>
  <si>
    <t>172:173, 224:237</t>
  </si>
  <si>
    <t>173:174, 224:237</t>
  </si>
  <si>
    <t>174:175, 224:237</t>
  </si>
  <si>
    <t>170:171, 276:289</t>
  </si>
  <si>
    <t>171:172, 276:289</t>
  </si>
  <si>
    <t>172:173, 276:289</t>
  </si>
  <si>
    <t>173:174, 276:289</t>
  </si>
  <si>
    <t>174:175, 276:289</t>
  </si>
  <si>
    <t>170:171, 328:341</t>
  </si>
  <si>
    <t>171:172, 328:341</t>
  </si>
  <si>
    <t>172:173, 328:341</t>
  </si>
  <si>
    <t>173:174, 328:341</t>
  </si>
  <si>
    <t>174:175, 328:341</t>
  </si>
  <si>
    <t>194:195, 73:86</t>
  </si>
  <si>
    <t>195:196, 73:86</t>
  </si>
  <si>
    <t>196:197, 73:86</t>
  </si>
  <si>
    <t>197:198, 73:86</t>
  </si>
  <si>
    <t>198:199, 73:86</t>
  </si>
  <si>
    <t>194:195, 76:89</t>
  </si>
  <si>
    <t>195:196, 76:89</t>
  </si>
  <si>
    <t>196:197, 76:89</t>
  </si>
  <si>
    <t>197:198, 76:89</t>
  </si>
  <si>
    <t>198:199, 76:89</t>
  </si>
  <si>
    <t>194:195, 78:91</t>
  </si>
  <si>
    <t>195:196, 78:91</t>
  </si>
  <si>
    <t>196:197, 78:91</t>
  </si>
  <si>
    <t>197:198, 78:91</t>
  </si>
  <si>
    <t>198:199, 78:91</t>
  </si>
  <si>
    <t>194:195, 80:93</t>
  </si>
  <si>
    <t>195:196, 80:93</t>
  </si>
  <si>
    <t>196:197, 80:93</t>
  </si>
  <si>
    <t>197:198, 80:93</t>
  </si>
  <si>
    <t>198:199, 80:93</t>
  </si>
  <si>
    <t>194:195, 82:95</t>
  </si>
  <si>
    <t>195:196, 82:95</t>
  </si>
  <si>
    <t>196:197, 82:95</t>
  </si>
  <si>
    <t>197:198, 82:95</t>
  </si>
  <si>
    <t>198:199, 82:95</t>
  </si>
  <si>
    <t>194:195, 125:138</t>
  </si>
  <si>
    <t>195:196, 125:138</t>
  </si>
  <si>
    <t>196:197, 125:138</t>
  </si>
  <si>
    <t>197:198, 125:138</t>
  </si>
  <si>
    <t>198:199, 125:138</t>
  </si>
  <si>
    <t>194:195, 177:190</t>
  </si>
  <si>
    <t>195:196, 177:190</t>
  </si>
  <si>
    <t>196:197, 177:190</t>
  </si>
  <si>
    <t>197:198, 177:190</t>
  </si>
  <si>
    <t>198:199, 177:190</t>
  </si>
  <si>
    <t>194:195, 229:242</t>
  </si>
  <si>
    <t>195:196, 229:242</t>
  </si>
  <si>
    <t>196:197, 229:242</t>
  </si>
  <si>
    <t>197:198, 229:242</t>
  </si>
  <si>
    <t>198:199, 229:242</t>
  </si>
  <si>
    <t>194:195, 281:294</t>
  </si>
  <si>
    <t>195:196, 281:294</t>
  </si>
  <si>
    <t>196:197, 281:294</t>
  </si>
  <si>
    <t>197:198, 281:294</t>
  </si>
  <si>
    <t>198:199, 281:294</t>
  </si>
  <si>
    <t>194:195, 333:346</t>
  </si>
  <si>
    <t>195:196, 333:346</t>
  </si>
  <si>
    <t>196:197, 333:346</t>
  </si>
  <si>
    <t>197:198, 333:346</t>
  </si>
  <si>
    <t>198:199, 333:346</t>
  </si>
  <si>
    <t>19:20, 33:50</t>
  </si>
  <si>
    <t>19:20, 50:55</t>
  </si>
  <si>
    <t>19:20, 55:76</t>
  </si>
  <si>
    <t>19:20, 85:102</t>
  </si>
  <si>
    <t>19:20, 36:53</t>
  </si>
  <si>
    <t>19:20, 53:58</t>
  </si>
  <si>
    <t>19:20, 58:79</t>
  </si>
  <si>
    <t>19:20, 88:102</t>
  </si>
  <si>
    <t>19:20, 38:55</t>
  </si>
  <si>
    <t>19:20, 55:60</t>
  </si>
  <si>
    <t>19:20, 60:81</t>
  </si>
  <si>
    <t>19:20, 90:102</t>
  </si>
  <si>
    <t>19:20, 40:57</t>
  </si>
  <si>
    <t>19:20, 57:62</t>
  </si>
  <si>
    <t>19:20, 62:83</t>
  </si>
  <si>
    <t>19:20, 92:102</t>
  </si>
  <si>
    <t>19:20, 42:59</t>
  </si>
  <si>
    <t>19:20, 59:64</t>
  </si>
  <si>
    <t>19:20, 64:85</t>
  </si>
  <si>
    <t>19:20, 94:102</t>
  </si>
  <si>
    <t>43:44, 38:55</t>
  </si>
  <si>
    <t>43:44, 55:60</t>
  </si>
  <si>
    <t>43:44, 60:81</t>
  </si>
  <si>
    <t>43:44, 90:107</t>
  </si>
  <si>
    <t>43:44, 41:58</t>
  </si>
  <si>
    <t>43:44, 58:63</t>
  </si>
  <si>
    <t>43:44, 63:84</t>
  </si>
  <si>
    <t>43:44, 93:107</t>
  </si>
  <si>
    <t>43:44, 43:60</t>
  </si>
  <si>
    <t>43:44, 60:65</t>
  </si>
  <si>
    <t>43:44, 65:86</t>
  </si>
  <si>
    <t>43:44, 95:107</t>
  </si>
  <si>
    <t>43:44, 45:62</t>
  </si>
  <si>
    <t>43:44, 62:67</t>
  </si>
  <si>
    <t>43:44, 67:88</t>
  </si>
  <si>
    <t>43:44, 97:107</t>
  </si>
  <si>
    <t>43:44, 47:64</t>
  </si>
  <si>
    <t>43:44, 64:69</t>
  </si>
  <si>
    <t>43:44, 69:90</t>
  </si>
  <si>
    <t>43:44, 99:107</t>
  </si>
  <si>
    <t>67:68, 43:60</t>
  </si>
  <si>
    <t>67:68, 60:65</t>
  </si>
  <si>
    <t>67:68, 65:86</t>
  </si>
  <si>
    <t>67:68, 95:112</t>
  </si>
  <si>
    <t>67:68, 46:63</t>
  </si>
  <si>
    <t>67:68, 63:68</t>
  </si>
  <si>
    <t>67:68, 68:89</t>
  </si>
  <si>
    <t>67:68, 98:112</t>
  </si>
  <si>
    <t>67:68, 48:65</t>
  </si>
  <si>
    <t>67:68, 65:70</t>
  </si>
  <si>
    <t>67:68, 70:91</t>
  </si>
  <si>
    <t>67:68, 100:112</t>
  </si>
  <si>
    <t>67:68, 50:67</t>
  </si>
  <si>
    <t>67:68, 67:72</t>
  </si>
  <si>
    <t>67:68, 72:93</t>
  </si>
  <si>
    <t>67:68, 102:112</t>
  </si>
  <si>
    <t>67:68, 52:69</t>
  </si>
  <si>
    <t>67:68, 69:74</t>
  </si>
  <si>
    <t>67:68, 74:95</t>
  </si>
  <si>
    <t>67:68, 104:112</t>
  </si>
  <si>
    <t>2:3,1:2,0:1</t>
  </si>
  <si>
    <t>2:3,4:5,0:1</t>
  </si>
  <si>
    <t>2:3,7:8,0:1</t>
  </si>
  <si>
    <t>2:3,10:11,0:1</t>
  </si>
  <si>
    <t>2:3,13:14,0:1</t>
  </si>
  <si>
    <t>2:3,16:17,0:1</t>
  </si>
  <si>
    <t>2:3,19:20,0:1</t>
  </si>
  <si>
    <t>2:3,1:2,3:4</t>
  </si>
  <si>
    <t>2:3,4:5,3:4</t>
  </si>
  <si>
    <t>2:3,7:8,3:4</t>
  </si>
  <si>
    <t>2:3,10:11,3:4</t>
  </si>
  <si>
    <t>2:3,13:14,3:4</t>
  </si>
  <si>
    <t>2:3,16:17,3:4</t>
  </si>
  <si>
    <t>2:3,19:20,3:4</t>
  </si>
  <si>
    <t>0:1,0:1</t>
  </si>
  <si>
    <t>12:13,0:1</t>
  </si>
  <si>
    <t>13:14,0:1</t>
  </si>
  <si>
    <t>26:27,0:1</t>
  </si>
  <si>
    <t>32:33,0:1</t>
  </si>
  <si>
    <t>14:15,0:1</t>
  </si>
  <si>
    <t>25:26,0:1</t>
  </si>
  <si>
    <t>31:32,0:1</t>
  </si>
  <si>
    <t>15:16,0:1</t>
  </si>
  <si>
    <t>24:25,0:1</t>
  </si>
  <si>
    <t>29:30,0:1</t>
  </si>
  <si>
    <t>2:3,0:1</t>
  </si>
  <si>
    <t>3:4,0:1</t>
  </si>
  <si>
    <t>5:6,0:1</t>
  </si>
  <si>
    <t>30:31,0:1</t>
  </si>
  <si>
    <t>12:13,1:2</t>
  </si>
  <si>
    <t>13:14,1:2</t>
  </si>
  <si>
    <t>14:15,1:2</t>
  </si>
  <si>
    <t>15:16,1:2</t>
  </si>
  <si>
    <t>16:17,1:2</t>
  </si>
  <si>
    <t>19:20,1:2</t>
  </si>
  <si>
    <t>18:19,1:2</t>
  </si>
  <si>
    <t>17:18,1:2</t>
  </si>
  <si>
    <t>10:11,1:2</t>
  </si>
  <si>
    <t>11:12,1:2</t>
  </si>
  <si>
    <t>9:10,1:2</t>
  </si>
  <si>
    <t>0:1,1:2</t>
  </si>
  <si>
    <t>26:27,1:2</t>
  </si>
  <si>
    <t>32:33,1:2</t>
  </si>
  <si>
    <t>25:26,1:2</t>
  </si>
  <si>
    <t>12:13,2:3</t>
  </si>
  <si>
    <t>13:14,2:3</t>
  </si>
  <si>
    <t>32:33,2:3</t>
  </si>
  <si>
    <t>31:32,2:3</t>
  </si>
  <si>
    <t>30:31,2:3</t>
  </si>
  <si>
    <t>19:20,2:3</t>
  </si>
  <si>
    <t>18:19,2:3</t>
  </si>
  <si>
    <t>0:1,2:3</t>
  </si>
  <si>
    <t>26:27,2:3</t>
  </si>
  <si>
    <t>14:15,2:3</t>
  </si>
  <si>
    <t>25:26,2:3</t>
  </si>
  <si>
    <t>15:16,2:3</t>
  </si>
  <si>
    <t>24:25,2:3</t>
  </si>
  <si>
    <t>29:30,2:3</t>
  </si>
  <si>
    <t>2:3,2:3</t>
  </si>
  <si>
    <t>:,3:4</t>
  </si>
  <si>
    <t>:,4:5</t>
  </si>
  <si>
    <t>:,5:6</t>
  </si>
  <si>
    <t>:,6:7</t>
  </si>
  <si>
    <t>:,7:8</t>
  </si>
  <si>
    <t>50:51</t>
  </si>
  <si>
    <t>55:56</t>
  </si>
  <si>
    <t>60:61</t>
  </si>
  <si>
    <t>53:54</t>
  </si>
  <si>
    <t>58:59</t>
  </si>
  <si>
    <t>63:64</t>
  </si>
  <si>
    <t>65:66</t>
  </si>
  <si>
    <t>57:58</t>
  </si>
  <si>
    <t>62:63</t>
  </si>
  <si>
    <t>67:68</t>
  </si>
  <si>
    <t>59:60</t>
  </si>
  <si>
    <t>64:65</t>
  </si>
  <si>
    <t>69:70</t>
  </si>
  <si>
    <t>68:69</t>
  </si>
  <si>
    <t>70:71</t>
  </si>
  <si>
    <t>72:73</t>
  </si>
  <si>
    <t>74:75</t>
  </si>
  <si>
    <t>76:77</t>
  </si>
  <si>
    <t>81:82</t>
  </si>
  <si>
    <t>86:87</t>
  </si>
  <si>
    <t>79:80</t>
  </si>
  <si>
    <t>84:85</t>
  </si>
  <si>
    <t>89:90</t>
  </si>
  <si>
    <t>91:92</t>
  </si>
  <si>
    <t>83:84</t>
  </si>
  <si>
    <t>88:89</t>
  </si>
  <si>
    <t>93:94</t>
  </si>
  <si>
    <t>85:86</t>
  </si>
  <si>
    <t>90:91</t>
  </si>
  <si>
    <t>95:96</t>
  </si>
  <si>
    <t>102:103</t>
  </si>
  <si>
    <t>107:108</t>
  </si>
  <si>
    <t>112:113</t>
  </si>
  <si>
    <t>feedbud_inc</t>
  </si>
  <si>
    <t>SA variables to check if exist</t>
  </si>
  <si>
    <t>Add Feedbud report. Tidy up 'SA variable'!</t>
  </si>
  <si>
    <t>mask_z</t>
  </si>
  <si>
    <t>:</t>
  </si>
  <si>
    <t>1:-1</t>
  </si>
  <si>
    <t>Add sav[mask_z] with comments</t>
  </si>
  <si>
    <t>Convert to a Master exp.xl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</si>
</sst>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d\-mmm\ hh:mm"/>
    <numFmt numFmtId="165" formatCode="0.0%"/>
    <numFmt numFmtId="166" formatCode="&quot;v[&quot;0&quot;]&quot;"/>
    <numFmt numFmtId="167" formatCode="&quot;[&quot;0&quot;]&quot;"/>
    <numFmt numFmtId="168" formatCode="&quot;Aut &quot;0"/>
    <numFmt numFmtId="169" formatCode="0.0000000000"/>
  </numFmts>
  <fonts count="48">
    <font>
      <sz val="11"/>
      <color theme="1"/>
      <name val="Calibri"/>
      <family val="2"/>
      <scheme val="minor"/>
    </font>
    <font>
      <sz val="9"/>
      <color indexed="81"/>
      <name val="Tahoma"/>
      <family val="2"/>
    </font>
    <font>
      <b/>
      <sz val="9"/>
      <color indexed="81"/>
      <name val="Tahoma"/>
      <family val="2"/>
    </font>
    <font>
      <b/>
      <sz val="11"/>
      <color rgb="FFFA7D00"/>
      <name val="Calibri"/>
      <family val="2"/>
      <scheme val="minor"/>
    </font>
    <font>
      <sz val="8"/>
      <name val="Calibri"/>
      <family val="2"/>
      <scheme val="minor"/>
    </font>
    <font>
      <sz val="11"/>
      <color rgb="FF0000CC"/>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sz val="11"/>
      <color theme="0" tint="-0.34998626667073579"/>
      <name val="Calibri"/>
      <family val="2"/>
      <scheme val="minor"/>
    </font>
    <font>
      <sz val="11"/>
      <color theme="1" tint="0.499984740745262"/>
      <name val="Calibri"/>
      <family val="2"/>
      <scheme val="minor"/>
    </font>
    <font>
      <sz val="11"/>
      <color theme="1" tint="0.34998626667073579"/>
      <name val="Calibri"/>
      <family val="2"/>
      <scheme val="minor"/>
    </font>
    <font>
      <sz val="9.8000000000000007"/>
      <color rgb="FF080808"/>
      <name val="JetBrains Mono"/>
      <family val="3"/>
    </font>
    <font>
      <i/>
      <sz val="9.8000000000000007"/>
      <color rgb="FF8C8C8C"/>
      <name val="JetBrains Mono"/>
      <family val="3"/>
    </font>
    <font>
      <strike/>
      <sz val="11"/>
      <color theme="1"/>
      <name val="Calibri"/>
      <family val="2"/>
      <scheme val="minor"/>
    </font>
    <font>
      <i/>
      <sz val="11"/>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u val="singleAccounting"/>
      <sz val="11"/>
      <color theme="1"/>
      <name val="Calibri"/>
      <family val="2"/>
      <scheme val="minor"/>
    </font>
    <font>
      <sz val="10"/>
      <color rgb="FF0000CC"/>
      <name val="Calibri"/>
      <family val="2"/>
      <scheme val="minor"/>
    </font>
    <font>
      <b/>
      <sz val="11"/>
      <color theme="1"/>
      <name val="Calibri"/>
      <family val="2"/>
    </font>
    <font>
      <u val="singleAccounting"/>
      <sz val="8"/>
      <color theme="1"/>
      <name val="Calibri"/>
      <family val="2"/>
      <scheme val="minor"/>
    </font>
    <font>
      <sz val="8"/>
      <color theme="1" tint="0.34998626667073579"/>
      <name val="Calibri"/>
      <family val="2"/>
      <scheme val="minor"/>
    </font>
    <font>
      <sz val="11"/>
      <name val="Calibri"/>
      <family val="2"/>
      <scheme val="minor"/>
    </font>
    <font>
      <u val="singleAccounting"/>
      <sz val="10"/>
      <name val="Calibri"/>
      <family val="2"/>
      <scheme val="minor"/>
    </font>
    <font>
      <sz val="10"/>
      <color theme="0"/>
      <name val="Calibri"/>
      <family val="2"/>
      <scheme val="minor"/>
    </font>
    <font>
      <b/>
      <sz val="10"/>
      <color rgb="FFFF0000"/>
      <name val="Calibri"/>
      <family val="2"/>
      <scheme val="minor"/>
    </font>
    <font>
      <sz val="11"/>
      <color rgb="FFFF0000"/>
      <name val="Calibri"/>
      <family val="2"/>
      <scheme val="minor"/>
    </font>
    <font>
      <sz val="9"/>
      <color rgb="FF0000CC"/>
      <name val="Calibri"/>
      <family val="2"/>
      <scheme val="minor"/>
    </font>
    <font>
      <b/>
      <u val="singleAccounting"/>
      <sz val="11"/>
      <color theme="1"/>
      <name val="Calibri"/>
      <family val="2"/>
      <scheme val="minor"/>
    </font>
    <font>
      <b/>
      <sz val="11"/>
      <color rgb="FF0000CC"/>
      <name val="Calibri"/>
      <family val="2"/>
    </font>
    <font>
      <sz val="7"/>
      <color theme="1"/>
      <name val="Calibri"/>
      <family val="2"/>
      <scheme val="minor"/>
    </font>
    <font>
      <sz val="11"/>
      <color theme="0" tint="-0.249977111117893"/>
      <name val="Calibri"/>
      <family val="2"/>
      <scheme val="minor"/>
    </font>
    <font>
      <sz val="9"/>
      <color theme="0" tint="-0.249977111117893"/>
      <name val="Calibri"/>
      <family val="2"/>
      <scheme val="minor"/>
    </font>
    <font>
      <sz val="11"/>
      <color theme="0" tint="-0.14999847407452621"/>
      <name val="Calibri"/>
      <family val="2"/>
      <scheme val="minor"/>
    </font>
    <font>
      <sz val="10"/>
      <color theme="0" tint="-0.249977111117893"/>
      <name val="Calibri"/>
      <family val="2"/>
      <scheme val="minor"/>
    </font>
    <font>
      <b/>
      <sz val="9.8000000000000007"/>
      <color rgb="FF080808"/>
      <name val="JetBrains Mono"/>
    </font>
    <font>
      <b/>
      <sz val="11"/>
      <name val="Calibri"/>
      <family val="2"/>
      <scheme val="minor"/>
    </font>
    <font>
      <sz val="10"/>
      <color theme="1"/>
      <name val="Consolas"/>
      <family val="3"/>
    </font>
    <font>
      <b/>
      <sz val="10"/>
      <color theme="1"/>
      <name val="Consolas"/>
      <family val="3"/>
    </font>
    <font>
      <sz val="10"/>
      <color rgb="FF0000CC"/>
      <name val="Consolas"/>
      <family val="3"/>
    </font>
    <font>
      <b/>
      <sz val="10"/>
      <color theme="1"/>
      <name val="Calibri"/>
      <family val="2"/>
      <scheme val="minor"/>
    </font>
    <font>
      <sz val="11"/>
      <color theme="0" tint="-0.24994659260841701"/>
      <name val="Calibri"/>
      <family val="2"/>
      <scheme val="minor"/>
    </font>
    <font>
      <sz val="10"/>
      <color theme="0" tint="-0.34998626667073579"/>
      <name val="Calibri"/>
      <family val="2"/>
      <scheme val="minor"/>
    </font>
    <font>
      <b/>
      <sz val="11"/>
      <color rgb="FF0000CC"/>
      <name val="Calibri"/>
      <family val="2"/>
      <scheme val="minor"/>
    </font>
    <font>
      <sz val="9"/>
      <color indexed="81"/>
      <name val="Tahoma"/>
      <charset val="1"/>
    </font>
    <font>
      <b/>
      <sz val="9"/>
      <color indexed="81"/>
      <name val="Tahoma"/>
      <charset val="1"/>
    </font>
  </fonts>
  <fills count="25">
    <fill>
      <patternFill patternType="none"/>
    </fill>
    <fill>
      <patternFill patternType="gray125"/>
    </fill>
    <fill>
      <patternFill patternType="solid">
        <fgColor theme="7" tint="0.59999389629810485"/>
        <bgColor indexed="64"/>
      </patternFill>
    </fill>
    <fill>
      <patternFill patternType="solid">
        <fgColor rgb="FF0000CC"/>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59996337778862885"/>
        <bgColor indexed="64"/>
      </patternFill>
    </fill>
    <fill>
      <patternFill patternType="solid">
        <fgColor theme="9" tint="0.3999450666829432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59996337778862885"/>
        <bgColor indexed="64"/>
      </patternFill>
    </fill>
    <fill>
      <patternFill patternType="solid">
        <fgColor theme="0"/>
        <bgColor indexed="64"/>
      </patternFill>
    </fill>
    <fill>
      <patternFill patternType="solid">
        <fgColor rgb="FFFFFFFF"/>
        <bgColor indexed="64"/>
      </patternFill>
    </fill>
    <fill>
      <patternFill patternType="solid">
        <fgColor rgb="FFFFF9E6"/>
        <bgColor indexed="64"/>
      </patternFill>
    </fill>
    <fill>
      <patternFill patternType="solid">
        <fgColor rgb="FFE6E6E6"/>
        <bgColor indexed="64"/>
      </patternFill>
    </fill>
    <fill>
      <patternFill patternType="solid">
        <fgColor rgb="FFF2F2F4"/>
        <bgColor indexed="64"/>
      </patternFill>
    </fill>
    <fill>
      <patternFill patternType="solid">
        <fgColor theme="7" tint="0.39994506668294322"/>
        <bgColor indexed="64"/>
      </patternFill>
    </fill>
    <fill>
      <patternFill patternType="solid">
        <fgColor theme="9" tint="-0.24994659260841701"/>
        <bgColor indexed="64"/>
      </patternFill>
    </fill>
    <fill>
      <patternFill patternType="solid">
        <fgColor theme="9"/>
        <bgColor indexed="64"/>
      </patternFill>
    </fill>
    <fill>
      <patternFill patternType="solid">
        <fgColor theme="5" tint="0.39994506668294322"/>
        <bgColor indexed="64"/>
      </patternFill>
    </fill>
    <fill>
      <patternFill patternType="solid">
        <fgColor theme="5" tint="0.79998168889431442"/>
        <bgColor indexed="64"/>
      </patternFill>
    </fill>
    <fill>
      <patternFill patternType="solid">
        <fgColor rgb="FFF1F7ED"/>
        <bgColor indexed="64"/>
      </patternFill>
    </fill>
    <fill>
      <patternFill patternType="solid">
        <fgColor theme="6" tint="0.79998168889431442"/>
        <bgColor indexed="65"/>
      </patternFill>
    </fill>
    <fill>
      <patternFill patternType="solid">
        <fgColor theme="9" tint="-0.499984740745262"/>
        <bgColor indexed="64"/>
      </patternFill>
    </fill>
    <fill>
      <patternFill patternType="solid">
        <fgColor rgb="FF99FF66"/>
        <bgColor indexed="64"/>
      </patternFill>
    </fill>
  </fills>
  <borders count="54">
    <border>
      <left/>
      <right/>
      <top/>
      <bottom/>
      <diagonal/>
    </border>
    <border>
      <left style="thin">
        <color rgb="FF7F7F7F"/>
      </left>
      <right style="thin">
        <color rgb="FF7F7F7F"/>
      </right>
      <top style="thin">
        <color rgb="FF7F7F7F"/>
      </top>
      <bottom style="thin">
        <color rgb="FF7F7F7F"/>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right/>
      <top style="hair">
        <color theme="0" tint="-0.24994659260841701"/>
      </top>
      <bottom style="hair">
        <color theme="0" tint="-0.24994659260841701"/>
      </bottom>
      <diagonal/>
    </border>
    <border>
      <left style="thin">
        <color indexed="64"/>
      </left>
      <right/>
      <top/>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499984740745262"/>
      </left>
      <right style="hair">
        <color theme="0" tint="-0.499984740745262"/>
      </right>
      <top style="hair">
        <color theme="0" tint="-0.499984740745262"/>
      </top>
      <bottom style="hair">
        <color theme="0" tint="-0.499984740745262"/>
      </bottom>
      <diagonal/>
    </border>
    <border>
      <left/>
      <right/>
      <top/>
      <bottom style="thin">
        <color indexed="64"/>
      </bottom>
      <diagonal/>
    </border>
    <border>
      <left style="hair">
        <color theme="0" tint="-0.24994659260841701"/>
      </left>
      <right style="hair">
        <color theme="0" tint="-0.24994659260841701"/>
      </right>
      <top style="hair">
        <color theme="0" tint="-0.24994659260841701"/>
      </top>
      <bottom/>
      <diagonal/>
    </border>
    <border>
      <left/>
      <right/>
      <top style="thin">
        <color indexed="64"/>
      </top>
      <bottom/>
      <diagonal/>
    </border>
    <border>
      <left/>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right/>
      <top/>
      <bottom style="hair">
        <color theme="1"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top/>
      <bottom/>
      <diagonal/>
    </border>
    <border>
      <left style="hair">
        <color theme="0" tint="-0.24994659260841701"/>
      </left>
      <right/>
      <top/>
      <bottom style="hair">
        <color theme="1" tint="0.24994659260841701"/>
      </bottom>
      <diagonal/>
    </border>
    <border>
      <left/>
      <right/>
      <top style="hair">
        <color theme="0" tint="-0.24994659260841701"/>
      </top>
      <bottom style="thin">
        <color indexed="64"/>
      </bottom>
      <diagonal/>
    </border>
    <border>
      <left style="hair">
        <color theme="0" tint="-0.24994659260841701"/>
      </left>
      <right style="thin">
        <color indexed="64"/>
      </right>
      <top style="thin">
        <color indexed="64"/>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499984740745262"/>
      </right>
      <top style="thin">
        <color indexed="64"/>
      </top>
      <bottom style="hair">
        <color theme="0" tint="-0.24994659260841701"/>
      </bottom>
      <diagonal/>
    </border>
    <border>
      <left style="hair">
        <color theme="0" tint="-0.24994659260841701"/>
      </left>
      <right style="hair">
        <color theme="0" tint="-0.499984740745262"/>
      </right>
      <top style="hair">
        <color theme="0" tint="-0.24994659260841701"/>
      </top>
      <bottom style="thin">
        <color indexed="64"/>
      </bottom>
      <diagonal/>
    </border>
    <border>
      <left style="hair">
        <color theme="0" tint="-0.24994659260841701"/>
      </left>
      <right style="hair">
        <color theme="0" tint="-0.24994659260841701"/>
      </right>
      <top/>
      <bottom style="hair">
        <color theme="0" tint="-0.24994659260841701"/>
      </bottom>
      <diagonal/>
    </border>
    <border>
      <left style="thin">
        <color indexed="64"/>
      </left>
      <right style="hair">
        <color theme="0" tint="-0.24994659260841701"/>
      </right>
      <top style="thin">
        <color indexed="64"/>
      </top>
      <bottom/>
      <diagonal/>
    </border>
    <border>
      <left style="thin">
        <color indexed="64"/>
      </left>
      <right style="hair">
        <color theme="0" tint="-0.24994659260841701"/>
      </right>
      <top/>
      <bottom/>
      <diagonal/>
    </border>
    <border>
      <left style="thin">
        <color indexed="64"/>
      </left>
      <right style="hair">
        <color theme="0" tint="-0.24994659260841701"/>
      </right>
      <top/>
      <bottom style="thin">
        <color indexed="64"/>
      </bottom>
      <diagonal/>
    </border>
    <border>
      <left style="hair">
        <color theme="0" tint="-0.24994659260841701"/>
      </left>
      <right style="hair">
        <color theme="0" tint="-0.24994659260841701"/>
      </right>
      <top/>
      <bottom/>
      <diagonal/>
    </border>
    <border>
      <left style="hair">
        <color theme="0" tint="-0.24994659260841701"/>
      </left>
      <right style="hair">
        <color theme="0" tint="-0.499984740745262"/>
      </right>
      <top/>
      <bottom/>
      <diagonal/>
    </border>
    <border>
      <left style="hair">
        <color theme="0" tint="-0.24994659260841701"/>
      </left>
      <right style="hair">
        <color theme="0" tint="-0.24994659260841701"/>
      </right>
      <top/>
      <bottom style="thin">
        <color auto="1"/>
      </bottom>
      <diagonal/>
    </border>
    <border>
      <left style="hair">
        <color theme="0" tint="-0.24994659260841701"/>
      </left>
      <right style="hair">
        <color theme="0" tint="-0.499984740745262"/>
      </right>
      <top/>
      <bottom style="thin">
        <color auto="1"/>
      </bottom>
      <diagonal/>
    </border>
    <border>
      <left style="hair">
        <color theme="0" tint="-0.24994659260841701"/>
      </left>
      <right style="hair">
        <color theme="0" tint="-0.24994659260841701"/>
      </right>
      <top style="thin">
        <color auto="1"/>
      </top>
      <bottom/>
      <diagonal/>
    </border>
    <border>
      <left style="hair">
        <color theme="0" tint="-0.24994659260841701"/>
      </left>
      <right style="hair">
        <color theme="0" tint="-0.499984740745262"/>
      </right>
      <top style="thin">
        <color auto="1"/>
      </top>
      <bottom/>
      <diagonal/>
    </border>
    <border>
      <left style="hair">
        <color theme="0" tint="-0.24994659260841701"/>
      </left>
      <right/>
      <top style="hair">
        <color theme="0" tint="-0.24994659260841701"/>
      </top>
      <bottom style="hair">
        <color theme="0" tint="-0.24994659260841701"/>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hair">
        <color theme="0" tint="-0.24994659260841701"/>
      </right>
      <top style="hair">
        <color theme="0" tint="-0.24994659260841701"/>
      </top>
      <bottom style="hair">
        <color theme="0" tint="-0.24994659260841701"/>
      </bottom>
      <diagonal/>
    </border>
    <border>
      <left/>
      <right style="thin">
        <color theme="0" tint="-0.24994659260841701"/>
      </right>
      <top/>
      <bottom/>
      <diagonal/>
    </border>
    <border>
      <left style="thin">
        <color theme="0" tint="-0.24994659260841701"/>
      </left>
      <right/>
      <top/>
      <bottom/>
      <diagonal/>
    </border>
    <border>
      <left style="hair">
        <color theme="0" tint="-0.24994659260841701"/>
      </left>
      <right style="thin">
        <color theme="0" tint="-0.24994659260841701"/>
      </right>
      <top style="hair">
        <color theme="0" tint="-0.24994659260841701"/>
      </top>
      <bottom style="hair">
        <color theme="0" tint="-0.24994659260841701"/>
      </bottom>
      <diagonal/>
    </border>
    <border>
      <left style="hair">
        <color theme="0" tint="-0.499984740745262"/>
      </left>
      <right style="thin">
        <color indexed="64"/>
      </right>
      <top style="hair">
        <color theme="0" tint="-0.499984740745262"/>
      </top>
      <bottom style="thin">
        <color theme="0" tint="-0.499984740745262"/>
      </bottom>
      <diagonal/>
    </border>
    <border>
      <left style="hair">
        <color theme="0" tint="-0.499984740745262"/>
      </left>
      <right style="thin">
        <color indexed="64"/>
      </right>
      <top style="hair">
        <color theme="0" tint="-0.499984740745262"/>
      </top>
      <bottom style="hair">
        <color theme="0" tint="-0.499984740745262"/>
      </bottom>
      <diagonal/>
    </border>
    <border>
      <left style="thin">
        <color indexed="64"/>
      </left>
      <right style="thin">
        <color indexed="64"/>
      </right>
      <top style="thin">
        <color indexed="64"/>
      </top>
      <bottom style="thin">
        <color indexed="64"/>
      </bottom>
      <diagonal/>
    </border>
    <border>
      <left/>
      <right style="hair">
        <color theme="0" tint="-0.24994659260841701"/>
      </right>
      <top style="hair">
        <color theme="0" tint="-0.24994659260841701"/>
      </top>
      <bottom style="hair">
        <color theme="0" tint="-0.24994659260841701"/>
      </bottom>
      <diagonal/>
    </border>
    <border>
      <left style="thin">
        <color indexed="64"/>
      </left>
      <right/>
      <top style="thin">
        <color indexed="64"/>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thin">
        <color indexed="64"/>
      </right>
      <top style="thin">
        <color indexed="64"/>
      </top>
      <bottom style="thin">
        <color indexed="64"/>
      </bottom>
      <diagonal/>
    </border>
  </borders>
  <cellStyleXfs count="21">
    <xf numFmtId="0" fontId="0" fillId="0" borderId="0"/>
    <xf numFmtId="0" fontId="3" fillId="15" borderId="1" applyNumberFormat="0" applyAlignment="0" applyProtection="0"/>
    <xf numFmtId="0" fontId="5" fillId="4" borderId="2" applyNumberFormat="0" applyAlignment="0">
      <protection locked="0"/>
    </xf>
    <xf numFmtId="0" fontId="5" fillId="5" borderId="2" applyNumberFormat="0" applyFont="0" applyBorder="0" applyAlignment="0"/>
    <xf numFmtId="0" fontId="5" fillId="6" borderId="2" applyNumberFormat="0" applyFont="0" applyBorder="0" applyAlignment="0"/>
    <xf numFmtId="0" fontId="5" fillId="7" borderId="2" applyNumberFormat="0" applyFont="0" applyBorder="0" applyAlignment="0"/>
    <xf numFmtId="0" fontId="9" fillId="0" borderId="2" applyNumberFormat="0" applyAlignment="0"/>
    <xf numFmtId="0" fontId="6" fillId="8" borderId="3" applyNumberFormat="0" applyFont="0" applyAlignment="0"/>
    <xf numFmtId="0" fontId="10" fillId="9" borderId="2" applyNumberFormat="0" applyAlignment="0"/>
    <xf numFmtId="0" fontId="11" fillId="10" borderId="2" applyNumberFormat="0" applyAlignment="0"/>
    <xf numFmtId="0" fontId="9" fillId="13" borderId="2" applyNumberFormat="0" applyAlignment="0"/>
    <xf numFmtId="0" fontId="5" fillId="14" borderId="8" applyAlignment="0">
      <protection locked="0"/>
    </xf>
    <xf numFmtId="0" fontId="11" fillId="16" borderId="2" applyNumberFormat="0" applyAlignment="0"/>
    <xf numFmtId="0" fontId="5" fillId="18" borderId="2" applyFont="0" applyBorder="0" applyAlignment="0"/>
    <xf numFmtId="0" fontId="5" fillId="17" borderId="2" applyFont="0" applyBorder="0" applyAlignment="0"/>
    <xf numFmtId="9" fontId="6" fillId="0" borderId="0" applyFont="0" applyFill="0" applyBorder="0" applyAlignment="0" applyProtection="0"/>
    <xf numFmtId="0" fontId="11" fillId="19" borderId="2" applyAlignment="0"/>
    <xf numFmtId="0" fontId="11" fillId="20" borderId="2" applyAlignment="0"/>
    <xf numFmtId="0" fontId="5" fillId="21" borderId="2" applyFont="0" applyBorder="0" applyAlignment="0"/>
    <xf numFmtId="0" fontId="6" fillId="22" borderId="0" applyNumberFormat="0" applyBorder="0" applyAlignment="0" applyProtection="0"/>
    <xf numFmtId="0" fontId="43" fillId="23" borderId="0" applyNumberFormat="0" applyBorder="0" applyAlignment="0" applyProtection="0">
      <alignment horizontal="center"/>
    </xf>
  </cellStyleXfs>
  <cellXfs count="298">
    <xf numFmtId="0" fontId="0" fillId="0" borderId="0" xfId="0"/>
    <xf numFmtId="0" fontId="0" fillId="0" borderId="0" xfId="0" applyAlignment="1">
      <alignment textRotation="90"/>
    </xf>
    <xf numFmtId="49" fontId="0" fillId="0" borderId="0" xfId="0" applyNumberFormat="1"/>
    <xf numFmtId="0" fontId="0" fillId="2" borderId="0" xfId="0" applyFill="1"/>
    <xf numFmtId="0" fontId="0" fillId="0" borderId="0" xfId="0" applyAlignment="1">
      <alignment horizontal="center" textRotation="90"/>
    </xf>
    <xf numFmtId="0" fontId="3" fillId="15" borderId="1" xfId="1"/>
    <xf numFmtId="0" fontId="0" fillId="0" borderId="0" xfId="0" applyAlignment="1">
      <alignment wrapText="1"/>
    </xf>
    <xf numFmtId="0" fontId="0" fillId="3" borderId="0" xfId="0" applyFill="1"/>
    <xf numFmtId="22" fontId="0" fillId="0" borderId="0" xfId="0" applyNumberFormat="1" applyAlignment="1">
      <alignment horizontal="center" textRotation="90"/>
    </xf>
    <xf numFmtId="0" fontId="0" fillId="3" borderId="3" xfId="7" applyFont="1" applyFill="1"/>
    <xf numFmtId="0" fontId="7" fillId="0" borderId="0" xfId="0" applyFont="1" applyAlignment="1">
      <alignment horizontal="center"/>
    </xf>
    <xf numFmtId="0" fontId="7" fillId="3" borderId="3" xfId="7" applyFont="1" applyFill="1"/>
    <xf numFmtId="0" fontId="0" fillId="8" borderId="3" xfId="7" applyFont="1" applyProtection="1">
      <protection locked="0"/>
    </xf>
    <xf numFmtId="0" fontId="5" fillId="4" borderId="2" xfId="2" applyProtection="1">
      <protection locked="0"/>
    </xf>
    <xf numFmtId="0" fontId="9" fillId="0" borderId="2" xfId="6"/>
    <xf numFmtId="0" fontId="0" fillId="0" borderId="0" xfId="0" applyBorder="1"/>
    <xf numFmtId="0" fontId="0" fillId="11" borderId="4" xfId="0" applyFill="1" applyBorder="1" applyProtection="1">
      <protection locked="0"/>
    </xf>
    <xf numFmtId="0" fontId="12" fillId="0" borderId="0" xfId="0" applyFont="1" applyAlignment="1">
      <alignment vertical="center"/>
    </xf>
    <xf numFmtId="0" fontId="7" fillId="0" borderId="0" xfId="0" applyFont="1"/>
    <xf numFmtId="0" fontId="13" fillId="0" borderId="0" xfId="0" applyFont="1" applyAlignment="1">
      <alignment vertical="center"/>
    </xf>
    <xf numFmtId="0" fontId="13" fillId="12" borderId="0" xfId="0" applyFont="1" applyFill="1" applyAlignment="1">
      <alignment vertical="center"/>
    </xf>
    <xf numFmtId="0" fontId="5" fillId="4" borderId="2" xfId="2">
      <protection locked="0"/>
    </xf>
    <xf numFmtId="0" fontId="9" fillId="13" borderId="2" xfId="10"/>
    <xf numFmtId="164" fontId="0" fillId="0" borderId="0" xfId="0" applyNumberFormat="1" applyAlignment="1">
      <alignment horizontal="center"/>
    </xf>
    <xf numFmtId="0" fontId="0" fillId="0" borderId="0" xfId="0" applyAlignment="1">
      <alignment horizontal="center"/>
    </xf>
    <xf numFmtId="0" fontId="0" fillId="3" borderId="0" xfId="0" applyFill="1" applyAlignment="1">
      <alignment horizontal="center"/>
    </xf>
    <xf numFmtId="0" fontId="14" fillId="0" borderId="0" xfId="0" applyFont="1"/>
    <xf numFmtId="0" fontId="0" fillId="3" borderId="0" xfId="0" applyNumberFormat="1" applyFill="1"/>
    <xf numFmtId="0" fontId="15" fillId="0" borderId="0" xfId="0" applyFont="1"/>
    <xf numFmtId="0" fontId="7" fillId="0" borderId="0" xfId="0" applyFont="1" applyAlignment="1">
      <alignment wrapText="1"/>
    </xf>
    <xf numFmtId="0" fontId="13" fillId="12" borderId="5" xfId="0" applyFont="1" applyFill="1" applyBorder="1" applyAlignment="1">
      <alignment vertical="center"/>
    </xf>
    <xf numFmtId="0" fontId="5" fillId="4" borderId="7" xfId="2" applyBorder="1">
      <protection locked="0"/>
    </xf>
    <xf numFmtId="0" fontId="5" fillId="4" borderId="2" xfId="2" applyAlignment="1">
      <alignment horizontal="center"/>
      <protection locked="0"/>
    </xf>
    <xf numFmtId="0" fontId="17" fillId="0" borderId="0" xfId="0" applyFont="1" applyAlignment="1">
      <alignment horizontal="center" textRotation="90"/>
    </xf>
    <xf numFmtId="0" fontId="16" fillId="0" borderId="0" xfId="0" applyFont="1" applyAlignment="1">
      <alignment horizontal="center" textRotation="90"/>
    </xf>
    <xf numFmtId="0" fontId="0" fillId="11" borderId="4" xfId="0" applyFill="1" applyBorder="1" applyAlignment="1" applyProtection="1">
      <alignment horizontal="centerContinuous"/>
      <protection locked="0"/>
    </xf>
    <xf numFmtId="0" fontId="19" fillId="11" borderId="4" xfId="0" applyFont="1" applyFill="1" applyBorder="1" applyAlignment="1" applyProtection="1">
      <alignment horizontal="centerContinuous"/>
      <protection locked="0"/>
    </xf>
    <xf numFmtId="0" fontId="19" fillId="11" borderId="4" xfId="0" applyFont="1" applyFill="1" applyBorder="1" applyProtection="1">
      <protection locked="0"/>
    </xf>
    <xf numFmtId="0" fontId="0" fillId="0" borderId="0" xfId="0" applyAlignment="1">
      <alignment horizontal="right"/>
    </xf>
    <xf numFmtId="0" fontId="8" fillId="0" borderId="0" xfId="0" applyFont="1"/>
    <xf numFmtId="0" fontId="16" fillId="0" borderId="0" xfId="0" applyFont="1"/>
    <xf numFmtId="0" fontId="0" fillId="0" borderId="0" xfId="0" applyFont="1"/>
    <xf numFmtId="0" fontId="20" fillId="4" borderId="2" xfId="2" applyFont="1">
      <protection locked="0"/>
    </xf>
    <xf numFmtId="0" fontId="17" fillId="0" borderId="0" xfId="0" applyFont="1" applyAlignment="1">
      <alignment wrapText="1"/>
    </xf>
    <xf numFmtId="165" fontId="20" fillId="4" borderId="2" xfId="15" quotePrefix="1" applyNumberFormat="1" applyFont="1" applyFill="1" applyBorder="1" applyAlignment="1" applyProtection="1">
      <alignment horizontal="center"/>
      <protection locked="0"/>
    </xf>
    <xf numFmtId="0" fontId="20" fillId="4" borderId="2" xfId="2" quotePrefix="1" applyFont="1" applyBorder="1" applyAlignment="1">
      <alignment horizontal="center"/>
      <protection locked="0"/>
    </xf>
    <xf numFmtId="0" fontId="20" fillId="4" borderId="13" xfId="2" quotePrefix="1" applyFont="1" applyBorder="1" applyAlignment="1">
      <alignment horizontal="center"/>
      <protection locked="0"/>
    </xf>
    <xf numFmtId="0" fontId="20" fillId="4" borderId="15" xfId="2" quotePrefix="1" applyFont="1" applyBorder="1" applyAlignment="1">
      <alignment horizontal="center"/>
      <protection locked="0"/>
    </xf>
    <xf numFmtId="9" fontId="20" fillId="4" borderId="13" xfId="15" quotePrefix="1" applyFont="1" applyFill="1" applyBorder="1" applyAlignment="1" applyProtection="1">
      <alignment horizontal="center"/>
      <protection locked="0"/>
    </xf>
    <xf numFmtId="9" fontId="16" fillId="0" borderId="16" xfId="15" quotePrefix="1" applyFont="1" applyBorder="1" applyAlignment="1">
      <alignment horizontal="center"/>
    </xf>
    <xf numFmtId="9" fontId="16" fillId="0" borderId="17" xfId="15" quotePrefix="1" applyFont="1" applyBorder="1" applyAlignment="1">
      <alignment horizontal="center"/>
    </xf>
    <xf numFmtId="0" fontId="0" fillId="0" borderId="12" xfId="0" applyBorder="1" applyAlignment="1">
      <alignment horizontal="left"/>
    </xf>
    <xf numFmtId="0" fontId="0" fillId="0" borderId="0" xfId="0" applyBorder="1" applyAlignment="1">
      <alignment horizontal="left"/>
    </xf>
    <xf numFmtId="0" fontId="0" fillId="0" borderId="14" xfId="0" applyBorder="1" applyAlignment="1">
      <alignment horizontal="left"/>
    </xf>
    <xf numFmtId="0" fontId="18" fillId="0" borderId="0" xfId="0" applyFont="1" applyAlignment="1">
      <alignment horizontal="center" wrapText="1"/>
    </xf>
    <xf numFmtId="165" fontId="20" fillId="4" borderId="2" xfId="2" applyNumberFormat="1" applyFont="1" applyAlignment="1">
      <alignment horizontal="center"/>
      <protection locked="0"/>
    </xf>
    <xf numFmtId="0" fontId="18" fillId="11" borderId="18" xfId="0" applyFont="1" applyFill="1" applyBorder="1" applyAlignment="1" applyProtection="1">
      <alignment horizontal="center"/>
      <protection locked="0"/>
    </xf>
    <xf numFmtId="0" fontId="22" fillId="11" borderId="4" xfId="0" applyFont="1" applyFill="1" applyBorder="1" applyAlignment="1" applyProtection="1">
      <alignment horizontal="centerContinuous"/>
      <protection locked="0"/>
    </xf>
    <xf numFmtId="0" fontId="20" fillId="4" borderId="2" xfId="2" applyFont="1" applyAlignment="1">
      <alignment horizontal="center" vertical="center"/>
      <protection locked="0"/>
    </xf>
    <xf numFmtId="0" fontId="17" fillId="0" borderId="11" xfId="0" applyFont="1" applyBorder="1" applyAlignment="1">
      <alignment horizontal="right" wrapText="1"/>
    </xf>
    <xf numFmtId="0" fontId="17" fillId="0" borderId="0" xfId="0" applyFont="1" applyBorder="1" applyAlignment="1">
      <alignment horizontal="right" wrapText="1"/>
    </xf>
    <xf numFmtId="0" fontId="17" fillId="0" borderId="9" xfId="0" applyFont="1" applyBorder="1" applyAlignment="1">
      <alignment horizontal="right" wrapText="1"/>
    </xf>
    <xf numFmtId="0" fontId="5" fillId="4" borderId="10" xfId="2" applyBorder="1">
      <protection locked="0"/>
    </xf>
    <xf numFmtId="0" fontId="5" fillId="4" borderId="2" xfId="2" applyBorder="1">
      <protection locked="0"/>
    </xf>
    <xf numFmtId="165" fontId="23" fillId="20" borderId="2" xfId="15" applyNumberFormat="1" applyFont="1" applyFill="1" applyBorder="1" applyAlignment="1">
      <alignment horizontal="center"/>
    </xf>
    <xf numFmtId="0" fontId="20" fillId="5" borderId="7" xfId="3" applyFont="1" applyBorder="1" applyAlignment="1">
      <alignment horizontal="center"/>
    </xf>
    <xf numFmtId="0" fontId="20" fillId="5" borderId="6" xfId="3" applyFont="1" applyBorder="1" applyAlignment="1">
      <alignment horizontal="center"/>
    </xf>
    <xf numFmtId="164" fontId="0" fillId="0" borderId="0" xfId="0" applyNumberFormat="1" applyAlignment="1">
      <alignment horizontal="center" vertical="top"/>
    </xf>
    <xf numFmtId="0" fontId="17" fillId="0" borderId="0" xfId="0" applyFont="1" applyAlignment="1">
      <alignment horizontal="left" wrapText="1"/>
    </xf>
    <xf numFmtId="0" fontId="24" fillId="0" borderId="0" xfId="0" applyFont="1"/>
    <xf numFmtId="0" fontId="25" fillId="0" borderId="0" xfId="0" applyFont="1" applyAlignment="1">
      <alignment horizontal="centerContinuous"/>
    </xf>
    <xf numFmtId="0" fontId="17" fillId="0" borderId="0" xfId="0" applyFont="1" applyAlignment="1">
      <alignment horizontal="center" vertical="top" wrapText="1"/>
    </xf>
    <xf numFmtId="0" fontId="20" fillId="4" borderId="7" xfId="2" applyFont="1" applyBorder="1">
      <protection locked="0"/>
    </xf>
    <xf numFmtId="0" fontId="20" fillId="4" borderId="22" xfId="2" applyFont="1" applyBorder="1">
      <protection locked="0"/>
    </xf>
    <xf numFmtId="0" fontId="20" fillId="4" borderId="6" xfId="2" applyFont="1" applyBorder="1">
      <protection locked="0"/>
    </xf>
    <xf numFmtId="0" fontId="20" fillId="4" borderId="23" xfId="2" applyFont="1" applyBorder="1">
      <protection locked="0"/>
    </xf>
    <xf numFmtId="0" fontId="5" fillId="4" borderId="24" xfId="2" applyBorder="1">
      <protection locked="0"/>
    </xf>
    <xf numFmtId="0" fontId="16" fillId="0" borderId="0" xfId="0" applyNumberFormat="1" applyFont="1" applyAlignment="1">
      <alignment horizontal="center" vertical="center"/>
    </xf>
    <xf numFmtId="0" fontId="20" fillId="4" borderId="2" xfId="2" applyNumberFormat="1" applyFont="1" applyAlignment="1">
      <alignment horizontal="center" vertical="center"/>
      <protection locked="0"/>
    </xf>
    <xf numFmtId="0" fontId="12" fillId="0" borderId="25" xfId="0" applyFont="1" applyBorder="1" applyAlignment="1">
      <alignment vertical="center"/>
    </xf>
    <xf numFmtId="0" fontId="5" fillId="4" borderId="19" xfId="2" applyBorder="1">
      <protection locked="0"/>
    </xf>
    <xf numFmtId="0" fontId="12" fillId="0" borderId="26" xfId="0" applyFont="1" applyBorder="1" applyAlignment="1">
      <alignment vertical="center"/>
    </xf>
    <xf numFmtId="0" fontId="0" fillId="0" borderId="2" xfId="0" applyBorder="1"/>
    <xf numFmtId="0" fontId="5" fillId="4" borderId="20" xfId="2" applyBorder="1">
      <protection locked="0"/>
    </xf>
    <xf numFmtId="0" fontId="12" fillId="0" borderId="27" xfId="0" applyFont="1" applyBorder="1" applyAlignment="1">
      <alignment vertical="center"/>
    </xf>
    <xf numFmtId="0" fontId="0" fillId="0" borderId="6" xfId="0" applyBorder="1"/>
    <xf numFmtId="0" fontId="5" fillId="4" borderId="21" xfId="2" applyBorder="1">
      <protection locked="0"/>
    </xf>
    <xf numFmtId="0" fontId="0" fillId="0" borderId="20" xfId="0" applyBorder="1"/>
    <xf numFmtId="0" fontId="0" fillId="0" borderId="21" xfId="0" applyBorder="1"/>
    <xf numFmtId="0" fontId="0" fillId="0" borderId="0" xfId="0" applyFill="1" applyAlignment="1">
      <alignment wrapText="1"/>
    </xf>
    <xf numFmtId="0" fontId="0" fillId="0" borderId="0" xfId="0" applyAlignment="1">
      <alignment wrapText="1"/>
    </xf>
    <xf numFmtId="0" fontId="20" fillId="5" borderId="28" xfId="3" applyFont="1" applyBorder="1" applyAlignment="1">
      <alignment horizontal="center"/>
    </xf>
    <xf numFmtId="0" fontId="20" fillId="4" borderId="28" xfId="2" applyFont="1" applyBorder="1">
      <protection locked="0"/>
    </xf>
    <xf numFmtId="0" fontId="20" fillId="4" borderId="29" xfId="2" applyFont="1" applyBorder="1">
      <protection locked="0"/>
    </xf>
    <xf numFmtId="0" fontId="20" fillId="5" borderId="30" xfId="3" applyFont="1" applyBorder="1" applyAlignment="1">
      <alignment horizontal="center"/>
    </xf>
    <xf numFmtId="0" fontId="20" fillId="4" borderId="30" xfId="2" applyFont="1" applyBorder="1">
      <protection locked="0"/>
    </xf>
    <xf numFmtId="0" fontId="20" fillId="4" borderId="31" xfId="2" applyFont="1" applyBorder="1">
      <protection locked="0"/>
    </xf>
    <xf numFmtId="0" fontId="20" fillId="5" borderId="32" xfId="3" applyFont="1" applyBorder="1" applyAlignment="1">
      <alignment horizontal="center"/>
    </xf>
    <xf numFmtId="0" fontId="20" fillId="4" borderId="32" xfId="2" applyFont="1" applyBorder="1">
      <protection locked="0"/>
    </xf>
    <xf numFmtId="0" fontId="20" fillId="4" borderId="33" xfId="2" applyFont="1" applyBorder="1">
      <protection locked="0"/>
    </xf>
    <xf numFmtId="49" fontId="16" fillId="0" borderId="0" xfId="0" applyNumberFormat="1" applyFont="1"/>
    <xf numFmtId="49" fontId="26" fillId="0" borderId="0" xfId="0" quotePrefix="1" applyNumberFormat="1" applyFont="1"/>
    <xf numFmtId="49" fontId="16" fillId="3" borderId="0" xfId="0" applyNumberFormat="1" applyFont="1" applyFill="1"/>
    <xf numFmtId="49" fontId="16" fillId="0" borderId="0" xfId="0" applyNumberFormat="1" applyFont="1" applyAlignment="1">
      <alignment horizontal="center" textRotation="90"/>
    </xf>
    <xf numFmtId="22" fontId="27" fillId="0" borderId="0" xfId="0" applyNumberFormat="1" applyFont="1" applyAlignment="1">
      <alignment horizontal="left" textRotation="90"/>
    </xf>
    <xf numFmtId="49" fontId="16" fillId="0" borderId="0" xfId="0" quotePrefix="1" applyNumberFormat="1" applyFont="1" applyAlignment="1">
      <alignment horizontal="left" textRotation="90"/>
    </xf>
    <xf numFmtId="0" fontId="20" fillId="14" borderId="8" xfId="11" quotePrefix="1" applyFont="1" applyAlignment="1">
      <alignment horizontal="left" textRotation="90"/>
      <protection locked="0"/>
    </xf>
    <xf numFmtId="49" fontId="16" fillId="3" borderId="0" xfId="0" applyNumberFormat="1" applyFont="1" applyFill="1" applyAlignment="1">
      <alignment horizontal="left"/>
    </xf>
    <xf numFmtId="0" fontId="16" fillId="0" borderId="0" xfId="0" applyNumberFormat="1" applyFont="1" applyAlignment="1">
      <alignment horizontal="center" vertical="center" wrapText="1"/>
    </xf>
    <xf numFmtId="22" fontId="16" fillId="0" borderId="0" xfId="0" applyNumberFormat="1" applyFont="1" applyAlignment="1">
      <alignment horizontal="center" vertical="center" wrapText="1"/>
    </xf>
    <xf numFmtId="0" fontId="16" fillId="0" borderId="0" xfId="0" applyFont="1" applyAlignment="1">
      <alignment horizontal="centerContinuous" vertical="center" wrapText="1"/>
    </xf>
    <xf numFmtId="0" fontId="20" fillId="4" borderId="34" xfId="2" applyFont="1" applyBorder="1">
      <protection locked="0"/>
    </xf>
    <xf numFmtId="0" fontId="20" fillId="4" borderId="10" xfId="2" applyFont="1" applyBorder="1">
      <protection locked="0"/>
    </xf>
    <xf numFmtId="0" fontId="0" fillId="0" borderId="35" xfId="0" applyBorder="1"/>
    <xf numFmtId="0" fontId="0" fillId="0" borderId="11" xfId="0" applyBorder="1"/>
    <xf numFmtId="0" fontId="0" fillId="0" borderId="36" xfId="0" applyBorder="1"/>
    <xf numFmtId="0" fontId="0" fillId="0" borderId="5" xfId="0" applyBorder="1"/>
    <xf numFmtId="0" fontId="0" fillId="0" borderId="37" xfId="0" applyBorder="1"/>
    <xf numFmtId="0" fontId="0" fillId="0" borderId="38" xfId="0" applyBorder="1"/>
    <xf numFmtId="0" fontId="0" fillId="0" borderId="9" xfId="0" applyBorder="1"/>
    <xf numFmtId="0" fontId="0" fillId="0" borderId="39" xfId="0" applyBorder="1"/>
    <xf numFmtId="0" fontId="20" fillId="4" borderId="35" xfId="2" applyFont="1" applyBorder="1">
      <protection locked="0"/>
    </xf>
    <xf numFmtId="0" fontId="20" fillId="4" borderId="11" xfId="2" applyFont="1" applyBorder="1">
      <protection locked="0"/>
    </xf>
    <xf numFmtId="0" fontId="20" fillId="4" borderId="36" xfId="2" applyFont="1" applyBorder="1">
      <protection locked="0"/>
    </xf>
    <xf numFmtId="0" fontId="20" fillId="4" borderId="5" xfId="2" applyFont="1" applyBorder="1">
      <protection locked="0"/>
    </xf>
    <xf numFmtId="0" fontId="20" fillId="4" borderId="0" xfId="2" applyFont="1" applyBorder="1">
      <protection locked="0"/>
    </xf>
    <xf numFmtId="0" fontId="20" fillId="4" borderId="38" xfId="2" applyFont="1" applyBorder="1">
      <protection locked="0"/>
    </xf>
    <xf numFmtId="0" fontId="20" fillId="4" borderId="9" xfId="2" applyFont="1" applyBorder="1">
      <protection locked="0"/>
    </xf>
    <xf numFmtId="2" fontId="20" fillId="4" borderId="2" xfId="2" applyNumberFormat="1" applyFont="1">
      <protection locked="0"/>
    </xf>
    <xf numFmtId="2" fontId="0" fillId="0" borderId="0" xfId="0" applyNumberFormat="1"/>
    <xf numFmtId="0" fontId="17" fillId="0" borderId="0" xfId="0" applyFont="1"/>
    <xf numFmtId="0" fontId="17" fillId="0" borderId="0" xfId="0" applyFont="1" applyAlignment="1">
      <alignment horizontal="center" vertical="center" wrapText="1"/>
    </xf>
    <xf numFmtId="0" fontId="17" fillId="0" borderId="0" xfId="0" applyFont="1" applyAlignment="1">
      <alignment horizontal="center" vertical="center"/>
    </xf>
    <xf numFmtId="0" fontId="0" fillId="0" borderId="0" xfId="0" applyAlignment="1">
      <alignment horizontal="center" vertical="center"/>
    </xf>
    <xf numFmtId="9" fontId="5" fillId="4" borderId="2" xfId="15" applyFont="1" applyFill="1" applyBorder="1" applyProtection="1">
      <protection locked="0"/>
    </xf>
    <xf numFmtId="0" fontId="0" fillId="5" borderId="0" xfId="3" applyFont="1" applyBorder="1"/>
    <xf numFmtId="0" fontId="0" fillId="6" borderId="0" xfId="4" applyFont="1" applyBorder="1"/>
    <xf numFmtId="0" fontId="0" fillId="7" borderId="0" xfId="5" applyFont="1" applyBorder="1"/>
    <xf numFmtId="0" fontId="17" fillId="0" borderId="0" xfId="0" applyFont="1" applyAlignment="1">
      <alignment horizontal="centerContinuous" vertical="center"/>
    </xf>
    <xf numFmtId="0" fontId="0" fillId="0" borderId="0" xfId="0" applyAlignment="1">
      <alignment horizontal="centerContinuous"/>
    </xf>
    <xf numFmtId="0" fontId="18" fillId="0" borderId="0" xfId="0" applyFont="1" applyAlignment="1">
      <alignment horizontal="center" textRotation="90"/>
    </xf>
    <xf numFmtId="49" fontId="18" fillId="3" borderId="0" xfId="0" applyNumberFormat="1" applyFont="1" applyFill="1"/>
    <xf numFmtId="0" fontId="18" fillId="0" borderId="0" xfId="0" applyFont="1" applyAlignment="1">
      <alignment horizontal="centerContinuous" vertical="center" wrapText="1"/>
    </xf>
    <xf numFmtId="0" fontId="0" fillId="0" borderId="0" xfId="0" applyAlignment="1">
      <alignment horizontal="centerContinuous" vertical="center"/>
    </xf>
    <xf numFmtId="0" fontId="0" fillId="2" borderId="0" xfId="0" applyFill="1" applyAlignment="1">
      <alignment horizontal="right"/>
    </xf>
    <xf numFmtId="49" fontId="16" fillId="2" borderId="0" xfId="0" applyNumberFormat="1" applyFont="1" applyFill="1" applyAlignment="1">
      <alignment horizontal="right"/>
    </xf>
    <xf numFmtId="22" fontId="0" fillId="0" borderId="0" xfId="0" applyNumberFormat="1" applyAlignment="1">
      <alignment horizontal="center"/>
    </xf>
    <xf numFmtId="0" fontId="16" fillId="0" borderId="0" xfId="0" applyFont="1" applyAlignment="1"/>
    <xf numFmtId="0" fontId="16" fillId="0" borderId="0" xfId="0" applyFont="1" applyAlignment="1">
      <alignment horizontal="center"/>
    </xf>
    <xf numFmtId="0" fontId="18" fillId="0" borderId="0" xfId="0" applyFont="1" applyAlignment="1">
      <alignment horizontal="center"/>
    </xf>
    <xf numFmtId="0" fontId="0" fillId="0" borderId="0" xfId="0" applyAlignment="1"/>
    <xf numFmtId="49" fontId="16" fillId="0" borderId="0" xfId="0" applyNumberFormat="1" applyFont="1" applyAlignment="1">
      <alignment horizontal="center"/>
    </xf>
    <xf numFmtId="49" fontId="18" fillId="3" borderId="0" xfId="0" applyNumberFormat="1" applyFont="1" applyFill="1" applyAlignment="1"/>
    <xf numFmtId="49" fontId="16" fillId="3" borderId="0" xfId="0" applyNumberFormat="1" applyFont="1" applyFill="1" applyAlignment="1"/>
    <xf numFmtId="0" fontId="17" fillId="0" borderId="0" xfId="0" applyFont="1" applyAlignment="1">
      <alignment horizontal="center"/>
    </xf>
    <xf numFmtId="20" fontId="17" fillId="0" borderId="0" xfId="0" quotePrefix="1" applyNumberFormat="1" applyFont="1" applyAlignment="1">
      <alignment horizontal="center"/>
    </xf>
    <xf numFmtId="20" fontId="17" fillId="0" borderId="0" xfId="0" applyNumberFormat="1" applyFont="1" applyAlignment="1">
      <alignment horizontal="center"/>
    </xf>
    <xf numFmtId="0" fontId="16" fillId="0" borderId="0" xfId="0" quotePrefix="1" applyNumberFormat="1" applyFont="1" applyAlignment="1">
      <alignment horizontal="left" textRotation="90"/>
    </xf>
    <xf numFmtId="166" fontId="29" fillId="4" borderId="2" xfId="2" applyNumberFormat="1" applyFont="1" applyAlignment="1">
      <alignment horizontal="center"/>
      <protection locked="0"/>
    </xf>
    <xf numFmtId="20" fontId="29" fillId="4" borderId="2" xfId="2" quotePrefix="1" applyNumberFormat="1" applyFont="1" applyAlignment="1">
      <alignment horizontal="center"/>
      <protection locked="0"/>
    </xf>
    <xf numFmtId="0" fontId="29" fillId="4" borderId="2" xfId="2" quotePrefix="1" applyFont="1" applyAlignment="1">
      <alignment horizontal="center"/>
      <protection locked="0"/>
    </xf>
    <xf numFmtId="0" fontId="3" fillId="15" borderId="1" xfId="1" applyProtection="1">
      <protection locked="0"/>
    </xf>
    <xf numFmtId="0" fontId="17" fillId="0" borderId="0" xfId="0" applyFont="1" applyAlignment="1">
      <alignment horizontal="right"/>
    </xf>
    <xf numFmtId="0" fontId="29" fillId="4" borderId="2" xfId="2" applyFont="1">
      <protection locked="0"/>
    </xf>
    <xf numFmtId="0" fontId="19" fillId="0" borderId="0" xfId="0" applyFont="1" applyAlignment="1">
      <alignment horizontal="centerContinuous"/>
    </xf>
    <xf numFmtId="0" fontId="28" fillId="0" borderId="0" xfId="0" applyFont="1"/>
    <xf numFmtId="0" fontId="20" fillId="4" borderId="40" xfId="2" applyFont="1" applyBorder="1" applyAlignment="1">
      <alignment horizontal="center"/>
      <protection locked="0"/>
    </xf>
    <xf numFmtId="0" fontId="20" fillId="4" borderId="41" xfId="2" applyFont="1" applyBorder="1" applyAlignment="1">
      <alignment horizontal="center"/>
      <protection locked="0"/>
    </xf>
    <xf numFmtId="0" fontId="20" fillId="4" borderId="42" xfId="2" applyFont="1" applyBorder="1" applyAlignment="1">
      <alignment horizontal="center"/>
      <protection locked="0"/>
    </xf>
    <xf numFmtId="167" fontId="18" fillId="0" borderId="0" xfId="0" applyNumberFormat="1" applyFont="1" applyAlignment="1">
      <alignment horizontal="center" wrapText="1"/>
    </xf>
    <xf numFmtId="0" fontId="32" fillId="0" borderId="0" xfId="0" applyFont="1" applyAlignment="1">
      <alignment horizontal="center" wrapText="1"/>
    </xf>
    <xf numFmtId="0" fontId="16" fillId="0" borderId="0" xfId="0" applyFont="1" applyAlignment="1">
      <alignment horizontal="centerContinuous"/>
    </xf>
    <xf numFmtId="0" fontId="17" fillId="0" borderId="5" xfId="0" applyFont="1" applyBorder="1" applyAlignment="1">
      <alignment horizontal="center" textRotation="90"/>
    </xf>
    <xf numFmtId="0" fontId="17" fillId="0" borderId="0" xfId="0" applyFont="1" applyBorder="1" applyAlignment="1">
      <alignment horizontal="center" textRotation="90"/>
    </xf>
    <xf numFmtId="0" fontId="18" fillId="0" borderId="5" xfId="0" applyFont="1" applyBorder="1" applyAlignment="1">
      <alignment horizontal="centerContinuous" vertical="center" wrapText="1"/>
    </xf>
    <xf numFmtId="0" fontId="0" fillId="0" borderId="0" xfId="0" applyBorder="1" applyAlignment="1">
      <alignment horizontal="centerContinuous" vertical="center"/>
    </xf>
    <xf numFmtId="0" fontId="18" fillId="0" borderId="0" xfId="0" applyFont="1" applyBorder="1" applyAlignment="1">
      <alignment horizontal="centerContinuous" vertical="center" wrapText="1"/>
    </xf>
    <xf numFmtId="166" fontId="16" fillId="0" borderId="5" xfId="0" applyNumberFormat="1" applyFont="1" applyBorder="1" applyAlignment="1">
      <alignment horizontal="center"/>
    </xf>
    <xf numFmtId="166" fontId="16" fillId="0" borderId="0" xfId="0" applyNumberFormat="1" applyFont="1" applyBorder="1" applyAlignment="1">
      <alignment horizontal="center"/>
    </xf>
    <xf numFmtId="0" fontId="17" fillId="0" borderId="37" xfId="0" applyFont="1" applyBorder="1" applyAlignment="1">
      <alignment horizontal="center" textRotation="90"/>
    </xf>
    <xf numFmtId="0" fontId="0" fillId="0" borderId="37" xfId="0" applyBorder="1" applyAlignment="1">
      <alignment horizontal="centerContinuous" vertical="center"/>
    </xf>
    <xf numFmtId="166" fontId="16" fillId="0" borderId="37" xfId="0" applyNumberFormat="1" applyFont="1" applyBorder="1" applyAlignment="1">
      <alignment horizontal="center"/>
    </xf>
    <xf numFmtId="0" fontId="0" fillId="0" borderId="44" xfId="0" applyBorder="1"/>
    <xf numFmtId="0" fontId="17" fillId="0" borderId="44" xfId="0" applyFont="1" applyBorder="1" applyAlignment="1">
      <alignment horizontal="center" textRotation="90"/>
    </xf>
    <xf numFmtId="0" fontId="0" fillId="0" borderId="44" xfId="0" applyBorder="1" applyAlignment="1">
      <alignment horizontal="centerContinuous" vertical="center"/>
    </xf>
    <xf numFmtId="166" fontId="16" fillId="0" borderId="44" xfId="0" applyNumberFormat="1" applyFont="1" applyBorder="1" applyAlignment="1">
      <alignment horizontal="center"/>
    </xf>
    <xf numFmtId="0" fontId="30" fillId="0" borderId="5" xfId="0" applyFont="1" applyBorder="1" applyAlignment="1">
      <alignment horizontal="centerContinuous"/>
    </xf>
    <xf numFmtId="0" fontId="19" fillId="0" borderId="0" xfId="0" applyFont="1" applyBorder="1" applyAlignment="1">
      <alignment horizontal="centerContinuous"/>
    </xf>
    <xf numFmtId="0" fontId="19" fillId="0" borderId="44" xfId="0" applyFont="1" applyBorder="1" applyAlignment="1">
      <alignment horizontal="centerContinuous"/>
    </xf>
    <xf numFmtId="0" fontId="30" fillId="0" borderId="45" xfId="0" applyFont="1" applyBorder="1" applyAlignment="1">
      <alignment horizontal="centerContinuous"/>
    </xf>
    <xf numFmtId="0" fontId="19" fillId="0" borderId="37" xfId="0" applyFont="1" applyBorder="1" applyAlignment="1">
      <alignment horizontal="centerContinuous"/>
    </xf>
    <xf numFmtId="0" fontId="33" fillId="0" borderId="0" xfId="0" applyFont="1"/>
    <xf numFmtId="0" fontId="33" fillId="4" borderId="2" xfId="2" applyFont="1">
      <protection locked="0"/>
    </xf>
    <xf numFmtId="0" fontId="33" fillId="0" borderId="0" xfId="0" applyFont="1" applyAlignment="1">
      <alignment horizontal="center"/>
    </xf>
    <xf numFmtId="0" fontId="34" fillId="0" borderId="0" xfId="0" applyFont="1"/>
    <xf numFmtId="0" fontId="35" fillId="0" borderId="0" xfId="0" applyFont="1"/>
    <xf numFmtId="0" fontId="35" fillId="0" borderId="5" xfId="0" applyFont="1" applyBorder="1"/>
    <xf numFmtId="0" fontId="35" fillId="0" borderId="0" xfId="0" applyFont="1" applyBorder="1"/>
    <xf numFmtId="0" fontId="35" fillId="0" borderId="44" xfId="0" applyFont="1" applyBorder="1"/>
    <xf numFmtId="0" fontId="35" fillId="0" borderId="37" xfId="0" applyFont="1" applyBorder="1"/>
    <xf numFmtId="0" fontId="35" fillId="18" borderId="2" xfId="13" applyFont="1"/>
    <xf numFmtId="0" fontId="35" fillId="4" borderId="43" xfId="2" applyFont="1" applyBorder="1">
      <protection locked="0"/>
    </xf>
    <xf numFmtId="0" fontId="35" fillId="4" borderId="2" xfId="2" applyFont="1" applyBorder="1">
      <protection locked="0"/>
    </xf>
    <xf numFmtId="0" fontId="35" fillId="4" borderId="46" xfId="2" applyFont="1" applyBorder="1">
      <protection locked="0"/>
    </xf>
    <xf numFmtId="0" fontId="35" fillId="4" borderId="20" xfId="2" applyFont="1" applyBorder="1">
      <protection locked="0"/>
    </xf>
    <xf numFmtId="0" fontId="5" fillId="4" borderId="6" xfId="2" applyBorder="1">
      <protection locked="0"/>
    </xf>
    <xf numFmtId="0" fontId="37" fillId="0" borderId="0" xfId="0" applyFont="1" applyAlignment="1">
      <alignment vertical="center"/>
    </xf>
    <xf numFmtId="0" fontId="0" fillId="0" borderId="0" xfId="0" applyBorder="1" applyAlignment="1">
      <alignment horizontal="right"/>
    </xf>
    <xf numFmtId="0" fontId="0" fillId="0" borderId="0" xfId="0" applyAlignment="1">
      <alignment horizontal="center"/>
    </xf>
    <xf numFmtId="0" fontId="0" fillId="0" borderId="0" xfId="0"/>
    <xf numFmtId="0" fontId="0" fillId="0" borderId="0" xfId="0" applyBorder="1"/>
    <xf numFmtId="0" fontId="17" fillId="0" borderId="0" xfId="0" applyFont="1" applyAlignment="1">
      <alignment horizontal="center" textRotation="90" wrapText="1"/>
    </xf>
    <xf numFmtId="0" fontId="0" fillId="0" borderId="0" xfId="0" applyNumberFormat="1"/>
    <xf numFmtId="16" fontId="29" fillId="4" borderId="2" xfId="2" applyNumberFormat="1" applyFont="1">
      <protection locked="0"/>
    </xf>
    <xf numFmtId="0" fontId="36" fillId="4" borderId="2" xfId="2" applyFont="1" applyAlignment="1">
      <alignment horizontal="center" vertical="center"/>
      <protection locked="0"/>
    </xf>
    <xf numFmtId="9" fontId="20" fillId="4" borderId="2" xfId="2" quotePrefix="1" applyNumberFormat="1" applyFont="1" applyAlignment="1">
      <alignment horizontal="center"/>
      <protection locked="0"/>
    </xf>
    <xf numFmtId="0" fontId="10" fillId="9" borderId="2" xfId="8" applyAlignment="1">
      <alignment horizontal="center"/>
    </xf>
    <xf numFmtId="0" fontId="13" fillId="12" borderId="16" xfId="0" applyFont="1" applyFill="1" applyBorder="1" applyAlignment="1">
      <alignment vertical="center"/>
    </xf>
    <xf numFmtId="0" fontId="16" fillId="22" borderId="0" xfId="19" applyFont="1" applyAlignment="1">
      <alignment horizontal="center" textRotation="90"/>
    </xf>
    <xf numFmtId="0" fontId="20" fillId="0" borderId="0" xfId="0" applyFont="1"/>
    <xf numFmtId="0" fontId="38" fillId="0" borderId="0" xfId="0" applyFont="1"/>
    <xf numFmtId="0" fontId="9" fillId="5" borderId="0" xfId="3" applyFont="1" applyBorder="1"/>
    <xf numFmtId="0" fontId="39" fillId="2" borderId="0" xfId="0" applyFont="1" applyFill="1" applyAlignment="1">
      <alignment horizontal="right" indent="2"/>
    </xf>
    <xf numFmtId="49" fontId="39" fillId="2" borderId="0" xfId="0" applyNumberFormat="1" applyFont="1" applyFill="1" applyAlignment="1">
      <alignment horizontal="right" indent="2"/>
    </xf>
    <xf numFmtId="0" fontId="39" fillId="2" borderId="0" xfId="0" applyFont="1" applyFill="1"/>
    <xf numFmtId="0" fontId="40" fillId="2" borderId="0" xfId="0" applyFont="1" applyFill="1"/>
    <xf numFmtId="0" fontId="40" fillId="2" borderId="0" xfId="0" applyFont="1" applyFill="1" applyAlignment="1">
      <alignment horizontal="right"/>
    </xf>
    <xf numFmtId="0" fontId="40" fillId="2" borderId="0" xfId="0" applyFont="1" applyFill="1" applyAlignment="1">
      <alignment horizontal="left"/>
    </xf>
    <xf numFmtId="169" fontId="39" fillId="2" borderId="0" xfId="0" applyNumberFormat="1" applyFont="1" applyFill="1" applyAlignment="1">
      <alignment horizontal="center"/>
    </xf>
    <xf numFmtId="0" fontId="41" fillId="4" borderId="2" xfId="2" applyFont="1">
      <protection locked="0"/>
    </xf>
    <xf numFmtId="0" fontId="39" fillId="3" borderId="0" xfId="0" applyFont="1" applyFill="1"/>
    <xf numFmtId="0" fontId="39" fillId="9" borderId="0" xfId="0" applyFont="1" applyFill="1"/>
    <xf numFmtId="0" fontId="10" fillId="9" borderId="2" xfId="8"/>
    <xf numFmtId="0" fontId="11" fillId="19" borderId="2" xfId="16"/>
    <xf numFmtId="0" fontId="11" fillId="16" borderId="2" xfId="12"/>
    <xf numFmtId="0" fontId="17" fillId="0" borderId="0" xfId="0" applyFont="1" applyAlignment="1">
      <alignment horizontal="right" wrapText="1"/>
    </xf>
    <xf numFmtId="0" fontId="0" fillId="0" borderId="0" xfId="0"/>
    <xf numFmtId="0" fontId="0" fillId="0" borderId="0" xfId="0" applyAlignment="1">
      <alignment horizontal="center" textRotation="90"/>
    </xf>
    <xf numFmtId="0" fontId="3" fillId="15" borderId="1" xfId="1"/>
    <xf numFmtId="0" fontId="0" fillId="3" borderId="3" xfId="7" applyFont="1" applyFill="1"/>
    <xf numFmtId="0" fontId="0" fillId="8" borderId="3" xfId="7" applyFont="1" applyProtection="1">
      <protection locked="0"/>
    </xf>
    <xf numFmtId="0" fontId="9" fillId="0" borderId="2" xfId="6"/>
    <xf numFmtId="0" fontId="0" fillId="11" borderId="4" xfId="0" applyFill="1" applyBorder="1" applyProtection="1">
      <protection locked="0"/>
    </xf>
    <xf numFmtId="0" fontId="5" fillId="4" borderId="2" xfId="2">
      <protection locked="0"/>
    </xf>
    <xf numFmtId="0" fontId="9" fillId="13" borderId="2" xfId="10"/>
    <xf numFmtId="0" fontId="19" fillId="11" borderId="4" xfId="0" applyFont="1" applyFill="1" applyBorder="1" applyAlignment="1" applyProtection="1">
      <alignment horizontal="centerContinuous"/>
      <protection locked="0"/>
    </xf>
    <xf numFmtId="49" fontId="16" fillId="0" borderId="0" xfId="0" applyNumberFormat="1" applyFont="1" applyAlignment="1">
      <alignment horizontal="center" textRotation="90"/>
    </xf>
    <xf numFmtId="49" fontId="16" fillId="0" borderId="0" xfId="0" quotePrefix="1" applyNumberFormat="1" applyFont="1" applyAlignment="1">
      <alignment horizontal="left" textRotation="90"/>
    </xf>
    <xf numFmtId="0" fontId="18" fillId="0" borderId="0" xfId="0" applyFont="1" applyAlignment="1">
      <alignment horizontal="center" textRotation="90"/>
    </xf>
    <xf numFmtId="168" fontId="17" fillId="11" borderId="4" xfId="0" applyNumberFormat="1" applyFont="1" applyFill="1" applyBorder="1" applyProtection="1">
      <protection locked="0"/>
    </xf>
    <xf numFmtId="0" fontId="39" fillId="2" borderId="0" xfId="0" applyFont="1" applyFill="1"/>
    <xf numFmtId="0" fontId="11" fillId="19" borderId="2" xfId="16"/>
    <xf numFmtId="0" fontId="5" fillId="4" borderId="2" xfId="2">
      <protection locked="0"/>
    </xf>
    <xf numFmtId="0" fontId="9" fillId="13" borderId="2" xfId="10"/>
    <xf numFmtId="0" fontId="3" fillId="15" borderId="1" xfId="1"/>
    <xf numFmtId="0" fontId="5" fillId="4" borderId="2" xfId="2">
      <protection locked="0"/>
    </xf>
    <xf numFmtId="0" fontId="9" fillId="13" borderId="2" xfId="10"/>
    <xf numFmtId="0" fontId="16" fillId="0" borderId="0" xfId="0" quotePrefix="1" applyNumberFormat="1" applyFont="1" applyAlignment="1">
      <alignment horizontal="left" textRotation="90"/>
    </xf>
    <xf numFmtId="0" fontId="11" fillId="16" borderId="2" xfId="12" applyAlignment="1">
      <alignment horizontal="center"/>
    </xf>
    <xf numFmtId="0" fontId="42" fillId="0" borderId="0" xfId="0" applyFont="1" applyAlignment="1"/>
    <xf numFmtId="0" fontId="7" fillId="0" borderId="0" xfId="0" applyFont="1" applyAlignment="1">
      <alignment horizontal="left"/>
    </xf>
    <xf numFmtId="0" fontId="19" fillId="11" borderId="4" xfId="0" applyFont="1" applyFill="1" applyBorder="1" applyAlignment="1" applyProtection="1">
      <alignment horizontal="left"/>
      <protection locked="0"/>
    </xf>
    <xf numFmtId="0" fontId="0" fillId="11" borderId="4" xfId="0" applyFill="1" applyBorder="1" applyAlignment="1" applyProtection="1">
      <alignment horizontal="left"/>
      <protection locked="0"/>
    </xf>
    <xf numFmtId="0" fontId="22" fillId="11" borderId="4" xfId="0" applyFont="1" applyFill="1" applyBorder="1" applyAlignment="1" applyProtection="1">
      <alignment horizontal="left"/>
      <protection locked="0"/>
    </xf>
    <xf numFmtId="0" fontId="44" fillId="5" borderId="7" xfId="3" applyFont="1" applyBorder="1" applyAlignment="1">
      <alignment horizontal="center"/>
    </xf>
    <xf numFmtId="0" fontId="44" fillId="4" borderId="7" xfId="2" applyFont="1" applyBorder="1" applyAlignment="1">
      <alignment horizontal="center"/>
      <protection locked="0"/>
    </xf>
    <xf numFmtId="0" fontId="44" fillId="0" borderId="0" xfId="0" applyFont="1"/>
    <xf numFmtId="0" fontId="44" fillId="5" borderId="2" xfId="3" applyFont="1" applyBorder="1" applyAlignment="1">
      <alignment horizontal="center"/>
    </xf>
    <xf numFmtId="0" fontId="44" fillId="4" borderId="2" xfId="2" applyFont="1" applyAlignment="1">
      <alignment horizontal="center"/>
      <protection locked="0"/>
    </xf>
    <xf numFmtId="0" fontId="9" fillId="0" borderId="0" xfId="0" applyFont="1"/>
    <xf numFmtId="0" fontId="44" fillId="5" borderId="6" xfId="3" applyFont="1" applyBorder="1" applyAlignment="1">
      <alignment horizontal="center"/>
    </xf>
    <xf numFmtId="0" fontId="44" fillId="4" borderId="6" xfId="2" applyFont="1" applyBorder="1" applyAlignment="1">
      <alignment horizontal="center"/>
      <protection locked="0"/>
    </xf>
    <xf numFmtId="16" fontId="20" fillId="4" borderId="2" xfId="2" applyNumberFormat="1" applyFont="1">
      <protection locked="0"/>
    </xf>
    <xf numFmtId="0" fontId="20" fillId="14" borderId="48" xfId="11" applyFont="1" applyBorder="1">
      <protection locked="0"/>
    </xf>
    <xf numFmtId="0" fontId="20" fillId="14" borderId="47" xfId="11" applyFont="1" applyBorder="1">
      <protection locked="0"/>
    </xf>
    <xf numFmtId="0" fontId="16" fillId="5" borderId="0" xfId="3" quotePrefix="1" applyNumberFormat="1" applyFont="1" applyBorder="1" applyAlignment="1">
      <alignment horizontal="left" textRotation="90"/>
    </xf>
    <xf numFmtId="168" fontId="39" fillId="5" borderId="4" xfId="3" applyNumberFormat="1" applyFont="1" applyBorder="1"/>
    <xf numFmtId="168" fontId="18" fillId="11" borderId="4" xfId="0" applyNumberFormat="1" applyFont="1" applyFill="1" applyBorder="1" applyProtection="1">
      <protection locked="0"/>
    </xf>
    <xf numFmtId="168" fontId="23" fillId="20" borderId="2" xfId="17" applyNumberFormat="1" applyFont="1"/>
    <xf numFmtId="0" fontId="0" fillId="11" borderId="4" xfId="0" applyFill="1" applyBorder="1" applyAlignment="1" applyProtection="1">
      <alignment horizontal="right"/>
      <protection locked="0"/>
    </xf>
    <xf numFmtId="0" fontId="0" fillId="17" borderId="0" xfId="14" applyFont="1" applyBorder="1"/>
    <xf numFmtId="0" fontId="5" fillId="4" borderId="50" xfId="2" applyBorder="1" applyAlignment="1">
      <alignment horizontal="center"/>
      <protection locked="0"/>
    </xf>
    <xf numFmtId="0" fontId="0" fillId="0" borderId="49" xfId="0" applyBorder="1"/>
    <xf numFmtId="0" fontId="0" fillId="24" borderId="0" xfId="0" applyFill="1"/>
    <xf numFmtId="0" fontId="12" fillId="0" borderId="51" xfId="0" applyFont="1" applyBorder="1" applyAlignment="1">
      <alignment vertical="center"/>
    </xf>
    <xf numFmtId="0" fontId="5" fillId="4" borderId="52" xfId="2" applyBorder="1">
      <protection locked="0"/>
    </xf>
    <xf numFmtId="0" fontId="5" fillId="4" borderId="53" xfId="2" applyBorder="1">
      <protection locked="0"/>
    </xf>
    <xf numFmtId="22" fontId="27" fillId="0" borderId="0" xfId="0" applyNumberFormat="1" applyFont="1" applyAlignment="1">
      <alignment horizontal="center"/>
    </xf>
    <xf numFmtId="49" fontId="16" fillId="0" borderId="0" xfId="0" quotePrefix="1" applyNumberFormat="1" applyFont="1" applyAlignment="1">
      <alignment horizontal="center"/>
    </xf>
    <xf numFmtId="0" fontId="20" fillId="14" borderId="8" xfId="11" quotePrefix="1" applyFont="1" applyAlignment="1">
      <alignment horizontal="center"/>
      <protection locked="0"/>
    </xf>
    <xf numFmtId="0" fontId="29" fillId="5" borderId="8" xfId="3" quotePrefix="1" applyFont="1" applyBorder="1" applyAlignment="1">
      <alignment horizontal="center"/>
    </xf>
    <xf numFmtId="0" fontId="29" fillId="6" borderId="8" xfId="4" quotePrefix="1" applyFont="1" applyBorder="1" applyAlignment="1">
      <alignment horizontal="center"/>
    </xf>
    <xf numFmtId="0" fontId="29" fillId="7" borderId="8" xfId="5" quotePrefix="1" applyFont="1" applyBorder="1" applyAlignment="1">
      <alignment horizontal="center"/>
    </xf>
    <xf numFmtId="0" fontId="29" fillId="14" borderId="8" xfId="11" quotePrefix="1" applyFont="1" applyAlignment="1">
      <alignment horizontal="center"/>
      <protection locked="0"/>
    </xf>
    <xf numFmtId="0" fontId="16" fillId="0" borderId="0" xfId="0" quotePrefix="1" applyNumberFormat="1" applyFont="1" applyAlignment="1">
      <alignment horizontal="center"/>
    </xf>
    <xf numFmtId="0" fontId="16" fillId="5" borderId="0" xfId="3" quotePrefix="1" applyNumberFormat="1" applyFont="1" applyBorder="1" applyAlignment="1">
      <alignment horizontal="center"/>
    </xf>
    <xf numFmtId="0" fontId="16" fillId="6" borderId="0" xfId="4" quotePrefix="1" applyNumberFormat="1" applyFont="1" applyBorder="1" applyAlignment="1">
      <alignment horizontal="center"/>
    </xf>
    <xf numFmtId="0" fontId="16" fillId="7" borderId="0" xfId="5" quotePrefix="1" applyNumberFormat="1" applyFont="1" applyBorder="1" applyAlignment="1">
      <alignment horizontal="center"/>
    </xf>
  </cellXfs>
  <cellStyles count="21">
    <cellStyle name="20% - Accent3" xfId="19" builtinId="38"/>
    <cellStyle name="Above" xfId="8" xr:uid="{72CEC041-4C58-4048-94A0-F2D8C1D87BE4}"/>
    <cellStyle name="Above2" xfId="9" xr:uid="{0F0E7D07-52C8-4C8B-BF71-5781CB577BF2}"/>
    <cellStyle name="Above-x" xfId="12" xr:uid="{FE4E424E-8CC1-44E5-ABC9-591266FF4E6F}"/>
    <cellStyle name="Beside" xfId="17" xr:uid="{45D0CBEA-2A42-47E7-8E0F-F2C28C2EF706}"/>
    <cellStyle name="Beside-x" xfId="16" xr:uid="{B093B39C-781A-45C8-93B7-E4CFB9B62706}"/>
    <cellStyle name="Calc00" xfId="18" xr:uid="{919722C6-CA4A-4526-A0C3-E52C66BF6238}"/>
    <cellStyle name="Calc01" xfId="3" xr:uid="{59654C54-EF1B-49EB-A662-AE50B3C26DCC}"/>
    <cellStyle name="Calc02" xfId="4" xr:uid="{8ABB5764-F1D3-4F1B-8F51-7A906C51FFB3}"/>
    <cellStyle name="Calc03" xfId="5" xr:uid="{31DA6CCE-AC7A-488E-8BF2-B65A9598F609}"/>
    <cellStyle name="Calc04" xfId="13" xr:uid="{4DB97C77-F277-4D34-949F-E5CD3B893A2C}"/>
    <cellStyle name="Calc05" xfId="14" xr:uid="{F403C1EE-CAC5-4234-AA25-7FF4DDCF774C}"/>
    <cellStyle name="Calc06" xfId="20" xr:uid="{6A10CA4B-7388-455C-8769-2ADC9E427F9F}"/>
    <cellStyle name="Calculation" xfId="1" builtinId="22" customBuiltin="1"/>
    <cellStyle name="Default" xfId="7" xr:uid="{3B722F22-6F66-4DE8-A397-5DA5F343F529}"/>
    <cellStyle name="Input" xfId="2" builtinId="20" customBuiltin="1"/>
    <cellStyle name="Normal" xfId="0" builtinId="0"/>
    <cellStyle name="Overwrittable" xfId="11" xr:uid="{AE314697-FAEA-4334-BF99-6BD2E8B514EC}"/>
    <cellStyle name="Percent" xfId="15" builtinId="5"/>
    <cellStyle name="RowOffset" xfId="10" xr:uid="{6BCBE2E1-4AE5-47DA-BDCD-1B6365A95D6D}"/>
    <cellStyle name="Std" xfId="6" xr:uid="{7F900438-BD5A-45A7-97C8-C912120AAA44}"/>
  </cellStyles>
  <dxfs count="44">
    <dxf>
      <font>
        <b/>
        <i val="0"/>
      </font>
      <fill>
        <patternFill>
          <bgColor rgb="FFFFFF00"/>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theme="0" tint="-0.24994659260841701"/>
      </font>
    </dxf>
    <dxf>
      <font>
        <color theme="0" tint="-0.24994659260841701"/>
      </font>
    </dxf>
    <dxf>
      <font>
        <color theme="0" tint="-0.24994659260841701"/>
      </font>
    </dxf>
    <dxf>
      <font>
        <color theme="0" tint="-0.24994659260841701"/>
      </font>
    </dxf>
    <dxf>
      <fill>
        <patternFill>
          <bgColor rgb="FFFFC7C8"/>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C7C8"/>
        </patternFill>
      </fill>
    </dxf>
    <dxf>
      <fill>
        <patternFill>
          <bgColor rgb="FFFFFF00"/>
        </patternFill>
      </fill>
    </dxf>
  </dxfs>
  <tableStyles count="0" defaultTableStyle="TableStyleMedium2" defaultPivotStyle="PivotStyleLight16"/>
  <colors>
    <mruColors>
      <color rgb="FF99FF66"/>
      <color rgb="FF0000CC"/>
      <color rgb="FFFF0000"/>
      <color rgb="FFF86446"/>
      <color rgb="FFFEBAC9"/>
      <color rgb="FFDA4472"/>
      <color rgb="FFF1F7ED"/>
      <color rgb="FFFFC7C8"/>
      <color rgb="FFFFD966"/>
      <color rgb="FFF2F2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13</xdr:col>
      <xdr:colOff>28575</xdr:colOff>
      <xdr:row>70</xdr:row>
      <xdr:rowOff>29633</xdr:rowOff>
    </xdr:from>
    <xdr:to>
      <xdr:col>13</xdr:col>
      <xdr:colOff>409575</xdr:colOff>
      <xdr:row>70</xdr:row>
      <xdr:rowOff>172508</xdr:rowOff>
    </xdr:to>
    <xdr:sp macro="" textlink="">
      <xdr:nvSpPr>
        <xdr:cNvPr id="2" name="TextBox 1">
          <a:extLst>
            <a:ext uri="{FF2B5EF4-FFF2-40B4-BE49-F238E27FC236}">
              <a16:creationId xmlns:a16="http://schemas.microsoft.com/office/drawing/2014/main" id="{97B6ED1D-FB18-43D7-A12A-1A3B23724E51}"/>
            </a:ext>
          </a:extLst>
        </xdr:cNvPr>
        <xdr:cNvSpPr txBox="1"/>
      </xdr:nvSpPr>
      <xdr:spPr>
        <a:xfrm>
          <a:off x="6113992" y="10263716"/>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33</xdr:row>
      <xdr:rowOff>19050</xdr:rowOff>
    </xdr:from>
    <xdr:to>
      <xdr:col>6</xdr:col>
      <xdr:colOff>409575</xdr:colOff>
      <xdr:row>33</xdr:row>
      <xdr:rowOff>161925</xdr:rowOff>
    </xdr:to>
    <xdr:sp macro="" textlink="">
      <xdr:nvSpPr>
        <xdr:cNvPr id="3" name="TextBox 2">
          <a:extLst>
            <a:ext uri="{FF2B5EF4-FFF2-40B4-BE49-F238E27FC236}">
              <a16:creationId xmlns:a16="http://schemas.microsoft.com/office/drawing/2014/main" id="{626A99F7-24D6-4697-9F0E-F08BCE66FFE0}"/>
            </a:ext>
          </a:extLst>
        </xdr:cNvPr>
        <xdr:cNvSpPr txBox="1"/>
      </xdr:nvSpPr>
      <xdr:spPr>
        <a:xfrm>
          <a:off x="6113992" y="10253133"/>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15</xdr:col>
      <xdr:colOff>95250</xdr:colOff>
      <xdr:row>3</xdr:row>
      <xdr:rowOff>57150</xdr:rowOff>
    </xdr:from>
    <xdr:to>
      <xdr:col>21</xdr:col>
      <xdr:colOff>95250</xdr:colOff>
      <xdr:row>11</xdr:row>
      <xdr:rowOff>76199</xdr:rowOff>
    </xdr:to>
    <xdr:sp macro="" textlink="">
      <xdr:nvSpPr>
        <xdr:cNvPr id="2" name="TextBox 1">
          <a:extLst>
            <a:ext uri="{FF2B5EF4-FFF2-40B4-BE49-F238E27FC236}">
              <a16:creationId xmlns:a16="http://schemas.microsoft.com/office/drawing/2014/main" id="{2A9248C8-B1F2-4730-A63D-28B5580055F1}"/>
            </a:ext>
          </a:extLst>
        </xdr:cNvPr>
        <xdr:cNvSpPr txBox="1"/>
      </xdr:nvSpPr>
      <xdr:spPr>
        <a:xfrm>
          <a:off x="10029825" y="790575"/>
          <a:ext cx="3657600" cy="13525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Specify</a:t>
          </a:r>
          <a:r>
            <a:rPr lang="en-AU" sz="1100" baseline="0">
              <a:solidFill>
                <a:schemeClr val="dk1"/>
              </a:solidFill>
              <a:effectLst/>
              <a:latin typeface="+mn-lt"/>
              <a:ea typeface="+mn-ea"/>
              <a:cs typeface="+mn-cs"/>
            </a:rPr>
            <a:t> the reports to run for each option in this table. One of these options can be selected when running ReportControl.py</a:t>
          </a:r>
          <a:endParaRPr lang="en-AU" sz="1100">
            <a:solidFill>
              <a:schemeClr val="dk1"/>
            </a:solidFill>
            <a:effectLst/>
            <a:latin typeface="+mn-lt"/>
            <a:ea typeface="+mn-ea"/>
            <a:cs typeface="+mn-cs"/>
          </a:endParaRPr>
        </a:p>
        <a:p>
          <a:endParaRPr lang="en-AU">
            <a:effectLst/>
          </a:endParaRPr>
        </a:p>
        <a:p>
          <a:r>
            <a:rPr lang="en-AU" sz="1100">
              <a:solidFill>
                <a:schemeClr val="dk1"/>
              </a:solidFill>
              <a:effectLst/>
              <a:latin typeface="+mn-lt"/>
              <a:ea typeface="+mn-ea"/>
              <a:cs typeface="+mn-cs"/>
            </a:rPr>
            <a:t>When ReportControl.py is run, each report from the selected option is run for each trial that is being reported (which is controlled in column 6 of Experiment!).</a:t>
          </a:r>
          <a:endParaRPr lang="en-AU">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5A7EB-445E-4E8E-983C-F21CAA7EBF41}">
  <sheetPr codeName="Sheet1">
    <outlinePr summaryBelow="0"/>
  </sheetPr>
  <dimension ref="A1:GX48"/>
  <sheetViews>
    <sheetView tabSelected="1" zoomScale="80" zoomScaleNormal="80" workbookViewId="0">
      <pane xSplit="16" ySplit="15" topLeftCell="Q16" activePane="bottomRight" state="frozen"/>
      <selection pane="topRight" activeCell="AP1" sqref="AP1"/>
      <selection pane="bottomLeft" activeCell="A20" sqref="A20"/>
      <selection pane="bottomRight" activeCell="Q15" sqref="Q15"/>
    </sheetView>
  </sheetViews>
  <sheetFormatPr defaultRowHeight="15" outlineLevelRow="2" outlineLevelCol="4"/>
  <cols>
    <col min="1" max="1" width="8.140625" customWidth="1"/>
    <col min="2" max="2" width="5.85546875" customWidth="1"/>
    <col min="4" max="4" width="10.5703125" customWidth="1"/>
    <col min="7" max="13" width="3.85546875" customWidth="1" outlineLevel="1"/>
    <col min="14" max="14" width="3.85546875" customWidth="1" outlineLevel="2"/>
    <col min="15" max="15" width="91.42578125" style="3" customWidth="1"/>
    <col min="16" max="16" width="6.140625" customWidth="1"/>
    <col min="17" max="17" width="6.28515625" customWidth="1" outlineLevel="3"/>
    <col min="18" max="19" width="6.28515625" style="236" customWidth="1" outlineLevel="3"/>
    <col min="20" max="22" width="6.28515625" customWidth="1" outlineLevel="3"/>
    <col min="23" max="23" width="8.42578125" customWidth="1" outlineLevel="3"/>
    <col min="24" max="24" width="6.28515625" style="209" customWidth="1" outlineLevel="3"/>
    <col min="25" max="25" width="6.28515625" style="236" customWidth="1" outlineLevel="3"/>
    <col min="26" max="26" width="6.28515625" customWidth="1" outlineLevel="3"/>
    <col min="27" max="27" width="8.28515625" style="209" customWidth="1" outlineLevel="3"/>
    <col min="28" max="28" width="6.85546875" style="209" customWidth="1" outlineLevel="3"/>
    <col min="29" max="33" width="6.28515625" customWidth="1" outlineLevel="3"/>
    <col min="34" max="34" width="6.28515625" style="236" customWidth="1" outlineLevel="3"/>
    <col min="35" max="36" width="6.28515625" customWidth="1" outlineLevel="3"/>
    <col min="37" max="60" width="6.28515625" customWidth="1" outlineLevel="4"/>
    <col min="61" max="83" width="6.28515625" customWidth="1" outlineLevel="2"/>
    <col min="84" max="85" width="6.28515625" customWidth="1" outlineLevel="1"/>
    <col min="86" max="87" width="6.28515625" style="236" customWidth="1" outlineLevel="1"/>
    <col min="88" max="133" width="6.28515625" customWidth="1" outlineLevel="1"/>
    <col min="134" max="134" width="6.28515625" style="209" customWidth="1" outlineLevel="1"/>
    <col min="135" max="136" width="6.28515625" customWidth="1" outlineLevel="1"/>
    <col min="137" max="155" width="6.28515625" customWidth="1"/>
    <col min="156" max="156" width="5.7109375" customWidth="1"/>
    <col min="157" max="157" width="6.28515625" customWidth="1"/>
    <col min="158" max="158" width="6.28515625" style="236" customWidth="1"/>
    <col min="159" max="178" width="6.28515625" customWidth="1"/>
    <col min="179" max="179" width="6.28515625" style="209" customWidth="1"/>
    <col min="180" max="202" width="6.28515625" customWidth="1"/>
    <col min="203" max="203" width="6.28515625" style="209" customWidth="1"/>
    <col min="204" max="205" width="6.28515625" customWidth="1"/>
    <col min="206" max="206" width="2.85546875" customWidth="1"/>
  </cols>
  <sheetData>
    <row r="1" spans="1:206" s="1" customFormat="1" ht="41.25" customHeight="1">
      <c r="A1" s="4" t="s">
        <v>18</v>
      </c>
      <c r="B1" s="4" t="s">
        <v>18</v>
      </c>
      <c r="C1" s="4" t="s">
        <v>18</v>
      </c>
      <c r="D1" s="6" t="s">
        <v>12</v>
      </c>
      <c r="G1" s="4" t="s">
        <v>18</v>
      </c>
      <c r="H1" s="4" t="s">
        <v>18</v>
      </c>
      <c r="I1" s="4" t="s">
        <v>18</v>
      </c>
      <c r="J1" s="4" t="s">
        <v>18</v>
      </c>
      <c r="K1" s="4" t="s">
        <v>18</v>
      </c>
      <c r="L1" s="4" t="s">
        <v>18</v>
      </c>
      <c r="M1" s="4" t="s">
        <v>18</v>
      </c>
      <c r="N1" s="4" t="s">
        <v>18</v>
      </c>
      <c r="O1" s="222" t="s">
        <v>1</v>
      </c>
      <c r="P1" s="8" t="s">
        <v>18</v>
      </c>
      <c r="Q1" s="4" t="s">
        <v>10</v>
      </c>
      <c r="R1" s="237" t="s">
        <v>10</v>
      </c>
      <c r="S1" s="237" t="s">
        <v>10</v>
      </c>
      <c r="T1" s="4" t="s">
        <v>10</v>
      </c>
      <c r="U1" s="4" t="s">
        <v>10</v>
      </c>
      <c r="V1" s="4" t="s">
        <v>10</v>
      </c>
      <c r="W1" s="4" t="s">
        <v>10</v>
      </c>
      <c r="X1" s="4" t="s">
        <v>10</v>
      </c>
      <c r="Y1" s="237" t="s">
        <v>10</v>
      </c>
      <c r="Z1" s="4" t="s">
        <v>10</v>
      </c>
      <c r="AA1" s="4" t="s">
        <v>10</v>
      </c>
      <c r="AB1" s="4" t="s">
        <v>10</v>
      </c>
      <c r="AC1" s="4" t="s">
        <v>10</v>
      </c>
      <c r="AD1" s="4" t="s">
        <v>10</v>
      </c>
      <c r="AE1" s="4" t="s">
        <v>10</v>
      </c>
      <c r="AF1" s="4" t="s">
        <v>10</v>
      </c>
      <c r="AG1" s="4" t="s">
        <v>10</v>
      </c>
      <c r="AH1" s="237" t="s">
        <v>10</v>
      </c>
      <c r="AI1" s="1" t="s">
        <v>0</v>
      </c>
      <c r="AJ1" s="1" t="s">
        <v>0</v>
      </c>
      <c r="AK1" s="4" t="s">
        <v>10</v>
      </c>
      <c r="AL1" s="4" t="s">
        <v>10</v>
      </c>
      <c r="AM1" s="4" t="s">
        <v>10</v>
      </c>
      <c r="AN1" s="4" t="s">
        <v>10</v>
      </c>
      <c r="AO1" s="4" t="s">
        <v>10</v>
      </c>
      <c r="AP1" s="4" t="s">
        <v>10</v>
      </c>
      <c r="AQ1" s="4" t="s">
        <v>10</v>
      </c>
      <c r="AR1" s="4" t="s">
        <v>10</v>
      </c>
      <c r="AS1" s="4" t="s">
        <v>10</v>
      </c>
      <c r="AT1" s="4" t="s">
        <v>10</v>
      </c>
      <c r="AU1" s="4" t="s">
        <v>10</v>
      </c>
      <c r="AV1" s="4" t="s">
        <v>10</v>
      </c>
      <c r="AW1" s="4" t="s">
        <v>10</v>
      </c>
      <c r="AX1" s="4" t="s">
        <v>10</v>
      </c>
      <c r="AY1" s="4" t="s">
        <v>10</v>
      </c>
      <c r="AZ1" s="4" t="s">
        <v>10</v>
      </c>
      <c r="BA1" s="4" t="s">
        <v>10</v>
      </c>
      <c r="BB1" s="4" t="s">
        <v>10</v>
      </c>
      <c r="BC1" s="4" t="s">
        <v>10</v>
      </c>
      <c r="BD1" s="4" t="s">
        <v>10</v>
      </c>
      <c r="BE1" s="4" t="s">
        <v>10</v>
      </c>
      <c r="BF1" s="4" t="s">
        <v>10</v>
      </c>
      <c r="BG1" s="4" t="s">
        <v>10</v>
      </c>
      <c r="BH1" s="4" t="s">
        <v>10</v>
      </c>
      <c r="BI1" s="4" t="s">
        <v>10</v>
      </c>
      <c r="BJ1" s="4" t="s">
        <v>10</v>
      </c>
      <c r="BK1" s="4" t="s">
        <v>10</v>
      </c>
      <c r="BL1" s="4" t="s">
        <v>10</v>
      </c>
      <c r="BM1" s="4" t="s">
        <v>10</v>
      </c>
      <c r="BN1" s="4" t="s">
        <v>10</v>
      </c>
      <c r="BO1" s="4" t="s">
        <v>10</v>
      </c>
      <c r="BP1" s="4" t="s">
        <v>10</v>
      </c>
      <c r="BQ1" s="4" t="s">
        <v>10</v>
      </c>
      <c r="BR1" s="4" t="s">
        <v>10</v>
      </c>
      <c r="BS1" s="4" t="s">
        <v>10</v>
      </c>
      <c r="BT1" s="4" t="s">
        <v>10</v>
      </c>
      <c r="BU1" s="4" t="s">
        <v>10</v>
      </c>
      <c r="BV1" s="4" t="s">
        <v>10</v>
      </c>
      <c r="BW1" s="4" t="s">
        <v>10</v>
      </c>
      <c r="BX1" s="4" t="s">
        <v>10</v>
      </c>
      <c r="BY1" s="4" t="s">
        <v>10</v>
      </c>
      <c r="BZ1" s="4" t="s">
        <v>10</v>
      </c>
      <c r="CA1" s="4" t="s">
        <v>10</v>
      </c>
      <c r="CB1" s="4" t="s">
        <v>10</v>
      </c>
      <c r="CC1" s="4" t="s">
        <v>10</v>
      </c>
      <c r="CD1" s="4" t="s">
        <v>10</v>
      </c>
      <c r="CE1" s="4" t="s">
        <v>10</v>
      </c>
      <c r="CF1" s="4" t="s">
        <v>10</v>
      </c>
      <c r="CG1" s="4" t="s">
        <v>9</v>
      </c>
      <c r="CH1" s="237" t="s">
        <v>9</v>
      </c>
      <c r="CI1" s="237" t="s">
        <v>9</v>
      </c>
      <c r="CJ1" s="4" t="s">
        <v>9</v>
      </c>
      <c r="CK1" s="4" t="s">
        <v>9</v>
      </c>
      <c r="CL1" s="4" t="s">
        <v>9</v>
      </c>
      <c r="CM1" s="4" t="s">
        <v>9</v>
      </c>
      <c r="CN1" s="4" t="s">
        <v>10</v>
      </c>
      <c r="CO1" s="4" t="s">
        <v>10</v>
      </c>
      <c r="CP1" s="4" t="s">
        <v>10</v>
      </c>
      <c r="CQ1" s="4" t="s">
        <v>10</v>
      </c>
      <c r="CR1" s="4" t="s">
        <v>10</v>
      </c>
      <c r="CS1" s="4" t="s">
        <v>10</v>
      </c>
      <c r="CT1" s="4" t="s">
        <v>10</v>
      </c>
      <c r="CU1" s="4" t="s">
        <v>10</v>
      </c>
      <c r="CV1" s="4" t="s">
        <v>10</v>
      </c>
      <c r="CW1" s="4" t="s">
        <v>10</v>
      </c>
      <c r="CX1" s="4" t="s">
        <v>10</v>
      </c>
      <c r="CY1" s="4" t="s">
        <v>10</v>
      </c>
      <c r="CZ1" s="4" t="s">
        <v>10</v>
      </c>
      <c r="DA1" s="4" t="s">
        <v>10</v>
      </c>
      <c r="DB1" s="4" t="s">
        <v>10</v>
      </c>
      <c r="DC1" s="4" t="s">
        <v>10</v>
      </c>
      <c r="DD1" s="4" t="s">
        <v>10</v>
      </c>
      <c r="DE1" s="4" t="s">
        <v>10</v>
      </c>
      <c r="DF1" s="4" t="s">
        <v>9</v>
      </c>
      <c r="DG1" s="4" t="s">
        <v>10</v>
      </c>
      <c r="DH1" s="4" t="s">
        <v>0</v>
      </c>
      <c r="DI1" s="4" t="s">
        <v>11</v>
      </c>
      <c r="DJ1" s="4" t="s">
        <v>0</v>
      </c>
      <c r="DK1" s="4" t="s">
        <v>0</v>
      </c>
      <c r="DL1" s="4" t="s">
        <v>0</v>
      </c>
      <c r="DM1" s="4" t="s">
        <v>11</v>
      </c>
      <c r="DN1" s="4" t="s">
        <v>11</v>
      </c>
      <c r="DO1" s="4" t="s">
        <v>9</v>
      </c>
      <c r="DP1" s="4" t="s">
        <v>9</v>
      </c>
      <c r="DQ1" s="4" t="s">
        <v>0</v>
      </c>
      <c r="DR1" s="4" t="s">
        <v>9</v>
      </c>
      <c r="DS1" s="4" t="s">
        <v>9</v>
      </c>
      <c r="DT1" s="4" t="s">
        <v>9</v>
      </c>
      <c r="DU1" s="4" t="s">
        <v>9</v>
      </c>
      <c r="DV1" s="4" t="s">
        <v>9</v>
      </c>
      <c r="DW1" s="4" t="s">
        <v>11</v>
      </c>
      <c r="DX1" s="4" t="s">
        <v>11</v>
      </c>
      <c r="DY1" s="1" t="s">
        <v>0</v>
      </c>
      <c r="DZ1" s="1" t="s">
        <v>9</v>
      </c>
      <c r="EA1" s="1" t="s">
        <v>9</v>
      </c>
      <c r="EB1" s="1" t="s">
        <v>9</v>
      </c>
      <c r="EC1" s="1" t="s">
        <v>9</v>
      </c>
      <c r="ED1" s="1" t="s">
        <v>9</v>
      </c>
      <c r="EE1" s="1" t="s">
        <v>9</v>
      </c>
      <c r="EF1" s="1" t="s">
        <v>9</v>
      </c>
      <c r="EG1" s="1" t="s">
        <v>9</v>
      </c>
      <c r="EH1" s="1" t="s">
        <v>9</v>
      </c>
      <c r="EI1" s="4" t="s">
        <v>10</v>
      </c>
      <c r="EJ1" s="4" t="s">
        <v>10</v>
      </c>
      <c r="EK1" s="4" t="s">
        <v>10</v>
      </c>
      <c r="EL1" s="4" t="s">
        <v>10</v>
      </c>
      <c r="EM1" s="4" t="s">
        <v>10</v>
      </c>
      <c r="EN1" s="4" t="s">
        <v>10</v>
      </c>
      <c r="EO1" s="4" t="s">
        <v>10</v>
      </c>
      <c r="EP1" s="1" t="s">
        <v>9</v>
      </c>
      <c r="EQ1" s="4" t="s">
        <v>10</v>
      </c>
      <c r="ER1" s="4" t="s">
        <v>10</v>
      </c>
      <c r="ES1" s="4" t="s">
        <v>10</v>
      </c>
      <c r="ET1" s="4" t="s">
        <v>10</v>
      </c>
      <c r="EU1" s="4" t="s">
        <v>10</v>
      </c>
      <c r="EV1" s="4" t="s">
        <v>10</v>
      </c>
      <c r="EW1" s="4" t="s">
        <v>10</v>
      </c>
      <c r="EX1" s="4" t="s">
        <v>10</v>
      </c>
      <c r="EY1" s="4" t="s">
        <v>10</v>
      </c>
      <c r="EZ1" s="4" t="s">
        <v>10</v>
      </c>
      <c r="FA1" s="4" t="s">
        <v>10</v>
      </c>
      <c r="FB1" s="237" t="s">
        <v>10</v>
      </c>
      <c r="FC1" s="4" t="s">
        <v>10</v>
      </c>
      <c r="FD1" s="4" t="s">
        <v>10</v>
      </c>
      <c r="FE1" s="4" t="s">
        <v>10</v>
      </c>
      <c r="FF1" s="4" t="s">
        <v>10</v>
      </c>
      <c r="FG1" s="4" t="s">
        <v>10</v>
      </c>
      <c r="FH1" s="4" t="s">
        <v>10</v>
      </c>
      <c r="FI1" s="4" t="s">
        <v>10</v>
      </c>
      <c r="FJ1" s="4" t="s">
        <v>10</v>
      </c>
      <c r="FK1" s="4" t="s">
        <v>10</v>
      </c>
      <c r="FL1" s="4" t="s">
        <v>10</v>
      </c>
      <c r="FM1" s="4" t="s">
        <v>10</v>
      </c>
      <c r="FN1" s="4" t="s">
        <v>10</v>
      </c>
      <c r="FO1" s="4" t="s">
        <v>10</v>
      </c>
      <c r="FP1" s="4" t="s">
        <v>10</v>
      </c>
      <c r="FQ1" s="4" t="s">
        <v>10</v>
      </c>
      <c r="FR1" s="4" t="s">
        <v>10</v>
      </c>
      <c r="FS1" s="4" t="s">
        <v>10</v>
      </c>
      <c r="FT1" s="4" t="s">
        <v>10</v>
      </c>
      <c r="FU1" s="4" t="s">
        <v>10</v>
      </c>
      <c r="FV1" s="4" t="s">
        <v>10</v>
      </c>
      <c r="FW1" s="4" t="s">
        <v>10</v>
      </c>
      <c r="FX1" s="4" t="s">
        <v>0</v>
      </c>
      <c r="FY1" s="4" t="s">
        <v>9</v>
      </c>
      <c r="FZ1" s="4" t="s">
        <v>0</v>
      </c>
      <c r="GA1" s="4" t="s">
        <v>0</v>
      </c>
      <c r="GB1" s="4" t="s">
        <v>9</v>
      </c>
      <c r="GC1" s="4" t="s">
        <v>10</v>
      </c>
      <c r="GD1" s="4" t="s">
        <v>10</v>
      </c>
      <c r="GE1" s="4" t="s">
        <v>10</v>
      </c>
      <c r="GF1" s="4" t="s">
        <v>10</v>
      </c>
      <c r="GG1" s="4" t="s">
        <v>0</v>
      </c>
      <c r="GH1" s="4" t="s">
        <v>0</v>
      </c>
      <c r="GI1" s="4" t="s">
        <v>0</v>
      </c>
      <c r="GJ1" s="4" t="s">
        <v>0</v>
      </c>
      <c r="GK1" s="4" t="s">
        <v>0</v>
      </c>
      <c r="GL1" s="1" t="s">
        <v>0</v>
      </c>
      <c r="GM1" s="1" t="s">
        <v>0</v>
      </c>
      <c r="GN1" s="1" t="s">
        <v>0</v>
      </c>
      <c r="GO1" s="1" t="s">
        <v>0</v>
      </c>
      <c r="GP1" s="4" t="s">
        <v>0</v>
      </c>
      <c r="GQ1" s="1" t="s">
        <v>10</v>
      </c>
      <c r="GR1" s="1" t="s">
        <v>10</v>
      </c>
      <c r="GS1" s="1" t="s">
        <v>10</v>
      </c>
      <c r="GT1" s="4" t="s">
        <v>0</v>
      </c>
      <c r="GU1" s="1" t="s">
        <v>10</v>
      </c>
      <c r="GV1" s="1" t="s">
        <v>82</v>
      </c>
      <c r="GW1" s="1" t="s">
        <v>82</v>
      </c>
      <c r="GX1" s="8" t="s">
        <v>18</v>
      </c>
    </row>
    <row r="2" spans="1:206" s="2" customFormat="1" ht="84.75" customHeight="1">
      <c r="A2" s="100"/>
      <c r="B2" s="100"/>
      <c r="C2" s="101" t="s">
        <v>69</v>
      </c>
      <c r="D2" s="100"/>
      <c r="E2" s="100"/>
      <c r="F2" s="100"/>
      <c r="G2" s="218" t="s">
        <v>572</v>
      </c>
      <c r="H2" s="218" t="s">
        <v>859</v>
      </c>
      <c r="I2" s="218" t="s">
        <v>849</v>
      </c>
      <c r="J2" s="218" t="s">
        <v>850</v>
      </c>
      <c r="K2" s="218" t="s">
        <v>876</v>
      </c>
      <c r="L2" s="218" t="s">
        <v>877</v>
      </c>
      <c r="M2" s="218" t="s">
        <v>878</v>
      </c>
      <c r="N2" s="34" t="s">
        <v>991</v>
      </c>
      <c r="O2" s="223" t="s">
        <v>2</v>
      </c>
      <c r="P2" s="40"/>
      <c r="Q2" s="140" t="s">
        <v>23</v>
      </c>
      <c r="R2" s="248" t="s">
        <v>1664</v>
      </c>
      <c r="S2" s="248" t="s">
        <v>1664</v>
      </c>
      <c r="T2" s="140" t="s">
        <v>699</v>
      </c>
      <c r="U2" s="140" t="s">
        <v>837</v>
      </c>
      <c r="V2" s="140" t="s">
        <v>836</v>
      </c>
      <c r="W2" s="140" t="s">
        <v>1060</v>
      </c>
      <c r="X2" s="140" t="s">
        <v>1066</v>
      </c>
      <c r="Y2" s="248" t="s">
        <v>536</v>
      </c>
      <c r="Z2" s="140" t="s">
        <v>1062</v>
      </c>
      <c r="AA2" s="140" t="s">
        <v>1061</v>
      </c>
      <c r="AB2" s="140" t="s">
        <v>1065</v>
      </c>
      <c r="AC2" s="140" t="s">
        <v>662</v>
      </c>
      <c r="AD2" s="140" t="s">
        <v>24</v>
      </c>
      <c r="AE2" s="140" t="s">
        <v>25</v>
      </c>
      <c r="AF2" s="140" t="s">
        <v>491</v>
      </c>
      <c r="AG2" s="140" t="s">
        <v>200</v>
      </c>
      <c r="AH2" s="248" t="s">
        <v>1661</v>
      </c>
      <c r="AI2" s="140" t="s">
        <v>379</v>
      </c>
      <c r="AJ2" s="140" t="s">
        <v>380</v>
      </c>
      <c r="AK2" s="140" t="s">
        <v>28</v>
      </c>
      <c r="AL2" s="140" t="s">
        <v>28</v>
      </c>
      <c r="AM2" s="140" t="s">
        <v>770</v>
      </c>
      <c r="AN2" s="140" t="s">
        <v>22</v>
      </c>
      <c r="AO2" s="140" t="s">
        <v>22</v>
      </c>
      <c r="AP2" s="140" t="s">
        <v>22</v>
      </c>
      <c r="AQ2" s="140" t="s">
        <v>21</v>
      </c>
      <c r="AR2" s="140" t="s">
        <v>21</v>
      </c>
      <c r="AS2" s="140" t="s">
        <v>21</v>
      </c>
      <c r="AT2" s="140" t="s">
        <v>21</v>
      </c>
      <c r="AU2" s="140" t="s">
        <v>20</v>
      </c>
      <c r="AV2" s="140" t="s">
        <v>20</v>
      </c>
      <c r="AW2" s="140" t="s">
        <v>13</v>
      </c>
      <c r="AX2" s="140" t="s">
        <v>241</v>
      </c>
      <c r="AY2" s="140" t="s">
        <v>242</v>
      </c>
      <c r="AZ2" s="140" t="s">
        <v>243</v>
      </c>
      <c r="BA2" s="140" t="s">
        <v>243</v>
      </c>
      <c r="BB2" s="140" t="s">
        <v>243</v>
      </c>
      <c r="BC2" s="140" t="s">
        <v>243</v>
      </c>
      <c r="BD2" s="140" t="s">
        <v>243</v>
      </c>
      <c r="BE2" s="140" t="s">
        <v>243</v>
      </c>
      <c r="BF2" s="140" t="s">
        <v>243</v>
      </c>
      <c r="BG2" s="140" t="s">
        <v>243</v>
      </c>
      <c r="BH2" s="140" t="s">
        <v>821</v>
      </c>
      <c r="BI2" s="140" t="s">
        <v>244</v>
      </c>
      <c r="BJ2" s="140" t="s">
        <v>244</v>
      </c>
      <c r="BK2" s="140" t="s">
        <v>245</v>
      </c>
      <c r="BL2" s="140" t="s">
        <v>246</v>
      </c>
      <c r="BM2" s="140" t="s">
        <v>247</v>
      </c>
      <c r="BN2" s="140" t="s">
        <v>346</v>
      </c>
      <c r="BO2" s="140" t="s">
        <v>347</v>
      </c>
      <c r="BP2" s="140" t="s">
        <v>1135</v>
      </c>
      <c r="BQ2" s="140" t="s">
        <v>239</v>
      </c>
      <c r="BR2" s="140" t="s">
        <v>240</v>
      </c>
      <c r="BS2" s="140" t="s">
        <v>35</v>
      </c>
      <c r="BT2" s="140" t="s">
        <v>35</v>
      </c>
      <c r="BU2" s="140" t="s">
        <v>35</v>
      </c>
      <c r="BV2" s="140" t="s">
        <v>35</v>
      </c>
      <c r="BW2" s="140" t="s">
        <v>35</v>
      </c>
      <c r="BX2" s="140" t="s">
        <v>35</v>
      </c>
      <c r="BY2" s="140" t="s">
        <v>35</v>
      </c>
      <c r="BZ2" s="140" t="s">
        <v>35</v>
      </c>
      <c r="CA2" s="140" t="s">
        <v>37</v>
      </c>
      <c r="CB2" s="140" t="s">
        <v>37</v>
      </c>
      <c r="CC2" s="140" t="s">
        <v>37</v>
      </c>
      <c r="CD2" s="140" t="s">
        <v>37</v>
      </c>
      <c r="CE2" s="140" t="s">
        <v>37</v>
      </c>
      <c r="CF2" s="140" t="s">
        <v>37</v>
      </c>
      <c r="CG2" s="140" t="s">
        <v>537</v>
      </c>
      <c r="CH2" s="248" t="s">
        <v>536</v>
      </c>
      <c r="CI2" s="248" t="s">
        <v>536</v>
      </c>
      <c r="CJ2" s="140" t="s">
        <v>253</v>
      </c>
      <c r="CK2" s="140" t="s">
        <v>315</v>
      </c>
      <c r="CL2" s="140" t="s">
        <v>514</v>
      </c>
      <c r="CM2" s="140" t="s">
        <v>707</v>
      </c>
      <c r="CN2" s="140" t="s">
        <v>253</v>
      </c>
      <c r="CO2" s="140" t="s">
        <v>315</v>
      </c>
      <c r="CP2" s="140" t="s">
        <v>894</v>
      </c>
      <c r="CQ2" s="140" t="s">
        <v>896</v>
      </c>
      <c r="CR2" s="140" t="s">
        <v>514</v>
      </c>
      <c r="CS2" s="140" t="s">
        <v>514</v>
      </c>
      <c r="CT2" s="140" t="s">
        <v>514</v>
      </c>
      <c r="CU2" s="140" t="s">
        <v>514</v>
      </c>
      <c r="CV2" s="140" t="s">
        <v>514</v>
      </c>
      <c r="CW2" s="140" t="s">
        <v>514</v>
      </c>
      <c r="CX2" s="140" t="s">
        <v>514</v>
      </c>
      <c r="CY2" s="140" t="s">
        <v>34</v>
      </c>
      <c r="CZ2" s="140" t="s">
        <v>34</v>
      </c>
      <c r="DA2" s="140" t="s">
        <v>34</v>
      </c>
      <c r="DB2" s="140" t="s">
        <v>15</v>
      </c>
      <c r="DC2" s="140" t="s">
        <v>15</v>
      </c>
      <c r="DD2" s="140" t="s">
        <v>15</v>
      </c>
      <c r="DE2" s="140" t="s">
        <v>15</v>
      </c>
      <c r="DF2" s="140" t="s">
        <v>215</v>
      </c>
      <c r="DG2" s="140" t="s">
        <v>27</v>
      </c>
      <c r="DH2" s="140" t="s">
        <v>170</v>
      </c>
      <c r="DI2" s="140" t="s">
        <v>76</v>
      </c>
      <c r="DJ2" s="140" t="s">
        <v>31</v>
      </c>
      <c r="DK2" s="140" t="s">
        <v>167</v>
      </c>
      <c r="DL2" s="140" t="s">
        <v>248</v>
      </c>
      <c r="DM2" s="140" t="s">
        <v>249</v>
      </c>
      <c r="DN2" s="140" t="s">
        <v>250</v>
      </c>
      <c r="DO2" s="140" t="s">
        <v>28</v>
      </c>
      <c r="DP2" s="140" t="s">
        <v>28</v>
      </c>
      <c r="DQ2" s="140" t="s">
        <v>29</v>
      </c>
      <c r="DR2" s="140" t="s">
        <v>30</v>
      </c>
      <c r="DS2" s="140" t="s">
        <v>28</v>
      </c>
      <c r="DT2" s="140" t="s">
        <v>28</v>
      </c>
      <c r="DU2" s="140" t="s">
        <v>28</v>
      </c>
      <c r="DV2" s="140" t="s">
        <v>28</v>
      </c>
      <c r="DW2" s="140" t="s">
        <v>32</v>
      </c>
      <c r="DX2" s="140" t="s">
        <v>207</v>
      </c>
      <c r="DY2" s="140" t="s">
        <v>387</v>
      </c>
      <c r="DZ2" s="140" t="s">
        <v>387</v>
      </c>
      <c r="EA2" s="140" t="s">
        <v>417</v>
      </c>
      <c r="EB2" s="140" t="s">
        <v>417</v>
      </c>
      <c r="EC2" s="140" t="s">
        <v>417</v>
      </c>
      <c r="ED2" s="140" t="s">
        <v>417</v>
      </c>
      <c r="EE2" s="140" t="s">
        <v>417</v>
      </c>
      <c r="EF2" s="140" t="s">
        <v>417</v>
      </c>
      <c r="EG2" s="140" t="s">
        <v>382</v>
      </c>
      <c r="EH2" s="140" t="s">
        <v>382</v>
      </c>
      <c r="EI2" s="140" t="s">
        <v>17</v>
      </c>
      <c r="EJ2" s="140" t="s">
        <v>16</v>
      </c>
      <c r="EK2" s="140" t="s">
        <v>295</v>
      </c>
      <c r="EL2" s="140" t="s">
        <v>296</v>
      </c>
      <c r="EM2" s="140" t="s">
        <v>14</v>
      </c>
      <c r="EN2" s="140" t="s">
        <v>14</v>
      </c>
      <c r="EO2" s="140" t="s">
        <v>14</v>
      </c>
      <c r="EP2" s="140" t="s">
        <v>938</v>
      </c>
      <c r="EQ2" s="140" t="s">
        <v>19</v>
      </c>
      <c r="ER2" s="140" t="s">
        <v>19</v>
      </c>
      <c r="ES2" s="140" t="s">
        <v>728</v>
      </c>
      <c r="ET2" s="140" t="s">
        <v>840</v>
      </c>
      <c r="EU2" s="140" t="s">
        <v>728</v>
      </c>
      <c r="EV2" s="140" t="s">
        <v>840</v>
      </c>
      <c r="EW2" s="140" t="s">
        <v>950</v>
      </c>
      <c r="EX2" s="140" t="s">
        <v>371</v>
      </c>
      <c r="EY2" s="140" t="s">
        <v>372</v>
      </c>
      <c r="EZ2" s="140" t="s">
        <v>838</v>
      </c>
      <c r="FA2" s="140" t="s">
        <v>905</v>
      </c>
      <c r="FB2" s="248" t="s">
        <v>905</v>
      </c>
      <c r="FC2" s="140" t="s">
        <v>839</v>
      </c>
      <c r="FD2" s="140" t="s">
        <v>906</v>
      </c>
      <c r="FE2" s="140" t="s">
        <v>906</v>
      </c>
      <c r="FF2" s="140" t="s">
        <v>841</v>
      </c>
      <c r="FG2" s="140" t="s">
        <v>845</v>
      </c>
      <c r="FH2" s="140" t="s">
        <v>842</v>
      </c>
      <c r="FI2" s="140" t="s">
        <v>844</v>
      </c>
      <c r="FJ2" s="140" t="s">
        <v>844</v>
      </c>
      <c r="FK2" s="140" t="s">
        <v>844</v>
      </c>
      <c r="FL2" s="140" t="s">
        <v>844</v>
      </c>
      <c r="FM2" s="140" t="s">
        <v>844</v>
      </c>
      <c r="FN2" s="140" t="s">
        <v>405</v>
      </c>
      <c r="FO2" s="140" t="s">
        <v>320</v>
      </c>
      <c r="FP2" s="140" t="s">
        <v>320</v>
      </c>
      <c r="FQ2" s="140" t="s">
        <v>949</v>
      </c>
      <c r="FR2" s="140" t="s">
        <v>406</v>
      </c>
      <c r="FS2" s="140" t="s">
        <v>362</v>
      </c>
      <c r="FT2" s="140" t="s">
        <v>847</v>
      </c>
      <c r="FU2" s="140" t="s">
        <v>1051</v>
      </c>
      <c r="FV2" s="140" t="s">
        <v>297</v>
      </c>
      <c r="FW2" s="140" t="s">
        <v>298</v>
      </c>
      <c r="FX2" s="140" t="s">
        <v>217</v>
      </c>
      <c r="FY2" s="140" t="s">
        <v>217</v>
      </c>
      <c r="FZ2" s="140" t="s">
        <v>590</v>
      </c>
      <c r="GA2" s="140" t="s">
        <v>216</v>
      </c>
      <c r="GB2" s="140" t="s">
        <v>216</v>
      </c>
      <c r="GC2" s="140" t="s">
        <v>79</v>
      </c>
      <c r="GD2" s="140" t="s">
        <v>119</v>
      </c>
      <c r="GE2" s="140" t="s">
        <v>80</v>
      </c>
      <c r="GF2" s="140" t="s">
        <v>376</v>
      </c>
      <c r="GG2" s="140" t="s">
        <v>856</v>
      </c>
      <c r="GH2" s="140" t="s">
        <v>857</v>
      </c>
      <c r="GI2" s="140" t="s">
        <v>858</v>
      </c>
      <c r="GJ2" s="140" t="s">
        <v>655</v>
      </c>
      <c r="GK2" s="140" t="s">
        <v>373</v>
      </c>
      <c r="GL2" s="140" t="s">
        <v>274</v>
      </c>
      <c r="GM2" s="140" t="s">
        <v>274</v>
      </c>
      <c r="GN2" s="140" t="s">
        <v>274</v>
      </c>
      <c r="GO2" s="140" t="s">
        <v>274</v>
      </c>
      <c r="GP2" s="140" t="s">
        <v>805</v>
      </c>
      <c r="GQ2" s="140" t="s">
        <v>932</v>
      </c>
      <c r="GR2" s="140" t="s">
        <v>927</v>
      </c>
      <c r="GS2" s="140" t="s">
        <v>1027</v>
      </c>
      <c r="GT2" s="140" t="s">
        <v>500</v>
      </c>
      <c r="GU2" s="140"/>
      <c r="GV2" s="140"/>
      <c r="GW2" s="140"/>
      <c r="GX2" s="141" t="s">
        <v>196</v>
      </c>
    </row>
    <row r="3" spans="1:206" s="2" customFormat="1" ht="42" customHeight="1">
      <c r="A3" s="78">
        <v>201</v>
      </c>
      <c r="B3" s="77">
        <f>COUNTIFS($C$5:$C$47,$A3,$D$5:$D$47,TRUE)</f>
        <v>0</v>
      </c>
      <c r="C3" s="101" t="s">
        <v>69</v>
      </c>
      <c r="D3" s="100"/>
      <c r="E3" s="100"/>
      <c r="F3" s="100"/>
      <c r="G3" s="40"/>
      <c r="H3" s="40"/>
      <c r="I3" s="40"/>
      <c r="J3" s="40"/>
      <c r="K3" s="40"/>
      <c r="L3" s="40"/>
      <c r="M3" s="40"/>
      <c r="N3" s="40"/>
      <c r="O3" s="223" t="s">
        <v>3</v>
      </c>
      <c r="P3" s="34"/>
      <c r="Q3" s="34"/>
      <c r="R3" s="34"/>
      <c r="S3" s="34"/>
      <c r="T3" s="34"/>
      <c r="U3" s="34"/>
      <c r="V3" s="34"/>
      <c r="W3" s="34"/>
      <c r="X3" s="34"/>
      <c r="Y3" s="246"/>
      <c r="Z3" s="34"/>
      <c r="AA3" s="34"/>
      <c r="AB3" s="34"/>
      <c r="AC3" s="34"/>
      <c r="AD3" s="34"/>
      <c r="AE3" s="34"/>
      <c r="AF3" s="34"/>
      <c r="AG3" s="34"/>
      <c r="AH3" s="34"/>
      <c r="AI3" s="103"/>
      <c r="AJ3" s="103"/>
      <c r="AK3" s="34"/>
      <c r="AL3" s="34"/>
      <c r="AM3" s="34"/>
      <c r="AN3" s="34"/>
      <c r="AO3" s="34"/>
      <c r="AP3" s="34"/>
      <c r="AQ3" s="34"/>
      <c r="AR3" s="34"/>
      <c r="AS3" s="34"/>
      <c r="AT3" s="34"/>
      <c r="AU3" s="34"/>
      <c r="AV3" s="34"/>
      <c r="AW3" s="34"/>
      <c r="AX3" s="34"/>
      <c r="AY3" s="34"/>
      <c r="AZ3" s="34"/>
      <c r="BA3" s="34"/>
      <c r="BB3" s="34"/>
      <c r="BC3" s="34"/>
      <c r="BD3" s="34"/>
      <c r="BE3" s="34"/>
      <c r="BF3" s="34"/>
      <c r="BG3" s="34"/>
      <c r="BH3" s="34"/>
      <c r="BI3" s="34"/>
      <c r="BJ3" s="34"/>
      <c r="BK3" s="34"/>
      <c r="BL3" s="34"/>
      <c r="BM3" s="34"/>
      <c r="BN3" s="34"/>
      <c r="BO3" s="34"/>
      <c r="BP3" s="34"/>
      <c r="BQ3" s="34"/>
      <c r="BR3" s="34"/>
      <c r="BS3" s="34"/>
      <c r="BT3" s="34"/>
      <c r="BU3" s="34"/>
      <c r="BV3" s="34"/>
      <c r="BW3" s="34"/>
      <c r="BX3" s="34"/>
      <c r="BY3" s="34"/>
      <c r="BZ3" s="34"/>
      <c r="CA3" s="34"/>
      <c r="CB3" s="34"/>
      <c r="CC3" s="34"/>
      <c r="CD3" s="34"/>
      <c r="CE3" s="34"/>
      <c r="CF3" s="34"/>
      <c r="CG3" s="103"/>
      <c r="CH3" s="246"/>
      <c r="CI3" s="246"/>
      <c r="CJ3" s="103"/>
      <c r="CK3" s="103"/>
      <c r="CL3" s="103"/>
      <c r="CM3" s="103"/>
      <c r="CN3" s="103"/>
      <c r="CO3" s="103"/>
      <c r="CP3" s="103"/>
      <c r="CQ3" s="103"/>
      <c r="CR3" s="103"/>
      <c r="CS3" s="103"/>
      <c r="CT3" s="103"/>
      <c r="CU3" s="103"/>
      <c r="CV3" s="103"/>
      <c r="CW3" s="103"/>
      <c r="CX3" s="103"/>
      <c r="CY3" s="34"/>
      <c r="CZ3" s="34"/>
      <c r="DA3" s="34"/>
      <c r="DB3" s="34"/>
      <c r="DC3" s="34"/>
      <c r="DD3" s="34"/>
      <c r="DE3" s="34"/>
      <c r="DF3" s="34"/>
      <c r="DG3" s="34"/>
      <c r="DH3" s="34"/>
      <c r="DI3" s="34"/>
      <c r="DJ3" s="34"/>
      <c r="DK3" s="34"/>
      <c r="DL3" s="34"/>
      <c r="DM3" s="34"/>
      <c r="DN3" s="34"/>
      <c r="DO3" s="34"/>
      <c r="DP3" s="34"/>
      <c r="DQ3" s="34"/>
      <c r="DR3" s="34"/>
      <c r="DS3" s="34"/>
      <c r="DT3" s="34"/>
      <c r="DU3" s="34"/>
      <c r="DV3" s="34"/>
      <c r="DW3" s="34"/>
      <c r="DX3" s="34"/>
      <c r="DY3" s="103"/>
      <c r="DZ3" s="103"/>
      <c r="EA3" s="103"/>
      <c r="EB3" s="103"/>
      <c r="EC3" s="103"/>
      <c r="ED3" s="103"/>
      <c r="EE3" s="103"/>
      <c r="EF3" s="103"/>
      <c r="EG3" s="103"/>
      <c r="EH3" s="103"/>
      <c r="EI3" s="34"/>
      <c r="EJ3" s="34"/>
      <c r="EK3" s="103"/>
      <c r="EL3" s="103"/>
      <c r="EM3" s="34"/>
      <c r="EN3" s="34"/>
      <c r="EO3" s="34"/>
      <c r="EP3" s="103"/>
      <c r="EQ3" s="34"/>
      <c r="ER3" s="34"/>
      <c r="ES3" s="34"/>
      <c r="ET3" s="34"/>
      <c r="EU3" s="34"/>
      <c r="EV3" s="34"/>
      <c r="EW3" s="34"/>
      <c r="EX3" s="34"/>
      <c r="EY3" s="34"/>
      <c r="EZ3" s="34"/>
      <c r="FA3" s="34"/>
      <c r="FB3" s="34"/>
      <c r="FC3" s="34"/>
      <c r="FD3" s="34"/>
      <c r="FE3" s="34"/>
      <c r="FF3" s="34"/>
      <c r="FG3" s="34"/>
      <c r="FH3" s="34"/>
      <c r="FI3" s="34"/>
      <c r="FJ3" s="34"/>
      <c r="FK3" s="34"/>
      <c r="FL3" s="34"/>
      <c r="FM3" s="34"/>
      <c r="FN3" s="34"/>
      <c r="FO3" s="34"/>
      <c r="FP3" s="34"/>
      <c r="FQ3" s="34"/>
      <c r="FR3" s="103"/>
      <c r="FS3" s="103"/>
      <c r="FT3" s="103"/>
      <c r="FU3" s="103"/>
      <c r="FV3" s="103"/>
      <c r="FW3" s="103"/>
      <c r="FX3" s="34"/>
      <c r="FY3" s="34"/>
      <c r="FZ3" s="34"/>
      <c r="GA3" s="34"/>
      <c r="GB3" s="34"/>
      <c r="GC3" s="34"/>
      <c r="GD3" s="34"/>
      <c r="GE3" s="34"/>
      <c r="GF3" s="34"/>
      <c r="GG3" s="103"/>
      <c r="GH3" s="103"/>
      <c r="GI3" s="103"/>
      <c r="GJ3" s="34"/>
      <c r="GK3" s="34"/>
      <c r="GL3" s="103" t="s">
        <v>277</v>
      </c>
      <c r="GM3" s="103" t="s">
        <v>277</v>
      </c>
      <c r="GN3" s="103" t="s">
        <v>277</v>
      </c>
      <c r="GO3" s="103" t="s">
        <v>277</v>
      </c>
      <c r="GP3" s="103" t="s">
        <v>277</v>
      </c>
      <c r="GQ3" s="103"/>
      <c r="GR3" s="103"/>
      <c r="GS3" s="103"/>
      <c r="GT3" s="103"/>
      <c r="GU3" s="103"/>
      <c r="GV3" s="103"/>
      <c r="GW3" s="103"/>
      <c r="GX3" s="102" t="s">
        <v>196</v>
      </c>
    </row>
    <row r="4" spans="1:206" s="2" customFormat="1" ht="65.25" customHeight="1">
      <c r="A4" s="108" t="str">
        <f>"Trial Number
("&amp;COUNT(A$5:A$47)-1&amp;")"</f>
        <v>Trial Number
(41)</v>
      </c>
      <c r="B4" s="108" t="s">
        <v>72</v>
      </c>
      <c r="C4" s="108" t="s">
        <v>68</v>
      </c>
      <c r="D4" s="108" t="str">
        <f ca="1">"Run Trials
("&amp;COUNTIFS(D$5:D$47,TRUE)&amp;")
("&amp;TEXT(COUNTIFS(D$5:D$47,TRUE)/(COUNTA($A$5:$A$47)-1),"0.0%)")</f>
        <v>Run Trials
(18)
(43.9%)</v>
      </c>
      <c r="E4" s="109" t="str">
        <f ca="1">"Full output
("&amp;TEXT(COUNTIFS($D$5:$D$47,TRUE,E$5:E$47,TRUE)/COUNTIFS($D$5:$D$47,TRUE),"0%)")</f>
        <v>Full output
(28%)</v>
      </c>
      <c r="F4" s="108" t="str">
        <f ca="1">"Report
("&amp;TEXT(COUNTIFS(F$5:F$47,TRUE)/(COUNTA(F$5:F$47)-1),"0.0%)")&amp;"
("&amp;TEXT(COUNTIFS(F$5:F$47,TRUE,$D$5:$D$47,TRUE)/COUNTIFS($D$5:$D$47,TRUE),"0%)")</f>
        <v>Report
(47.2%)
(94%)</v>
      </c>
      <c r="G4" s="110" t="s">
        <v>854</v>
      </c>
      <c r="H4" s="110"/>
      <c r="I4" s="110"/>
      <c r="J4" s="110"/>
      <c r="K4" s="110"/>
      <c r="L4" s="110"/>
      <c r="M4" s="110"/>
      <c r="N4" s="110"/>
      <c r="O4" s="223" t="s">
        <v>4</v>
      </c>
      <c r="P4" s="104" t="str">
        <f ca="1">IF(COUNTIFS(P$5:P$47,"Dup")&gt;0,"Dup","")</f>
        <v/>
      </c>
      <c r="Q4" s="105"/>
      <c r="R4" s="247" t="s">
        <v>1665</v>
      </c>
      <c r="S4" s="247" t="s">
        <v>1666</v>
      </c>
      <c r="T4" s="105"/>
      <c r="U4" s="105"/>
      <c r="V4" s="105"/>
      <c r="W4" s="105"/>
      <c r="X4" s="105"/>
      <c r="Y4" s="247" t="s">
        <v>1069</v>
      </c>
      <c r="Z4" s="105"/>
      <c r="AA4" s="105"/>
      <c r="AB4" s="105"/>
      <c r="AC4" s="105"/>
      <c r="AD4" s="105"/>
      <c r="AE4" s="105"/>
      <c r="AF4" s="105"/>
      <c r="AG4" s="247"/>
      <c r="AH4" s="247"/>
      <c r="AI4" s="105"/>
      <c r="AJ4" s="105"/>
      <c r="AK4" s="105" t="s">
        <v>397</v>
      </c>
      <c r="AL4" s="105" t="s">
        <v>670</v>
      </c>
      <c r="AM4" s="105" t="s">
        <v>772</v>
      </c>
      <c r="AN4" s="105" t="s">
        <v>393</v>
      </c>
      <c r="AO4" s="105" t="s">
        <v>112</v>
      </c>
      <c r="AP4" s="105" t="s">
        <v>772</v>
      </c>
      <c r="AQ4" s="105" t="s">
        <v>395</v>
      </c>
      <c r="AR4" s="105" t="s">
        <v>772</v>
      </c>
      <c r="AS4" s="105" t="s">
        <v>394</v>
      </c>
      <c r="AT4" s="105" t="s">
        <v>368</v>
      </c>
      <c r="AU4" s="105" t="s">
        <v>393</v>
      </c>
      <c r="AV4" s="105" t="s">
        <v>772</v>
      </c>
      <c r="AW4" s="105"/>
      <c r="AX4" s="105"/>
      <c r="AY4" s="105"/>
      <c r="AZ4" s="105" t="s">
        <v>6</v>
      </c>
      <c r="BA4" s="105" t="s">
        <v>7</v>
      </c>
      <c r="BB4" s="105" t="s">
        <v>8</v>
      </c>
      <c r="BC4" s="105" t="s">
        <v>174</v>
      </c>
      <c r="BD4" s="105" t="s">
        <v>189</v>
      </c>
      <c r="BE4" s="105" t="s">
        <v>255</v>
      </c>
      <c r="BF4" s="105" t="s">
        <v>257</v>
      </c>
      <c r="BG4" s="105" t="s">
        <v>292</v>
      </c>
      <c r="BH4" s="105"/>
      <c r="BI4" s="247" t="s">
        <v>6</v>
      </c>
      <c r="BJ4" s="247" t="s">
        <v>7</v>
      </c>
      <c r="BK4" s="105"/>
      <c r="BL4" s="105" t="s">
        <v>8</v>
      </c>
      <c r="BM4" s="105"/>
      <c r="BN4" s="105"/>
      <c r="BO4" s="105"/>
      <c r="BP4" s="105" t="s">
        <v>310</v>
      </c>
      <c r="BQ4" s="105"/>
      <c r="BR4" s="105"/>
      <c r="BS4" s="105" t="s">
        <v>6</v>
      </c>
      <c r="BT4" s="105" t="s">
        <v>7</v>
      </c>
      <c r="BU4" s="105" t="s">
        <v>8</v>
      </c>
      <c r="BV4" s="105" t="s">
        <v>174</v>
      </c>
      <c r="BW4" s="105" t="s">
        <v>189</v>
      </c>
      <c r="BX4" s="105" t="s">
        <v>255</v>
      </c>
      <c r="BY4" s="105" t="s">
        <v>257</v>
      </c>
      <c r="BZ4" s="105" t="s">
        <v>292</v>
      </c>
      <c r="CA4" s="105" t="s">
        <v>6</v>
      </c>
      <c r="CB4" s="105" t="s">
        <v>7</v>
      </c>
      <c r="CC4" s="105" t="s">
        <v>8</v>
      </c>
      <c r="CD4" s="105" t="s">
        <v>174</v>
      </c>
      <c r="CE4" s="105" t="s">
        <v>189</v>
      </c>
      <c r="CF4" s="105" t="s">
        <v>255</v>
      </c>
      <c r="CG4" s="106" t="s">
        <v>310</v>
      </c>
      <c r="CH4" s="106" t="s">
        <v>1069</v>
      </c>
      <c r="CI4" s="106" t="s">
        <v>1069</v>
      </c>
      <c r="CJ4" s="105" t="s">
        <v>310</v>
      </c>
      <c r="CK4" s="105" t="s">
        <v>310</v>
      </c>
      <c r="CL4" s="105" t="s">
        <v>708</v>
      </c>
      <c r="CM4" s="105" t="s">
        <v>310</v>
      </c>
      <c r="CN4" s="105" t="s">
        <v>310</v>
      </c>
      <c r="CO4" s="105" t="s">
        <v>310</v>
      </c>
      <c r="CP4" s="105" t="s">
        <v>895</v>
      </c>
      <c r="CQ4" s="105" t="s">
        <v>895</v>
      </c>
      <c r="CR4" s="105" t="s">
        <v>619</v>
      </c>
      <c r="CS4" s="105" t="s">
        <v>517</v>
      </c>
      <c r="CT4" s="105" t="s">
        <v>518</v>
      </c>
      <c r="CU4" s="105" t="s">
        <v>621</v>
      </c>
      <c r="CV4" s="105" t="s">
        <v>622</v>
      </c>
      <c r="CW4" s="105" t="s">
        <v>649</v>
      </c>
      <c r="CX4" s="105" t="s">
        <v>650</v>
      </c>
      <c r="CY4" s="105" t="s">
        <v>6</v>
      </c>
      <c r="CZ4" s="105" t="s">
        <v>7</v>
      </c>
      <c r="DA4" s="105" t="s">
        <v>8</v>
      </c>
      <c r="DB4" s="105" t="s">
        <v>6</v>
      </c>
      <c r="DC4" s="105" t="s">
        <v>7</v>
      </c>
      <c r="DD4" s="105" t="s">
        <v>8</v>
      </c>
      <c r="DE4" s="105" t="s">
        <v>174</v>
      </c>
      <c r="DF4" s="105"/>
      <c r="DG4" s="105"/>
      <c r="DH4" s="105"/>
      <c r="DI4" s="105"/>
      <c r="DJ4" s="105"/>
      <c r="DK4" s="105"/>
      <c r="DL4" s="105"/>
      <c r="DM4" s="105"/>
      <c r="DN4" s="105"/>
      <c r="DO4" s="105" t="s">
        <v>669</v>
      </c>
      <c r="DP4" s="105" t="s">
        <v>668</v>
      </c>
      <c r="DQ4" s="105"/>
      <c r="DR4" s="105"/>
      <c r="DS4" s="105" t="s">
        <v>809</v>
      </c>
      <c r="DT4" s="105" t="s">
        <v>810</v>
      </c>
      <c r="DU4" s="105" t="s">
        <v>33</v>
      </c>
      <c r="DV4" s="105" t="s">
        <v>97</v>
      </c>
      <c r="DW4" s="105"/>
      <c r="DX4" s="105"/>
      <c r="DY4" s="105"/>
      <c r="DZ4" s="105"/>
      <c r="EA4" s="105" t="s">
        <v>855</v>
      </c>
      <c r="EB4" s="105" t="s">
        <v>395</v>
      </c>
      <c r="EC4" s="105" t="s">
        <v>1006</v>
      </c>
      <c r="ED4" s="105" t="s">
        <v>393</v>
      </c>
      <c r="EE4" s="105" t="s">
        <v>612</v>
      </c>
      <c r="EF4" s="105" t="s">
        <v>418</v>
      </c>
      <c r="EG4" s="105" t="s">
        <v>7</v>
      </c>
      <c r="EH4" s="105" t="s">
        <v>578</v>
      </c>
      <c r="EI4" s="105"/>
      <c r="EJ4" s="105"/>
      <c r="EK4" s="105"/>
      <c r="EL4" s="105"/>
      <c r="EM4" s="105" t="s">
        <v>6</v>
      </c>
      <c r="EN4" s="105" t="s">
        <v>7</v>
      </c>
      <c r="EO4" s="105" t="s">
        <v>8</v>
      </c>
      <c r="EP4" s="105" t="s">
        <v>937</v>
      </c>
      <c r="EQ4" s="105" t="s">
        <v>855</v>
      </c>
      <c r="ER4" s="105" t="s">
        <v>587</v>
      </c>
      <c r="ES4" s="105" t="s">
        <v>6</v>
      </c>
      <c r="ET4" s="105" t="s">
        <v>6</v>
      </c>
      <c r="EU4" s="105" t="s">
        <v>729</v>
      </c>
      <c r="EV4" s="105" t="s">
        <v>729</v>
      </c>
      <c r="EW4" s="105" t="s">
        <v>6</v>
      </c>
      <c r="EX4" s="105"/>
      <c r="EY4" s="105"/>
      <c r="EZ4" s="105"/>
      <c r="FA4" s="157" t="s">
        <v>310</v>
      </c>
      <c r="FB4" s="157" t="str">
        <f t="shared" ref="FB4" si="0">INDEX(EweNo_index,1,FB$15)</f>
        <v>2:3,1:2,0:1</v>
      </c>
      <c r="FC4" s="105"/>
      <c r="FD4" s="105" t="s">
        <v>907</v>
      </c>
      <c r="FE4" s="257" t="str">
        <f>FB4</f>
        <v>2:3,1:2,0:1</v>
      </c>
      <c r="FF4" s="105"/>
      <c r="FG4" s="105" t="s">
        <v>846</v>
      </c>
      <c r="FH4" s="105"/>
      <c r="FI4" s="105" t="s">
        <v>925</v>
      </c>
      <c r="FJ4" s="105" t="s">
        <v>982</v>
      </c>
      <c r="FK4" s="105" t="s">
        <v>983</v>
      </c>
      <c r="FL4" s="105" t="s">
        <v>984</v>
      </c>
      <c r="FM4" s="105" t="s">
        <v>981</v>
      </c>
      <c r="FN4" s="105"/>
      <c r="FO4" s="105" t="s">
        <v>361</v>
      </c>
      <c r="FP4" s="105" t="s">
        <v>395</v>
      </c>
      <c r="FQ4" s="105" t="s">
        <v>361</v>
      </c>
      <c r="FR4" s="105"/>
      <c r="FS4" s="105" t="s">
        <v>363</v>
      </c>
      <c r="FT4" s="105" t="s">
        <v>848</v>
      </c>
      <c r="FU4" s="105" t="s">
        <v>6</v>
      </c>
      <c r="FV4" s="105" t="s">
        <v>6</v>
      </c>
      <c r="FW4" s="105" t="s">
        <v>6</v>
      </c>
      <c r="FX4" s="105" t="s">
        <v>415</v>
      </c>
      <c r="FY4" s="105" t="s">
        <v>420</v>
      </c>
      <c r="FZ4" s="105" t="s">
        <v>415</v>
      </c>
      <c r="GA4" s="105" t="s">
        <v>427</v>
      </c>
      <c r="GB4" s="105" t="s">
        <v>421</v>
      </c>
      <c r="GC4" s="105"/>
      <c r="GD4" s="105"/>
      <c r="GE4" s="105"/>
      <c r="GF4" s="105"/>
      <c r="GG4" s="105"/>
      <c r="GH4" s="105"/>
      <c r="GI4" s="105"/>
      <c r="GJ4" s="105" t="s">
        <v>540</v>
      </c>
      <c r="GK4" s="105"/>
      <c r="GL4" s="105" t="s">
        <v>7</v>
      </c>
      <c r="GM4" s="105" t="s">
        <v>189</v>
      </c>
      <c r="GN4" s="105" t="s">
        <v>255</v>
      </c>
      <c r="GO4" s="105" t="s">
        <v>257</v>
      </c>
      <c r="GP4" s="105"/>
      <c r="GQ4" s="105"/>
      <c r="GR4" s="157"/>
      <c r="GS4" s="275"/>
      <c r="GT4" s="105"/>
      <c r="GU4" s="105"/>
      <c r="GV4" s="105"/>
      <c r="GW4" s="105"/>
      <c r="GX4" s="107" t="s">
        <v>196</v>
      </c>
    </row>
    <row r="5" spans="1:206">
      <c r="A5" s="24">
        <f>ROW(A5)-5</f>
        <v>0</v>
      </c>
      <c r="B5" s="24"/>
      <c r="C5">
        <v>0</v>
      </c>
      <c r="D5" t="b">
        <v>0</v>
      </c>
      <c r="E5" t="b">
        <v>0</v>
      </c>
      <c r="F5" t="b">
        <v>0</v>
      </c>
      <c r="O5" s="224" t="s">
        <v>5</v>
      </c>
      <c r="Q5" s="5" t="str">
        <f t="shared" ref="Q5:AL5" si="1">_xlfn.IFS(OR(Q$1="sam",Q$1="sai"),1,Q$1="sav","-",OR(Q$1="sap",Q$1="saa",Q$1="sar",Q$1="sat"),0)</f>
        <v>-</v>
      </c>
      <c r="R5" s="254" t="str">
        <f t="shared" si="1"/>
        <v>-</v>
      </c>
      <c r="S5" s="254" t="str">
        <f t="shared" si="1"/>
        <v>-</v>
      </c>
      <c r="T5" s="5" t="str">
        <f t="shared" si="1"/>
        <v>-</v>
      </c>
      <c r="U5" s="5" t="str">
        <f t="shared" si="1"/>
        <v>-</v>
      </c>
      <c r="V5" s="5" t="str">
        <f>_xlfn.IFS(OR(V$1="sam",V$1="sai"),1,V$1="sav","-",OR(V$1="sap",V$1="saa",V$1="sar",V$1="sat"),0)</f>
        <v>-</v>
      </c>
      <c r="W5" s="5" t="str">
        <f>_xlfn.IFS(OR(W$1="sam",W$1="sai"),1,W$1="sav","-",OR(W$1="sap",W$1="saa",W$1="sar",W$1="sat"),0)</f>
        <v>-</v>
      </c>
      <c r="X5" s="5" t="str">
        <f t="shared" si="1"/>
        <v>-</v>
      </c>
      <c r="Y5" s="238" t="str">
        <f t="shared" si="1"/>
        <v>-</v>
      </c>
      <c r="Z5" s="5" t="str">
        <f t="shared" si="1"/>
        <v>-</v>
      </c>
      <c r="AA5" s="5" t="str">
        <f t="shared" si="1"/>
        <v>-</v>
      </c>
      <c r="AB5" s="5" t="str">
        <f t="shared" si="1"/>
        <v>-</v>
      </c>
      <c r="AC5" s="5" t="str">
        <f t="shared" si="1"/>
        <v>-</v>
      </c>
      <c r="AD5" s="5" t="str">
        <f t="shared" si="1"/>
        <v>-</v>
      </c>
      <c r="AE5" s="5" t="str">
        <f t="shared" si="1"/>
        <v>-</v>
      </c>
      <c r="AF5" s="5" t="str">
        <f t="shared" si="1"/>
        <v>-</v>
      </c>
      <c r="AG5" s="5" t="str">
        <f t="shared" si="1"/>
        <v>-</v>
      </c>
      <c r="AH5" s="254" t="str">
        <f t="shared" si="1"/>
        <v>-</v>
      </c>
      <c r="AI5" s="5">
        <f t="shared" si="1"/>
        <v>1</v>
      </c>
      <c r="AJ5" s="5">
        <f t="shared" si="1"/>
        <v>1</v>
      </c>
      <c r="AK5" s="5" t="str">
        <f t="shared" si="1"/>
        <v>-</v>
      </c>
      <c r="AL5" s="5" t="str">
        <f t="shared" si="1"/>
        <v>-</v>
      </c>
      <c r="AM5" s="5" t="str">
        <f t="shared" ref="AM5:AW5" si="2">_xlfn.IFS(OR(AM$1="sam",AM$1="sai"),1,AM$1="sav","-",OR(AM$1="sap",AM$1="saa",AM$1="sar",AM$1="sat"),0)</f>
        <v>-</v>
      </c>
      <c r="AN5" s="5" t="str">
        <f t="shared" si="2"/>
        <v>-</v>
      </c>
      <c r="AO5" s="5" t="str">
        <f t="shared" si="2"/>
        <v>-</v>
      </c>
      <c r="AP5" s="5" t="str">
        <f t="shared" si="2"/>
        <v>-</v>
      </c>
      <c r="AQ5" s="5" t="str">
        <f t="shared" si="2"/>
        <v>-</v>
      </c>
      <c r="AR5" s="5" t="str">
        <f t="shared" si="2"/>
        <v>-</v>
      </c>
      <c r="AS5" s="5" t="str">
        <f t="shared" si="2"/>
        <v>-</v>
      </c>
      <c r="AT5" s="5" t="str">
        <f t="shared" si="2"/>
        <v>-</v>
      </c>
      <c r="AU5" s="5" t="str">
        <f t="shared" si="2"/>
        <v>-</v>
      </c>
      <c r="AV5" s="5" t="str">
        <f t="shared" si="2"/>
        <v>-</v>
      </c>
      <c r="AW5" s="5" t="str">
        <f t="shared" si="2"/>
        <v>-</v>
      </c>
      <c r="AX5" s="5" t="str">
        <f t="shared" ref="AX5:BR5" si="3">_xlfn.IFS(OR(AX$1="sam",AX$1="sai"),1,AX$1="sav","-",OR(AX$1="sap",AX$1="saa",AX$1="sar",AX$1="sat"),0)</f>
        <v>-</v>
      </c>
      <c r="AY5" s="5" t="str">
        <f t="shared" si="3"/>
        <v>-</v>
      </c>
      <c r="AZ5" s="5" t="str">
        <f t="shared" si="3"/>
        <v>-</v>
      </c>
      <c r="BA5" s="5" t="str">
        <f t="shared" si="3"/>
        <v>-</v>
      </c>
      <c r="BB5" s="5" t="str">
        <f t="shared" si="3"/>
        <v>-</v>
      </c>
      <c r="BC5" s="5" t="str">
        <f t="shared" si="3"/>
        <v>-</v>
      </c>
      <c r="BD5" s="5" t="str">
        <f t="shared" si="3"/>
        <v>-</v>
      </c>
      <c r="BE5" s="5" t="str">
        <f t="shared" si="3"/>
        <v>-</v>
      </c>
      <c r="BF5" s="5" t="str">
        <f t="shared" si="3"/>
        <v>-</v>
      </c>
      <c r="BG5" s="5" t="str">
        <f t="shared" si="3"/>
        <v>-</v>
      </c>
      <c r="BH5" s="5" t="str">
        <f t="shared" si="3"/>
        <v>-</v>
      </c>
      <c r="BI5" s="5" t="str">
        <f t="shared" si="3"/>
        <v>-</v>
      </c>
      <c r="BJ5" s="5" t="str">
        <f t="shared" si="3"/>
        <v>-</v>
      </c>
      <c r="BK5" s="5" t="str">
        <f t="shared" si="3"/>
        <v>-</v>
      </c>
      <c r="BL5" s="5" t="str">
        <f t="shared" si="3"/>
        <v>-</v>
      </c>
      <c r="BM5" s="5" t="str">
        <f t="shared" si="3"/>
        <v>-</v>
      </c>
      <c r="BN5" s="5" t="str">
        <f t="shared" si="3"/>
        <v>-</v>
      </c>
      <c r="BO5" s="5" t="str">
        <f t="shared" si="3"/>
        <v>-</v>
      </c>
      <c r="BP5" s="5" t="str">
        <f t="shared" si="3"/>
        <v>-</v>
      </c>
      <c r="BQ5" s="5" t="str">
        <f t="shared" si="3"/>
        <v>-</v>
      </c>
      <c r="BR5" s="5" t="str">
        <f t="shared" si="3"/>
        <v>-</v>
      </c>
      <c r="BS5" s="5" t="str">
        <f t="shared" ref="BS5:CW5" si="4">_xlfn.IFS(OR(BS$1="sam",BS$1="sai"),1,BS$1="sav","-",OR(BS$1="sap",BS$1="saa",BS$1="sar",BS$1="sat"),0)</f>
        <v>-</v>
      </c>
      <c r="BT5" s="5" t="str">
        <f t="shared" si="4"/>
        <v>-</v>
      </c>
      <c r="BU5" s="5" t="str">
        <f t="shared" si="4"/>
        <v>-</v>
      </c>
      <c r="BV5" s="5" t="str">
        <f t="shared" si="4"/>
        <v>-</v>
      </c>
      <c r="BW5" s="5" t="str">
        <f t="shared" si="4"/>
        <v>-</v>
      </c>
      <c r="BX5" s="5" t="str">
        <f t="shared" si="4"/>
        <v>-</v>
      </c>
      <c r="BY5" s="5" t="str">
        <f t="shared" si="4"/>
        <v>-</v>
      </c>
      <c r="BZ5" s="5" t="str">
        <f t="shared" si="4"/>
        <v>-</v>
      </c>
      <c r="CA5" s="5" t="str">
        <f t="shared" si="4"/>
        <v>-</v>
      </c>
      <c r="CB5" s="5" t="str">
        <f t="shared" si="4"/>
        <v>-</v>
      </c>
      <c r="CC5" s="5" t="str">
        <f t="shared" si="4"/>
        <v>-</v>
      </c>
      <c r="CD5" s="5" t="str">
        <f t="shared" si="4"/>
        <v>-</v>
      </c>
      <c r="CE5" s="5" t="str">
        <f t="shared" si="4"/>
        <v>-</v>
      </c>
      <c r="CF5" s="5" t="str">
        <f t="shared" si="4"/>
        <v>-</v>
      </c>
      <c r="CG5" s="5">
        <f t="shared" si="4"/>
        <v>0</v>
      </c>
      <c r="CH5" s="254">
        <f t="shared" si="4"/>
        <v>0</v>
      </c>
      <c r="CI5" s="254">
        <f t="shared" si="4"/>
        <v>0</v>
      </c>
      <c r="CJ5" s="5">
        <f t="shared" si="4"/>
        <v>0</v>
      </c>
      <c r="CK5" s="5">
        <f t="shared" si="4"/>
        <v>0</v>
      </c>
      <c r="CL5" s="5">
        <f t="shared" si="4"/>
        <v>0</v>
      </c>
      <c r="CM5" s="5">
        <f t="shared" si="4"/>
        <v>0</v>
      </c>
      <c r="CN5" s="5" t="str">
        <f t="shared" si="4"/>
        <v>-</v>
      </c>
      <c r="CO5" s="5" t="str">
        <f t="shared" si="4"/>
        <v>-</v>
      </c>
      <c r="CP5" s="5" t="str">
        <f t="shared" si="4"/>
        <v>-</v>
      </c>
      <c r="CQ5" s="5" t="str">
        <f t="shared" si="4"/>
        <v>-</v>
      </c>
      <c r="CR5" s="5" t="str">
        <f t="shared" si="4"/>
        <v>-</v>
      </c>
      <c r="CS5" s="5" t="str">
        <f t="shared" si="4"/>
        <v>-</v>
      </c>
      <c r="CT5" s="5" t="str">
        <f t="shared" si="4"/>
        <v>-</v>
      </c>
      <c r="CU5" s="5" t="str">
        <f t="shared" si="4"/>
        <v>-</v>
      </c>
      <c r="CV5" s="5" t="str">
        <f t="shared" si="4"/>
        <v>-</v>
      </c>
      <c r="CW5" s="5" t="str">
        <f t="shared" si="4"/>
        <v>-</v>
      </c>
      <c r="CX5" s="5" t="str">
        <f>_xlfn.IFS(OR(CX$1="sam",CX$1="sai"),1,CX$1="sav","-",OR(CX$1="sap",CX$1="saa",CX$1="sar",CX$1="sat"),0)</f>
        <v>-</v>
      </c>
      <c r="CY5" s="5" t="str">
        <f t="shared" ref="CY5:DE5" si="5">_xlfn.IFS(OR(CY$1="sam",CY$1="sai"),1,CY$1="sav","-",OR(CY$1="sap",CY$1="saa",CY$1="sar",CY$1="sat"),0)</f>
        <v>-</v>
      </c>
      <c r="CZ5" s="5" t="str">
        <f t="shared" si="5"/>
        <v>-</v>
      </c>
      <c r="DA5" s="5" t="str">
        <f t="shared" si="5"/>
        <v>-</v>
      </c>
      <c r="DB5" s="5" t="str">
        <f t="shared" si="5"/>
        <v>-</v>
      </c>
      <c r="DC5" s="5" t="str">
        <f t="shared" si="5"/>
        <v>-</v>
      </c>
      <c r="DD5" s="5" t="str">
        <f t="shared" si="5"/>
        <v>-</v>
      </c>
      <c r="DE5" s="5" t="str">
        <f t="shared" si="5"/>
        <v>-</v>
      </c>
      <c r="DF5" s="5">
        <f t="shared" ref="DF5:EP5" si="6">_xlfn.IFS(OR(DF$1="sam",DF$1="sai"),1,DF$1="sav","-",OR(DF$1="sap",DF$1="saa",DF$1="sar",DF$1="sat"),0)</f>
        <v>0</v>
      </c>
      <c r="DG5" s="5" t="str">
        <f t="shared" si="6"/>
        <v>-</v>
      </c>
      <c r="DH5" s="5">
        <f t="shared" si="6"/>
        <v>1</v>
      </c>
      <c r="DI5" s="5">
        <f t="shared" si="6"/>
        <v>0</v>
      </c>
      <c r="DJ5" s="5">
        <f t="shared" si="6"/>
        <v>1</v>
      </c>
      <c r="DK5" s="5">
        <f t="shared" si="6"/>
        <v>1</v>
      </c>
      <c r="DL5" s="5">
        <f t="shared" si="6"/>
        <v>1</v>
      </c>
      <c r="DM5" s="5">
        <f t="shared" si="6"/>
        <v>0</v>
      </c>
      <c r="DN5" s="5">
        <f t="shared" si="6"/>
        <v>0</v>
      </c>
      <c r="DO5" s="5">
        <f t="shared" si="6"/>
        <v>0</v>
      </c>
      <c r="DP5" s="5">
        <f t="shared" si="6"/>
        <v>0</v>
      </c>
      <c r="DQ5" s="5">
        <f t="shared" si="6"/>
        <v>1</v>
      </c>
      <c r="DR5" s="5">
        <f t="shared" si="6"/>
        <v>0</v>
      </c>
      <c r="DS5" s="5">
        <f t="shared" si="6"/>
        <v>0</v>
      </c>
      <c r="DT5" s="5">
        <f t="shared" si="6"/>
        <v>0</v>
      </c>
      <c r="DU5" s="5">
        <f t="shared" si="6"/>
        <v>0</v>
      </c>
      <c r="DV5" s="5">
        <f t="shared" si="6"/>
        <v>0</v>
      </c>
      <c r="DW5" s="5">
        <f t="shared" si="6"/>
        <v>0</v>
      </c>
      <c r="DX5" s="5">
        <f t="shared" si="6"/>
        <v>0</v>
      </c>
      <c r="DY5" s="5">
        <f t="shared" ref="DY5:EH5" si="7">_xlfn.IFS(OR(DY$1="sam",DY$1="sai"),1,DY$1="sav","-",OR(DY$1="sap",DY$1="saa",DY$1="sar",DY$1="sat"),0)</f>
        <v>1</v>
      </c>
      <c r="DZ5" s="5">
        <f t="shared" si="7"/>
        <v>0</v>
      </c>
      <c r="EA5" s="5">
        <f t="shared" si="7"/>
        <v>0</v>
      </c>
      <c r="EB5" s="5">
        <f t="shared" si="7"/>
        <v>0</v>
      </c>
      <c r="EC5" s="5">
        <f t="shared" si="7"/>
        <v>0</v>
      </c>
      <c r="ED5" s="5">
        <f t="shared" si="7"/>
        <v>0</v>
      </c>
      <c r="EE5" s="5">
        <f t="shared" si="7"/>
        <v>0</v>
      </c>
      <c r="EF5" s="5">
        <f t="shared" si="7"/>
        <v>0</v>
      </c>
      <c r="EG5" s="5">
        <f t="shared" si="7"/>
        <v>0</v>
      </c>
      <c r="EH5" s="5">
        <f t="shared" si="7"/>
        <v>0</v>
      </c>
      <c r="EI5" s="5" t="str">
        <f t="shared" ref="EI5:EL5" si="8">_xlfn.IFS(OR(EI$1="sam",EI$1="sai"),1,EI$1="sav","-",OR(EI$1="sap",EI$1="saa",EI$1="sar",EI$1="sat"),0)</f>
        <v>-</v>
      </c>
      <c r="EJ5" s="5" t="str">
        <f t="shared" si="8"/>
        <v>-</v>
      </c>
      <c r="EK5" s="5" t="str">
        <f t="shared" si="8"/>
        <v>-</v>
      </c>
      <c r="EL5" s="5" t="str">
        <f t="shared" si="8"/>
        <v>-</v>
      </c>
      <c r="EM5" s="5" t="str">
        <f t="shared" si="6"/>
        <v>-</v>
      </c>
      <c r="EN5" s="5" t="str">
        <f t="shared" si="6"/>
        <v>-</v>
      </c>
      <c r="EO5" s="5" t="str">
        <f t="shared" si="6"/>
        <v>-</v>
      </c>
      <c r="EP5" s="5">
        <f t="shared" si="6"/>
        <v>0</v>
      </c>
      <c r="EQ5" s="5" t="str">
        <f t="shared" ref="EQ5:GW5" si="9">_xlfn.IFS(OR(EQ$1="sam",EQ$1="sai"),1,EQ$1="sav","-",OR(EQ$1="sap",EQ$1="saa",EQ$1="sar",EQ$1="sat"),0)</f>
        <v>-</v>
      </c>
      <c r="ER5" s="5" t="str">
        <f t="shared" si="9"/>
        <v>-</v>
      </c>
      <c r="ES5" s="5" t="str">
        <f t="shared" si="9"/>
        <v>-</v>
      </c>
      <c r="ET5" s="5" t="str">
        <f>_xlfn.IFS(OR(ET$1="sam",ET$1="sai"),1,ET$1="sav","-",OR(ET$1="sap",ET$1="saa",ET$1="sar",ET$1="sat"),0)</f>
        <v>-</v>
      </c>
      <c r="EU5" s="5" t="str">
        <f t="shared" si="9"/>
        <v>-</v>
      </c>
      <c r="EV5" s="5" t="str">
        <f t="shared" si="9"/>
        <v>-</v>
      </c>
      <c r="EW5" s="5" t="str">
        <f t="shared" si="9"/>
        <v>-</v>
      </c>
      <c r="EX5" s="5" t="str">
        <f t="shared" si="9"/>
        <v>-</v>
      </c>
      <c r="EY5" s="5" t="str">
        <f t="shared" si="9"/>
        <v>-</v>
      </c>
      <c r="EZ5" s="5" t="str">
        <f t="shared" si="9"/>
        <v>-</v>
      </c>
      <c r="FA5" s="5" t="str">
        <f t="shared" si="9"/>
        <v>-</v>
      </c>
      <c r="FB5" s="238" t="str">
        <f t="shared" si="9"/>
        <v>-</v>
      </c>
      <c r="FC5" s="5" t="str">
        <f t="shared" si="9"/>
        <v>-</v>
      </c>
      <c r="FD5" s="5" t="str">
        <f t="shared" si="9"/>
        <v>-</v>
      </c>
      <c r="FE5" s="5" t="str">
        <f t="shared" si="9"/>
        <v>-</v>
      </c>
      <c r="FF5" s="5" t="str">
        <f>_xlfn.IFS(OR(FF$1="sam",FF$1="sai"),1,FF$1="sav","-",OR(FF$1="sap",FF$1="saa",FF$1="sar",FF$1="sat"),0)</f>
        <v>-</v>
      </c>
      <c r="FG5" s="5" t="str">
        <f>_xlfn.IFS(OR(FG$1="sam",FG$1="sai"),1,FG$1="sav","-",OR(FG$1="sap",FG$1="saa",FG$1="sar",FG$1="sat"),0)</f>
        <v>-</v>
      </c>
      <c r="FH5" s="5" t="str">
        <f>_xlfn.IFS(OR(FH$1="sam",FH$1="sai"),1,FH$1="sav","-",OR(FH$1="sap",FH$1="saa",FH$1="sar",FH$1="sat"),0)</f>
        <v>-</v>
      </c>
      <c r="FI5" s="5" t="str">
        <f>_xlfn.IFS(OR(FI$1="sam",FI$1="sai"),1,FI$1="sav","-",OR(FI$1="sap",FI$1="saa",FI$1="sar",FI$1="sat"),0)</f>
        <v>-</v>
      </c>
      <c r="FJ5" s="5" t="str">
        <f>_xlfn.IFS(OR(FJ$1="sam",FJ$1="sai"),1,FJ$1="sav","-",OR(FJ$1="sap",FJ$1="saa",FJ$1="sar",FJ$1="sat"),0)</f>
        <v>-</v>
      </c>
      <c r="FK5" s="5" t="str">
        <f t="shared" ref="FK5:FM5" si="10">_xlfn.IFS(OR(FK$1="sam",FK$1="sai"),1,FK$1="sav","-",OR(FK$1="sap",FK$1="saa",FK$1="sar",FK$1="sat"),0)</f>
        <v>-</v>
      </c>
      <c r="FL5" s="5" t="str">
        <f t="shared" si="10"/>
        <v>-</v>
      </c>
      <c r="FM5" s="5" t="str">
        <f t="shared" si="10"/>
        <v>-</v>
      </c>
      <c r="FN5" s="5" t="str">
        <f t="shared" si="9"/>
        <v>-</v>
      </c>
      <c r="FO5" s="5" t="str">
        <f t="shared" si="9"/>
        <v>-</v>
      </c>
      <c r="FP5" s="5" t="str">
        <f t="shared" si="9"/>
        <v>-</v>
      </c>
      <c r="FQ5" s="5" t="str">
        <f t="shared" si="9"/>
        <v>-</v>
      </c>
      <c r="FR5" s="5" t="str">
        <f t="shared" si="9"/>
        <v>-</v>
      </c>
      <c r="FS5" s="5" t="str">
        <f t="shared" si="9"/>
        <v>-</v>
      </c>
      <c r="FT5" s="5" t="str">
        <f t="shared" si="9"/>
        <v>-</v>
      </c>
      <c r="FU5" s="5" t="str">
        <f>_xlfn.IFS(OR(FU$1="sam",FU$1="sai"),1,FU$1="sav","-",OR(FU$1="sap",FU$1="saa",FU$1="sar",FU$1="sat"),0)</f>
        <v>-</v>
      </c>
      <c r="FV5" s="5" t="str">
        <f>_xlfn.IFS(OR(FV$1="sam",FV$1="sai"),1,FV$1="sav","-",OR(FV$1="sap",FV$1="saa",FV$1="sar",FV$1="sat"),0)</f>
        <v>-</v>
      </c>
      <c r="FW5" s="5" t="str">
        <f>_xlfn.IFS(OR(FW$1="sam",FW$1="sai"),1,FW$1="sav","-",OR(FW$1="sap",FW$1="saa",FW$1="sar",FW$1="sat"),0)</f>
        <v>-</v>
      </c>
      <c r="FX5" s="5">
        <f t="shared" si="9"/>
        <v>1</v>
      </c>
      <c r="FY5" s="5">
        <f t="shared" si="9"/>
        <v>0</v>
      </c>
      <c r="FZ5" s="5">
        <f t="shared" si="9"/>
        <v>1</v>
      </c>
      <c r="GA5" s="5">
        <f t="shared" si="9"/>
        <v>1</v>
      </c>
      <c r="GB5" s="5">
        <f t="shared" si="9"/>
        <v>0</v>
      </c>
      <c r="GC5" s="5" t="str">
        <f t="shared" si="9"/>
        <v>-</v>
      </c>
      <c r="GD5" s="5" t="str">
        <f t="shared" si="9"/>
        <v>-</v>
      </c>
      <c r="GE5" s="5" t="str">
        <f t="shared" si="9"/>
        <v>-</v>
      </c>
      <c r="GF5" s="5" t="str">
        <f t="shared" si="9"/>
        <v>-</v>
      </c>
      <c r="GG5" s="5">
        <f t="shared" si="9"/>
        <v>1</v>
      </c>
      <c r="GH5" s="5">
        <f t="shared" si="9"/>
        <v>1</v>
      </c>
      <c r="GI5" s="5">
        <f t="shared" si="9"/>
        <v>1</v>
      </c>
      <c r="GJ5" s="5">
        <f t="shared" si="9"/>
        <v>1</v>
      </c>
      <c r="GK5" s="5">
        <f t="shared" si="9"/>
        <v>1</v>
      </c>
      <c r="GL5" s="5">
        <f t="shared" si="9"/>
        <v>1</v>
      </c>
      <c r="GM5" s="5">
        <f t="shared" si="9"/>
        <v>1</v>
      </c>
      <c r="GN5" s="5">
        <f t="shared" si="9"/>
        <v>1</v>
      </c>
      <c r="GO5" s="5">
        <f t="shared" si="9"/>
        <v>1</v>
      </c>
      <c r="GP5" s="5">
        <f t="shared" si="9"/>
        <v>1</v>
      </c>
      <c r="GQ5" s="5" t="str">
        <f t="shared" si="9"/>
        <v>-</v>
      </c>
      <c r="GR5" s="5" t="str">
        <f t="shared" si="9"/>
        <v>-</v>
      </c>
      <c r="GS5" s="5" t="str">
        <f>_xlfn.IFS(OR(GS$1="sam",GS$1="sai"),1,GS$1="sav","-",OR(GS$1="sap",GS$1="saa",GS$1="sar",GS$1="sat"),0)</f>
        <v>-</v>
      </c>
      <c r="GT5" s="5">
        <f t="shared" si="9"/>
        <v>1</v>
      </c>
      <c r="GU5" s="5" t="str">
        <f t="shared" si="9"/>
        <v>-</v>
      </c>
      <c r="GV5" s="5">
        <f t="shared" si="9"/>
        <v>0</v>
      </c>
      <c r="GW5" s="5">
        <f t="shared" si="9"/>
        <v>0</v>
      </c>
      <c r="GX5" s="27">
        <v>0</v>
      </c>
    </row>
    <row r="6" spans="1:206">
      <c r="A6" s="24">
        <f t="shared" ref="A6:A46" si="11">ROW(A6)-5</f>
        <v>1</v>
      </c>
      <c r="B6" s="24">
        <v>0</v>
      </c>
      <c r="C6">
        <v>0</v>
      </c>
      <c r="D6" t="b">
        <v>1</v>
      </c>
      <c r="E6" t="b">
        <v>1</v>
      </c>
      <c r="F6" t="b">
        <v>1</v>
      </c>
      <c r="O6" s="224" t="s">
        <v>389</v>
      </c>
      <c r="P6" s="10" t="str">
        <f>IF(COUNTIF(O$5:O6,O6)=1,"-","Dup")</f>
        <v>-</v>
      </c>
      <c r="Q6" s="12" t="str">
        <f t="shared" ref="Q6:AS6" si="12">Q$5</f>
        <v>-</v>
      </c>
      <c r="R6" s="240" t="str">
        <f t="shared" si="12"/>
        <v>-</v>
      </c>
      <c r="S6" s="240" t="str">
        <f t="shared" si="12"/>
        <v>-</v>
      </c>
      <c r="T6" s="12" t="str">
        <f t="shared" si="12"/>
        <v>-</v>
      </c>
      <c r="U6" s="12" t="str">
        <f t="shared" si="12"/>
        <v>-</v>
      </c>
      <c r="V6" s="12" t="str">
        <f>V$5</f>
        <v>-</v>
      </c>
      <c r="W6" s="12" t="str">
        <f>W$5</f>
        <v>-</v>
      </c>
      <c r="X6" s="12" t="str">
        <f t="shared" si="12"/>
        <v>-</v>
      </c>
      <c r="Y6" s="240" t="str">
        <f t="shared" si="12"/>
        <v>-</v>
      </c>
      <c r="Z6" s="12" t="str">
        <f t="shared" si="12"/>
        <v>-</v>
      </c>
      <c r="AA6" s="12" t="str">
        <f t="shared" si="12"/>
        <v>-</v>
      </c>
      <c r="AB6" s="12" t="str">
        <f t="shared" si="12"/>
        <v>-</v>
      </c>
      <c r="AC6" s="12" t="str">
        <f t="shared" si="12"/>
        <v>-</v>
      </c>
      <c r="AD6" s="12" t="str">
        <f t="shared" si="12"/>
        <v>-</v>
      </c>
      <c r="AE6" s="12" t="str">
        <f t="shared" si="12"/>
        <v>-</v>
      </c>
      <c r="AF6" s="12" t="str">
        <f t="shared" si="12"/>
        <v>-</v>
      </c>
      <c r="AG6" s="12" t="str">
        <f t="shared" si="12"/>
        <v>-</v>
      </c>
      <c r="AH6" s="240" t="str">
        <f t="shared" si="12"/>
        <v>-</v>
      </c>
      <c r="AI6" s="12">
        <f t="shared" si="12"/>
        <v>1</v>
      </c>
      <c r="AJ6" s="12">
        <f t="shared" si="12"/>
        <v>1</v>
      </c>
      <c r="AK6" s="12" t="str">
        <f t="shared" si="12"/>
        <v>-</v>
      </c>
      <c r="AL6" s="12" t="str">
        <f t="shared" si="12"/>
        <v>-</v>
      </c>
      <c r="AM6" s="12" t="str">
        <f t="shared" si="12"/>
        <v>-</v>
      </c>
      <c r="AN6" s="12" t="str">
        <f t="shared" si="12"/>
        <v>-</v>
      </c>
      <c r="AO6" s="12" t="str">
        <f t="shared" si="12"/>
        <v>-</v>
      </c>
      <c r="AP6" s="12" t="str">
        <f t="shared" si="12"/>
        <v>-</v>
      </c>
      <c r="AQ6" s="12" t="str">
        <f t="shared" si="12"/>
        <v>-</v>
      </c>
      <c r="AR6" s="12" t="str">
        <f t="shared" si="12"/>
        <v>-</v>
      </c>
      <c r="AS6" s="12" t="str">
        <f t="shared" si="12"/>
        <v>-</v>
      </c>
      <c r="AT6" s="12" t="str">
        <f>AT$5</f>
        <v>-</v>
      </c>
      <c r="AU6" s="12" t="str">
        <f>AU$5</f>
        <v>-</v>
      </c>
      <c r="AV6" s="12" t="str">
        <f>AV$5</f>
        <v>-</v>
      </c>
      <c r="AW6" s="12" t="str">
        <f>AW$5</f>
        <v>-</v>
      </c>
      <c r="AX6" s="12" t="str">
        <f t="shared" ref="AX6:BR6" si="13">AX$5</f>
        <v>-</v>
      </c>
      <c r="AY6" s="12" t="str">
        <f t="shared" si="13"/>
        <v>-</v>
      </c>
      <c r="AZ6" s="12" t="str">
        <f t="shared" si="13"/>
        <v>-</v>
      </c>
      <c r="BA6" s="12" t="str">
        <f t="shared" si="13"/>
        <v>-</v>
      </c>
      <c r="BB6" s="12" t="str">
        <f t="shared" si="13"/>
        <v>-</v>
      </c>
      <c r="BC6" s="12" t="str">
        <f t="shared" si="13"/>
        <v>-</v>
      </c>
      <c r="BD6" s="12" t="str">
        <f t="shared" si="13"/>
        <v>-</v>
      </c>
      <c r="BE6" s="12" t="str">
        <f t="shared" si="13"/>
        <v>-</v>
      </c>
      <c r="BF6" s="12" t="str">
        <f t="shared" si="13"/>
        <v>-</v>
      </c>
      <c r="BG6" s="12" t="str">
        <f t="shared" si="13"/>
        <v>-</v>
      </c>
      <c r="BH6" s="12" t="str">
        <f t="shared" si="13"/>
        <v>-</v>
      </c>
      <c r="BI6" s="12" t="str">
        <f>BI$5</f>
        <v>-</v>
      </c>
      <c r="BJ6" s="12" t="str">
        <f>BJ$5</f>
        <v>-</v>
      </c>
      <c r="BK6" s="12" t="str">
        <f>BK$5</f>
        <v>-</v>
      </c>
      <c r="BL6" s="12" t="str">
        <f>BL$5</f>
        <v>-</v>
      </c>
      <c r="BM6" s="12" t="str">
        <f>BM$5</f>
        <v>-</v>
      </c>
      <c r="BN6" s="12" t="str">
        <f t="shared" si="13"/>
        <v>-</v>
      </c>
      <c r="BO6" s="12" t="str">
        <f t="shared" si="13"/>
        <v>-</v>
      </c>
      <c r="BP6" s="12" t="str">
        <f t="shared" si="13"/>
        <v>-</v>
      </c>
      <c r="BQ6" s="12" t="str">
        <f t="shared" si="13"/>
        <v>-</v>
      </c>
      <c r="BR6" s="12" t="str">
        <f t="shared" si="13"/>
        <v>-</v>
      </c>
      <c r="BS6" s="12" t="str">
        <f t="shared" ref="BS6:CW6" si="14">BS$5</f>
        <v>-</v>
      </c>
      <c r="BT6" s="12" t="str">
        <f t="shared" si="14"/>
        <v>-</v>
      </c>
      <c r="BU6" s="12" t="str">
        <f t="shared" si="14"/>
        <v>-</v>
      </c>
      <c r="BV6" s="12" t="str">
        <f t="shared" si="14"/>
        <v>-</v>
      </c>
      <c r="BW6" s="12" t="str">
        <f t="shared" si="14"/>
        <v>-</v>
      </c>
      <c r="BX6" s="12" t="str">
        <f t="shared" si="14"/>
        <v>-</v>
      </c>
      <c r="BY6" s="12" t="str">
        <f t="shared" si="14"/>
        <v>-</v>
      </c>
      <c r="BZ6" s="12" t="str">
        <f t="shared" si="14"/>
        <v>-</v>
      </c>
      <c r="CA6" s="12" t="str">
        <f t="shared" si="14"/>
        <v>-</v>
      </c>
      <c r="CB6" s="12" t="str">
        <f t="shared" si="14"/>
        <v>-</v>
      </c>
      <c r="CC6" s="12" t="str">
        <f t="shared" si="14"/>
        <v>-</v>
      </c>
      <c r="CD6" s="12" t="str">
        <f t="shared" si="14"/>
        <v>-</v>
      </c>
      <c r="CE6" s="12" t="str">
        <f t="shared" si="14"/>
        <v>-</v>
      </c>
      <c r="CF6" s="12" t="str">
        <f t="shared" si="14"/>
        <v>-</v>
      </c>
      <c r="CG6" s="12">
        <f t="shared" si="14"/>
        <v>0</v>
      </c>
      <c r="CH6" s="240">
        <f t="shared" si="14"/>
        <v>0</v>
      </c>
      <c r="CI6" s="240">
        <f t="shared" si="14"/>
        <v>0</v>
      </c>
      <c r="CJ6" s="12">
        <f t="shared" si="14"/>
        <v>0</v>
      </c>
      <c r="CK6" s="12">
        <f t="shared" si="14"/>
        <v>0</v>
      </c>
      <c r="CL6" s="12">
        <f t="shared" si="14"/>
        <v>0</v>
      </c>
      <c r="CM6" s="12">
        <f t="shared" si="14"/>
        <v>0</v>
      </c>
      <c r="CN6" s="12" t="str">
        <f t="shared" si="14"/>
        <v>-</v>
      </c>
      <c r="CO6" s="12" t="str">
        <f t="shared" si="14"/>
        <v>-</v>
      </c>
      <c r="CP6" s="12" t="str">
        <f t="shared" si="14"/>
        <v>-</v>
      </c>
      <c r="CQ6" s="12" t="str">
        <f t="shared" si="14"/>
        <v>-</v>
      </c>
      <c r="CR6" s="12" t="str">
        <f t="shared" si="14"/>
        <v>-</v>
      </c>
      <c r="CS6" s="12" t="str">
        <f t="shared" si="14"/>
        <v>-</v>
      </c>
      <c r="CT6" s="12" t="str">
        <f t="shared" si="14"/>
        <v>-</v>
      </c>
      <c r="CU6" s="12" t="str">
        <f t="shared" si="14"/>
        <v>-</v>
      </c>
      <c r="CV6" s="12" t="str">
        <f t="shared" si="14"/>
        <v>-</v>
      </c>
      <c r="CW6" s="12" t="str">
        <f t="shared" si="14"/>
        <v>-</v>
      </c>
      <c r="CX6" s="12" t="str">
        <f>CX$5</f>
        <v>-</v>
      </c>
      <c r="CY6" s="21">
        <v>1</v>
      </c>
      <c r="CZ6" s="12" t="str">
        <f>CZ$5</f>
        <v>-</v>
      </c>
      <c r="DA6" s="12" t="str">
        <f>DA$5</f>
        <v>-</v>
      </c>
      <c r="DB6" s="12" t="str">
        <f>DB$5</f>
        <v>-</v>
      </c>
      <c r="DC6" s="12" t="str">
        <f>DC$5</f>
        <v>-</v>
      </c>
      <c r="DD6" s="21" t="b">
        <v>1</v>
      </c>
      <c r="DE6" s="12" t="str">
        <f>DE$5</f>
        <v>-</v>
      </c>
      <c r="DF6" s="12">
        <f t="shared" ref="DF6:DX6" si="15">DF$5</f>
        <v>0</v>
      </c>
      <c r="DG6" s="12" t="str">
        <f t="shared" si="15"/>
        <v>-</v>
      </c>
      <c r="DH6" s="12">
        <f t="shared" si="15"/>
        <v>1</v>
      </c>
      <c r="DI6" s="12">
        <f t="shared" si="15"/>
        <v>0</v>
      </c>
      <c r="DJ6" s="12">
        <f t="shared" si="15"/>
        <v>1</v>
      </c>
      <c r="DK6" s="12">
        <f t="shared" si="15"/>
        <v>1</v>
      </c>
      <c r="DL6" s="12">
        <f t="shared" si="15"/>
        <v>1</v>
      </c>
      <c r="DM6" s="12">
        <f t="shared" si="15"/>
        <v>0</v>
      </c>
      <c r="DN6" s="12">
        <f t="shared" si="15"/>
        <v>0</v>
      </c>
      <c r="DO6" s="12">
        <f t="shared" si="15"/>
        <v>0</v>
      </c>
      <c r="DP6" s="12">
        <f t="shared" si="15"/>
        <v>0</v>
      </c>
      <c r="DQ6" s="12">
        <f t="shared" si="15"/>
        <v>1</v>
      </c>
      <c r="DR6" s="12">
        <f t="shared" si="15"/>
        <v>0</v>
      </c>
      <c r="DS6" s="12">
        <f t="shared" si="15"/>
        <v>0</v>
      </c>
      <c r="DT6" s="12">
        <f t="shared" si="15"/>
        <v>0</v>
      </c>
      <c r="DU6" s="12">
        <f t="shared" si="15"/>
        <v>0</v>
      </c>
      <c r="DV6" s="12">
        <f t="shared" si="15"/>
        <v>0</v>
      </c>
      <c r="DW6" s="12">
        <f t="shared" si="15"/>
        <v>0</v>
      </c>
      <c r="DX6" s="12">
        <f t="shared" si="15"/>
        <v>0</v>
      </c>
      <c r="DY6" s="12">
        <f t="shared" ref="DY6:EH6" si="16">DY$5</f>
        <v>1</v>
      </c>
      <c r="DZ6" s="12">
        <f t="shared" si="16"/>
        <v>0</v>
      </c>
      <c r="EA6" s="12">
        <f t="shared" si="16"/>
        <v>0</v>
      </c>
      <c r="EB6" s="12">
        <f t="shared" si="16"/>
        <v>0</v>
      </c>
      <c r="EC6" s="12">
        <f t="shared" si="16"/>
        <v>0</v>
      </c>
      <c r="ED6" s="12">
        <f t="shared" si="16"/>
        <v>0</v>
      </c>
      <c r="EE6" s="12">
        <f t="shared" si="16"/>
        <v>0</v>
      </c>
      <c r="EF6" s="12">
        <f t="shared" si="16"/>
        <v>0</v>
      </c>
      <c r="EG6" s="12">
        <f t="shared" si="16"/>
        <v>0</v>
      </c>
      <c r="EH6" s="12">
        <f t="shared" si="16"/>
        <v>0</v>
      </c>
      <c r="EI6" s="12" t="str">
        <f t="shared" ref="EI6:EL6" si="17">EI$5</f>
        <v>-</v>
      </c>
      <c r="EJ6" s="12" t="str">
        <f t="shared" si="17"/>
        <v>-</v>
      </c>
      <c r="EK6" s="12" t="str">
        <f t="shared" si="17"/>
        <v>-</v>
      </c>
      <c r="EL6" s="12" t="str">
        <f t="shared" si="17"/>
        <v>-</v>
      </c>
      <c r="EM6" s="13" t="b">
        <v>0</v>
      </c>
      <c r="EN6" s="13" t="b">
        <v>0</v>
      </c>
      <c r="EO6" s="13" t="b">
        <v>1</v>
      </c>
      <c r="EP6" s="12">
        <f t="shared" ref="EP6" si="18">EP$5</f>
        <v>0</v>
      </c>
      <c r="EQ6" s="21">
        <v>1</v>
      </c>
      <c r="ER6" s="21">
        <v>1</v>
      </c>
      <c r="ES6" s="12" t="str">
        <f t="shared" ref="ES6:FN6" si="19">ES$5</f>
        <v>-</v>
      </c>
      <c r="ET6" s="12" t="str">
        <f>ET$5</f>
        <v>-</v>
      </c>
      <c r="EU6" s="12" t="str">
        <f t="shared" si="19"/>
        <v>-</v>
      </c>
      <c r="EV6" s="12" t="str">
        <f t="shared" si="19"/>
        <v>-</v>
      </c>
      <c r="EW6" s="12" t="str">
        <f t="shared" si="19"/>
        <v>-</v>
      </c>
      <c r="EX6" s="12" t="str">
        <f t="shared" si="19"/>
        <v>-</v>
      </c>
      <c r="EY6" s="12" t="str">
        <f t="shared" si="19"/>
        <v>-</v>
      </c>
      <c r="EZ6" s="12" t="str">
        <f t="shared" si="19"/>
        <v>-</v>
      </c>
      <c r="FA6" s="12" t="str">
        <f t="shared" si="19"/>
        <v>-</v>
      </c>
      <c r="FB6" s="240" t="str">
        <f t="shared" si="19"/>
        <v>-</v>
      </c>
      <c r="FC6" s="13" t="b">
        <v>1</v>
      </c>
      <c r="FD6" s="13" t="str">
        <f t="shared" si="19"/>
        <v>-</v>
      </c>
      <c r="FE6" s="12" t="str">
        <f t="shared" si="19"/>
        <v>-</v>
      </c>
      <c r="FF6" s="12" t="str">
        <f>FF$5</f>
        <v>-</v>
      </c>
      <c r="FG6" s="12" t="str">
        <f>FG$5</f>
        <v>-</v>
      </c>
      <c r="FH6" s="13" t="b">
        <v>1</v>
      </c>
      <c r="FI6" s="13">
        <v>0</v>
      </c>
      <c r="FJ6" s="13" t="str">
        <f>FJ$5</f>
        <v>-</v>
      </c>
      <c r="FK6" s="13" t="str">
        <f t="shared" ref="FK6:FM6" si="20">FK$5</f>
        <v>-</v>
      </c>
      <c r="FL6" s="13" t="str">
        <f t="shared" si="20"/>
        <v>-</v>
      </c>
      <c r="FM6" s="13" t="str">
        <f t="shared" si="20"/>
        <v>-</v>
      </c>
      <c r="FN6" s="12" t="str">
        <f t="shared" si="19"/>
        <v>-</v>
      </c>
      <c r="FO6" s="21" t="s">
        <v>36</v>
      </c>
      <c r="FP6" s="12" t="str">
        <f>FP$5</f>
        <v>-</v>
      </c>
      <c r="FQ6" s="12" t="str">
        <f>FQ$5</f>
        <v>-</v>
      </c>
      <c r="FR6" s="12" t="str">
        <f>FR$5</f>
        <v>-</v>
      </c>
      <c r="FS6" s="21">
        <v>500</v>
      </c>
      <c r="FT6" s="21">
        <v>500</v>
      </c>
      <c r="FU6" s="12" t="str">
        <f>FU$5</f>
        <v>-</v>
      </c>
      <c r="FV6" s="12" t="str">
        <f>FV$5</f>
        <v>-</v>
      </c>
      <c r="FW6" s="12" t="str">
        <f>FW$5</f>
        <v>-</v>
      </c>
      <c r="FX6" s="12">
        <f t="shared" ref="FX6:GP6" si="21">FX$5</f>
        <v>1</v>
      </c>
      <c r="FY6" s="12">
        <f t="shared" si="21"/>
        <v>0</v>
      </c>
      <c r="FZ6" s="12">
        <f t="shared" si="21"/>
        <v>1</v>
      </c>
      <c r="GA6" s="12">
        <f t="shared" si="21"/>
        <v>1</v>
      </c>
      <c r="GB6" s="12">
        <f t="shared" si="21"/>
        <v>0</v>
      </c>
      <c r="GC6" s="12" t="str">
        <f t="shared" si="21"/>
        <v>-</v>
      </c>
      <c r="GD6" s="12" t="str">
        <f t="shared" si="21"/>
        <v>-</v>
      </c>
      <c r="GE6" s="12" t="str">
        <f t="shared" si="21"/>
        <v>-</v>
      </c>
      <c r="GF6" s="12" t="str">
        <f t="shared" si="21"/>
        <v>-</v>
      </c>
      <c r="GG6" s="12">
        <f t="shared" si="21"/>
        <v>1</v>
      </c>
      <c r="GH6" s="12">
        <f t="shared" si="21"/>
        <v>1</v>
      </c>
      <c r="GI6" s="12">
        <f t="shared" si="21"/>
        <v>1</v>
      </c>
      <c r="GJ6" s="12">
        <f t="shared" si="21"/>
        <v>1</v>
      </c>
      <c r="GK6" s="12">
        <f t="shared" si="21"/>
        <v>1</v>
      </c>
      <c r="GL6" s="12">
        <f t="shared" si="21"/>
        <v>1</v>
      </c>
      <c r="GM6" s="12">
        <f t="shared" si="21"/>
        <v>1</v>
      </c>
      <c r="GN6" s="12">
        <f t="shared" si="21"/>
        <v>1</v>
      </c>
      <c r="GO6" s="12">
        <f t="shared" si="21"/>
        <v>1</v>
      </c>
      <c r="GP6" s="12">
        <f t="shared" si="21"/>
        <v>1</v>
      </c>
      <c r="GQ6" s="12" t="str">
        <f>GQ$5</f>
        <v>-</v>
      </c>
      <c r="GR6" s="12" t="str">
        <f>GR$5</f>
        <v>-</v>
      </c>
      <c r="GS6" s="12" t="str">
        <f>GS$5</f>
        <v>-</v>
      </c>
      <c r="GT6" s="21">
        <v>0</v>
      </c>
      <c r="GU6" s="12" t="str">
        <f t="shared" ref="GU6" si="22">GU$5</f>
        <v>-</v>
      </c>
      <c r="GV6" s="12">
        <f>GV$5</f>
        <v>0</v>
      </c>
      <c r="GW6" s="12">
        <f>GW$5</f>
        <v>0</v>
      </c>
      <c r="GX6" s="27">
        <v>0</v>
      </c>
    </row>
    <row r="7" spans="1:206">
      <c r="A7" s="24">
        <f t="shared" si="11"/>
        <v>2</v>
      </c>
      <c r="B7" s="24">
        <f>$A$6</f>
        <v>1</v>
      </c>
      <c r="C7">
        <v>0</v>
      </c>
      <c r="D7" t="b">
        <v>1</v>
      </c>
      <c r="E7" t="b">
        <v>1</v>
      </c>
      <c r="F7" t="b">
        <v>1</v>
      </c>
      <c r="O7" s="225" t="s">
        <v>853</v>
      </c>
      <c r="P7" s="10" t="str">
        <f>IF(COUNTIF(O$5:O7,O7)=1,"-","Dup")</f>
        <v>-</v>
      </c>
      <c r="Q7" s="21" t="b">
        <v>1</v>
      </c>
      <c r="R7" s="256" t="str">
        <f t="shared" ref="R7:S7" ca="1" si="23">OFFSET(R$5,$B7,0)</f>
        <v>-</v>
      </c>
      <c r="S7" s="256" t="str">
        <f t="shared" ca="1" si="23"/>
        <v>-</v>
      </c>
      <c r="T7" s="21" t="b">
        <v>0</v>
      </c>
      <c r="U7" s="22" t="str">
        <f t="shared" ref="U7:AA7" ca="1" si="24">OFFSET(U$5,$B7,0)</f>
        <v>-</v>
      </c>
      <c r="V7" s="255" t="b">
        <v>1</v>
      </c>
      <c r="W7" s="22" t="str">
        <f ca="1">OFFSET(W$5,$B7,0)</f>
        <v>-</v>
      </c>
      <c r="X7" s="22" t="str">
        <f t="shared" ca="1" si="24"/>
        <v>-</v>
      </c>
      <c r="Y7" s="244" t="str">
        <f t="shared" ca="1" si="24"/>
        <v>-</v>
      </c>
      <c r="Z7" s="22" t="str">
        <f t="shared" ca="1" si="24"/>
        <v>-</v>
      </c>
      <c r="AA7" s="22" t="str">
        <f t="shared" ca="1" si="24"/>
        <v>-</v>
      </c>
      <c r="AB7" s="22">
        <v>1</v>
      </c>
      <c r="AC7" s="22" t="str">
        <f t="shared" ref="AC7:DR7" ca="1" si="25">OFFSET(AC$5,$B7,0)</f>
        <v>-</v>
      </c>
      <c r="AD7" s="22" t="str">
        <f t="shared" ca="1" si="25"/>
        <v>-</v>
      </c>
      <c r="AE7" s="22" t="str">
        <f t="shared" ca="1" si="25"/>
        <v>-</v>
      </c>
      <c r="AF7" s="22" t="str">
        <f t="shared" ca="1" si="25"/>
        <v>-</v>
      </c>
      <c r="AG7" s="22" t="str">
        <f t="shared" ca="1" si="25"/>
        <v>-</v>
      </c>
      <c r="AH7" s="256" t="str">
        <f t="shared" ref="AH7" ca="1" si="26">OFFSET(AH$5,$B7,0)</f>
        <v>-</v>
      </c>
      <c r="AI7" s="243">
        <v>0</v>
      </c>
      <c r="AJ7" s="243">
        <v>0</v>
      </c>
      <c r="AK7" s="22" t="str">
        <f t="shared" ca="1" si="25"/>
        <v>-</v>
      </c>
      <c r="AL7" s="22" t="str">
        <f t="shared" ca="1" si="25"/>
        <v>-</v>
      </c>
      <c r="AM7" s="22" t="str">
        <f ca="1">OFFSET(AM$5,$B7,0)</f>
        <v>-</v>
      </c>
      <c r="AN7" s="22" t="str">
        <f t="shared" ca="1" si="25"/>
        <v>-</v>
      </c>
      <c r="AO7" s="22" t="str">
        <f t="shared" ca="1" si="25"/>
        <v>-</v>
      </c>
      <c r="AP7" s="22" t="str">
        <f ca="1">OFFSET(AP$5,$B7,0)</f>
        <v>-</v>
      </c>
      <c r="AQ7" s="22" t="str">
        <f t="shared" ca="1" si="25"/>
        <v>-</v>
      </c>
      <c r="AR7" s="22" t="str">
        <f ca="1">OFFSET(AR$5,$B7,0)</f>
        <v>-</v>
      </c>
      <c r="AS7" s="22" t="str">
        <f t="shared" ca="1" si="25"/>
        <v>-</v>
      </c>
      <c r="AT7" s="22" t="str">
        <f t="shared" ca="1" si="25"/>
        <v>-</v>
      </c>
      <c r="AU7" s="22" t="str">
        <f t="shared" ca="1" si="25"/>
        <v>-</v>
      </c>
      <c r="AV7" s="22" t="str">
        <f ca="1">OFFSET(AV$5,$B7,0)</f>
        <v>-</v>
      </c>
      <c r="AW7" s="22" t="str">
        <f t="shared" ca="1" si="25"/>
        <v>-</v>
      </c>
      <c r="AX7" s="22" t="str">
        <f t="shared" ca="1" si="25"/>
        <v>-</v>
      </c>
      <c r="AY7" s="22" t="str">
        <f t="shared" ca="1" si="25"/>
        <v>-</v>
      </c>
      <c r="AZ7" s="22" t="str">
        <f t="shared" ca="1" si="25"/>
        <v>-</v>
      </c>
      <c r="BA7" s="22" t="str">
        <f t="shared" ca="1" si="25"/>
        <v>-</v>
      </c>
      <c r="BB7" s="22" t="str">
        <f t="shared" ca="1" si="25"/>
        <v>-</v>
      </c>
      <c r="BC7" s="22" t="str">
        <f t="shared" ca="1" si="25"/>
        <v>-</v>
      </c>
      <c r="BD7" s="22" t="str">
        <f t="shared" ca="1" si="25"/>
        <v>-</v>
      </c>
      <c r="BE7" s="22" t="str">
        <f t="shared" ca="1" si="25"/>
        <v>-</v>
      </c>
      <c r="BF7" s="22" t="str">
        <f t="shared" ca="1" si="25"/>
        <v>-</v>
      </c>
      <c r="BG7" s="22" t="str">
        <f t="shared" ca="1" si="25"/>
        <v>-</v>
      </c>
      <c r="BH7" s="21">
        <v>0</v>
      </c>
      <c r="BI7" s="22" t="str">
        <f t="shared" ca="1" si="25"/>
        <v>-</v>
      </c>
      <c r="BJ7" s="22" t="str">
        <f t="shared" ca="1" si="25"/>
        <v>-</v>
      </c>
      <c r="BK7" s="22" t="str">
        <f t="shared" ca="1" si="25"/>
        <v>-</v>
      </c>
      <c r="BL7" s="22" t="str">
        <f t="shared" ca="1" si="25"/>
        <v>-</v>
      </c>
      <c r="BM7" s="22" t="str">
        <f t="shared" ca="1" si="25"/>
        <v>-</v>
      </c>
      <c r="BN7" s="22" t="str">
        <f t="shared" ca="1" si="25"/>
        <v>-</v>
      </c>
      <c r="BO7" s="22" t="str">
        <f t="shared" ca="1" si="25"/>
        <v>-</v>
      </c>
      <c r="BP7" s="22" t="str">
        <f ca="1">OFFSET(BP$5,$B7,0)</f>
        <v>-</v>
      </c>
      <c r="BQ7" s="21">
        <v>1</v>
      </c>
      <c r="BR7" s="21">
        <v>1</v>
      </c>
      <c r="BS7" s="255">
        <v>0</v>
      </c>
      <c r="BT7" s="22" t="str">
        <f t="shared" ca="1" si="25"/>
        <v>-</v>
      </c>
      <c r="BU7" s="22" t="str">
        <f t="shared" ca="1" si="25"/>
        <v>-</v>
      </c>
      <c r="BV7" s="22" t="str">
        <f t="shared" ca="1" si="25"/>
        <v>-</v>
      </c>
      <c r="BW7" s="22" t="str">
        <f t="shared" ca="1" si="25"/>
        <v>-</v>
      </c>
      <c r="BX7" s="22" t="str">
        <f t="shared" ca="1" si="25"/>
        <v>-</v>
      </c>
      <c r="BY7" s="22" t="str">
        <f t="shared" ca="1" si="25"/>
        <v>-</v>
      </c>
      <c r="BZ7" s="22" t="str">
        <f t="shared" ca="1" si="25"/>
        <v>-</v>
      </c>
      <c r="CA7" s="21">
        <v>0</v>
      </c>
      <c r="CB7" s="22" t="str">
        <f t="shared" ca="1" si="25"/>
        <v>-</v>
      </c>
      <c r="CC7" s="22" t="str">
        <f t="shared" ca="1" si="25"/>
        <v>-</v>
      </c>
      <c r="CD7" s="22" t="str">
        <f t="shared" ca="1" si="25"/>
        <v>-</v>
      </c>
      <c r="CE7" s="22" t="str">
        <f t="shared" ca="1" si="25"/>
        <v>-</v>
      </c>
      <c r="CF7" s="22" t="str">
        <f t="shared" ca="1" si="25"/>
        <v>-</v>
      </c>
      <c r="CG7" s="22">
        <f t="shared" ca="1" si="25"/>
        <v>0</v>
      </c>
      <c r="CH7" s="256">
        <f t="shared" ca="1" si="25"/>
        <v>0</v>
      </c>
      <c r="CI7" s="256">
        <f t="shared" ca="1" si="25"/>
        <v>0</v>
      </c>
      <c r="CJ7" s="22">
        <f t="shared" ca="1" si="25"/>
        <v>0</v>
      </c>
      <c r="CK7" s="22">
        <f t="shared" ca="1" si="25"/>
        <v>0</v>
      </c>
      <c r="CL7" s="22">
        <f ca="1">OFFSET(CL$5,$B7,0)</f>
        <v>0</v>
      </c>
      <c r="CM7" s="22">
        <f ca="1">OFFSET(CM$5,$B7,0)</f>
        <v>0</v>
      </c>
      <c r="CN7" s="22" t="str">
        <f ca="1">OFFSET(CN$5,$B7,0)</f>
        <v>-</v>
      </c>
      <c r="CO7" s="22" t="str">
        <f ca="1">OFFSET(CO$5,$B7,0)</f>
        <v>-</v>
      </c>
      <c r="CP7" s="22" t="str">
        <f t="shared" ref="CP7:CQ7" ca="1" si="27">OFFSET(CP$5,$B7,0)</f>
        <v>-</v>
      </c>
      <c r="CQ7" s="22" t="str">
        <f t="shared" ca="1" si="27"/>
        <v>-</v>
      </c>
      <c r="CR7" s="22" t="str">
        <f t="shared" ca="1" si="25"/>
        <v>-</v>
      </c>
      <c r="CS7" s="22" t="str">
        <f t="shared" ca="1" si="25"/>
        <v>-</v>
      </c>
      <c r="CT7" s="22" t="str">
        <f t="shared" ca="1" si="25"/>
        <v>-</v>
      </c>
      <c r="CU7" s="22" t="str">
        <f t="shared" ca="1" si="25"/>
        <v>-</v>
      </c>
      <c r="CV7" s="22" t="str">
        <f t="shared" ca="1" si="25"/>
        <v>-</v>
      </c>
      <c r="CW7" s="22" t="str">
        <f ca="1">OFFSET(CW$5,$B7,0)</f>
        <v>-</v>
      </c>
      <c r="CX7" s="22" t="str">
        <f ca="1">OFFSET(CX$5,$B7,0)</f>
        <v>-</v>
      </c>
      <c r="CY7" s="22">
        <f t="shared" ca="1" si="25"/>
        <v>1</v>
      </c>
      <c r="CZ7" s="22" t="str">
        <f t="shared" ca="1" si="25"/>
        <v>-</v>
      </c>
      <c r="DA7" s="22" t="str">
        <f t="shared" ca="1" si="25"/>
        <v>-</v>
      </c>
      <c r="DB7" s="22" t="str">
        <f t="shared" ca="1" si="25"/>
        <v>-</v>
      </c>
      <c r="DC7" s="22" t="str">
        <f t="shared" ca="1" si="25"/>
        <v>-</v>
      </c>
      <c r="DD7" s="22" t="b">
        <f t="shared" ca="1" si="25"/>
        <v>1</v>
      </c>
      <c r="DE7" s="22" t="str">
        <f t="shared" ca="1" si="25"/>
        <v>-</v>
      </c>
      <c r="DF7" s="22">
        <f t="shared" ca="1" si="25"/>
        <v>0</v>
      </c>
      <c r="DG7" s="22" t="str">
        <f t="shared" ca="1" si="25"/>
        <v>-</v>
      </c>
      <c r="DH7" s="22">
        <f t="shared" ca="1" si="25"/>
        <v>1</v>
      </c>
      <c r="DI7" s="22">
        <f t="shared" ca="1" si="25"/>
        <v>0</v>
      </c>
      <c r="DJ7" s="22">
        <f t="shared" ca="1" si="25"/>
        <v>1</v>
      </c>
      <c r="DK7" s="22">
        <f t="shared" ca="1" si="25"/>
        <v>1</v>
      </c>
      <c r="DL7" s="22">
        <f t="shared" ca="1" si="25"/>
        <v>1</v>
      </c>
      <c r="DM7" s="22">
        <f t="shared" ca="1" si="25"/>
        <v>0</v>
      </c>
      <c r="DN7" s="22">
        <f t="shared" ca="1" si="25"/>
        <v>0</v>
      </c>
      <c r="DO7" s="22">
        <f t="shared" ca="1" si="25"/>
        <v>0</v>
      </c>
      <c r="DP7" s="22">
        <f t="shared" ca="1" si="25"/>
        <v>0</v>
      </c>
      <c r="DQ7" s="22">
        <f t="shared" ca="1" si="25"/>
        <v>1</v>
      </c>
      <c r="DR7" s="22">
        <f t="shared" ca="1" si="25"/>
        <v>0</v>
      </c>
      <c r="DS7" s="22">
        <f t="shared" ref="DS7:GW7" ca="1" si="28">OFFSET(DS$5,$B7,0)</f>
        <v>0</v>
      </c>
      <c r="DT7" s="22">
        <f t="shared" ca="1" si="28"/>
        <v>0</v>
      </c>
      <c r="DU7" s="22">
        <f t="shared" ca="1" si="28"/>
        <v>0</v>
      </c>
      <c r="DV7" s="22">
        <f t="shared" ca="1" si="28"/>
        <v>0</v>
      </c>
      <c r="DW7" s="22">
        <f t="shared" ca="1" si="28"/>
        <v>0</v>
      </c>
      <c r="DX7" s="22">
        <f t="shared" ca="1" si="28"/>
        <v>0</v>
      </c>
      <c r="DY7" s="22">
        <f t="shared" ca="1" si="28"/>
        <v>1</v>
      </c>
      <c r="DZ7" s="22">
        <f t="shared" ca="1" si="28"/>
        <v>0</v>
      </c>
      <c r="EA7" s="22">
        <f t="shared" ca="1" si="28"/>
        <v>0</v>
      </c>
      <c r="EB7" s="22">
        <f t="shared" ca="1" si="28"/>
        <v>0</v>
      </c>
      <c r="EC7" s="22">
        <f t="shared" ca="1" si="28"/>
        <v>0</v>
      </c>
      <c r="ED7" s="22">
        <f t="shared" ca="1" si="28"/>
        <v>0</v>
      </c>
      <c r="EE7" s="22">
        <f t="shared" ca="1" si="28"/>
        <v>0</v>
      </c>
      <c r="EF7" s="22">
        <f t="shared" ca="1" si="28"/>
        <v>0</v>
      </c>
      <c r="EG7" s="22">
        <f t="shared" ca="1" si="28"/>
        <v>0</v>
      </c>
      <c r="EH7" s="22">
        <f t="shared" ca="1" si="28"/>
        <v>0</v>
      </c>
      <c r="EI7" s="22" t="str">
        <f t="shared" ca="1" si="28"/>
        <v>-</v>
      </c>
      <c r="EJ7" s="22" t="str">
        <f t="shared" ca="1" si="28"/>
        <v>-</v>
      </c>
      <c r="EK7" s="22" t="str">
        <f t="shared" ca="1" si="28"/>
        <v>-</v>
      </c>
      <c r="EL7" s="22" t="str">
        <f t="shared" ca="1" si="28"/>
        <v>-</v>
      </c>
      <c r="EM7" s="22" t="b">
        <f t="shared" ca="1" si="28"/>
        <v>0</v>
      </c>
      <c r="EN7" s="22" t="b">
        <f t="shared" ca="1" si="28"/>
        <v>0</v>
      </c>
      <c r="EO7" s="22" t="b">
        <f t="shared" ca="1" si="28"/>
        <v>1</v>
      </c>
      <c r="EP7" s="22">
        <f t="shared" ca="1" si="28"/>
        <v>0</v>
      </c>
      <c r="EQ7" s="21">
        <v>2</v>
      </c>
      <c r="ER7" s="21">
        <v>2</v>
      </c>
      <c r="ES7" s="22" t="str">
        <f t="shared" ca="1" si="28"/>
        <v>-</v>
      </c>
      <c r="ET7" s="22" t="str">
        <f ca="1">OFFSET(ET$5,$B7,0)</f>
        <v>-</v>
      </c>
      <c r="EU7" s="22" t="str">
        <f t="shared" ca="1" si="28"/>
        <v>-</v>
      </c>
      <c r="EV7" s="22" t="str">
        <f t="shared" ca="1" si="28"/>
        <v>-</v>
      </c>
      <c r="EW7" s="22" t="str">
        <f t="shared" ca="1" si="28"/>
        <v>-</v>
      </c>
      <c r="EX7" s="22" t="str">
        <f t="shared" ca="1" si="28"/>
        <v>-</v>
      </c>
      <c r="EY7" s="22" t="str">
        <f t="shared" ca="1" si="28"/>
        <v>-</v>
      </c>
      <c r="EZ7" s="22" t="str">
        <f t="shared" ca="1" si="28"/>
        <v>-</v>
      </c>
      <c r="FA7" s="22" t="str">
        <f t="shared" ca="1" si="28"/>
        <v>-</v>
      </c>
      <c r="FB7" s="244" t="str">
        <f t="shared" ca="1" si="28"/>
        <v>-</v>
      </c>
      <c r="FC7" s="22" t="b">
        <f t="shared" ca="1" si="28"/>
        <v>1</v>
      </c>
      <c r="FD7" s="21">
        <v>0</v>
      </c>
      <c r="FE7" s="22" t="str">
        <f t="shared" ca="1" si="28"/>
        <v>-</v>
      </c>
      <c r="FF7" s="22" t="str">
        <f ca="1">OFFSET(FF$5,$B7,0)</f>
        <v>-</v>
      </c>
      <c r="FG7" s="22" t="str">
        <f ca="1">OFFSET(FG$5,$B7,0)</f>
        <v>-</v>
      </c>
      <c r="FH7" s="22" t="b">
        <f ca="1">OFFSET(FH$5,$B7,0)</f>
        <v>1</v>
      </c>
      <c r="FI7" s="22">
        <f ca="1">OFFSET(FI$5,$B7,0)</f>
        <v>0</v>
      </c>
      <c r="FJ7" s="22" t="str">
        <f ca="1">OFFSET(FJ$5,$B7,0)</f>
        <v>-</v>
      </c>
      <c r="FK7" s="22" t="str">
        <f t="shared" ref="FK7:FM7" ca="1" si="29">OFFSET(FK$5,$B7,0)</f>
        <v>-</v>
      </c>
      <c r="FL7" s="22" t="str">
        <f t="shared" ca="1" si="29"/>
        <v>-</v>
      </c>
      <c r="FM7" s="22" t="str">
        <f t="shared" ca="1" si="29"/>
        <v>-</v>
      </c>
      <c r="FN7" s="22" t="str">
        <f t="shared" ca="1" si="28"/>
        <v>-</v>
      </c>
      <c r="FO7" s="22" t="str">
        <f t="shared" ca="1" si="28"/>
        <v>-</v>
      </c>
      <c r="FP7" s="22" t="str">
        <f t="shared" ca="1" si="28"/>
        <v>-</v>
      </c>
      <c r="FQ7" s="22" t="str">
        <f t="shared" ca="1" si="28"/>
        <v>-</v>
      </c>
      <c r="FR7" s="22" t="str">
        <f t="shared" ca="1" si="28"/>
        <v>-</v>
      </c>
      <c r="FS7" s="22">
        <f t="shared" ca="1" si="28"/>
        <v>500</v>
      </c>
      <c r="FT7" s="22">
        <f t="shared" ca="1" si="28"/>
        <v>500</v>
      </c>
      <c r="FU7" s="22" t="str">
        <f ca="1">OFFSET(FU$5,$B7,0)</f>
        <v>-</v>
      </c>
      <c r="FV7" s="22" t="str">
        <f ca="1">OFFSET(FV$5,$B7,0)</f>
        <v>-</v>
      </c>
      <c r="FW7" s="22" t="str">
        <f ca="1">OFFSET(FW$5,$B7,0)</f>
        <v>-</v>
      </c>
      <c r="FX7" s="22">
        <f ca="1">OFFSET(FX$5,$B7,0)</f>
        <v>1</v>
      </c>
      <c r="FY7" s="22">
        <f t="shared" ca="1" si="28"/>
        <v>0</v>
      </c>
      <c r="FZ7" s="22">
        <f ca="1">OFFSET(FZ$5,$B7,0)</f>
        <v>1</v>
      </c>
      <c r="GA7" s="22">
        <f ca="1">OFFSET(GA$5,$B7,0)</f>
        <v>1</v>
      </c>
      <c r="GB7" s="22">
        <f t="shared" ca="1" si="28"/>
        <v>0</v>
      </c>
      <c r="GC7" s="5">
        <f>INDEX(i.std_prices,1,1)</f>
        <v>70</v>
      </c>
      <c r="GD7" s="5">
        <f>INDEX(i.std_prices,1,2)</f>
        <v>50</v>
      </c>
      <c r="GE7" s="5">
        <f>INDEX(i.std_prices,1,3)</f>
        <v>70</v>
      </c>
      <c r="GF7" s="5">
        <f>INDEX(i.std_prices,1,4)</f>
        <v>50</v>
      </c>
      <c r="GG7" s="22">
        <f t="shared" ref="GG7:GI7" ca="1" si="30">OFFSET(GG$5,$B7,0)</f>
        <v>1</v>
      </c>
      <c r="GH7" s="22">
        <f t="shared" ca="1" si="30"/>
        <v>1</v>
      </c>
      <c r="GI7" s="22">
        <f t="shared" ca="1" si="30"/>
        <v>1</v>
      </c>
      <c r="GJ7" s="22">
        <f t="shared" ca="1" si="28"/>
        <v>1</v>
      </c>
      <c r="GK7" s="22">
        <f t="shared" ca="1" si="28"/>
        <v>1</v>
      </c>
      <c r="GL7" s="22">
        <f t="shared" ca="1" si="28"/>
        <v>1</v>
      </c>
      <c r="GM7" s="22">
        <f t="shared" ca="1" si="28"/>
        <v>1</v>
      </c>
      <c r="GN7" s="22">
        <f t="shared" ca="1" si="28"/>
        <v>1</v>
      </c>
      <c r="GO7" s="22">
        <f t="shared" ca="1" si="28"/>
        <v>1</v>
      </c>
      <c r="GP7" s="22">
        <f ca="1">OFFSET(GP$5,$B7,0)</f>
        <v>1</v>
      </c>
      <c r="GQ7" s="22" t="str">
        <f t="shared" ca="1" si="28"/>
        <v>-</v>
      </c>
      <c r="GR7" s="22" t="str">
        <f t="shared" ca="1" si="28"/>
        <v>-</v>
      </c>
      <c r="GS7" s="21" t="b">
        <f>$G7=1</f>
        <v>0</v>
      </c>
      <c r="GT7" s="22">
        <f ca="1">OFFSET(GT$5,$B7,0)</f>
        <v>0</v>
      </c>
      <c r="GU7" s="22" t="str">
        <f t="shared" ca="1" si="28"/>
        <v>-</v>
      </c>
      <c r="GV7" s="22">
        <f t="shared" ca="1" si="28"/>
        <v>0</v>
      </c>
      <c r="GW7" s="22">
        <f t="shared" ca="1" si="28"/>
        <v>0</v>
      </c>
      <c r="GX7" s="27">
        <v>0</v>
      </c>
    </row>
    <row r="8" spans="1:206" collapsed="1">
      <c r="A8" s="24"/>
      <c r="B8" s="24"/>
      <c r="D8" t="b">
        <v>0</v>
      </c>
      <c r="E8" s="15"/>
      <c r="F8" s="15"/>
      <c r="O8" s="226" t="s">
        <v>388</v>
      </c>
      <c r="P8" s="10" t="str">
        <f>IF(COUNTIF(O$5:O8,O8)=1,"-","Dup")</f>
        <v>-</v>
      </c>
      <c r="Q8" s="16"/>
      <c r="R8" s="242"/>
      <c r="S8" s="242"/>
      <c r="T8" s="16"/>
      <c r="U8" s="16"/>
      <c r="V8" s="16"/>
      <c r="W8" s="16"/>
      <c r="X8" s="16"/>
      <c r="Y8" s="242"/>
      <c r="Z8" s="16"/>
      <c r="AA8" s="16"/>
      <c r="AB8" s="16"/>
      <c r="AC8" s="16"/>
      <c r="AD8" s="16"/>
      <c r="AE8" s="16"/>
      <c r="AF8" s="16"/>
      <c r="AG8" s="16"/>
      <c r="AH8" s="242"/>
      <c r="AI8" s="16"/>
      <c r="AJ8" s="16"/>
      <c r="AK8" s="16"/>
      <c r="AL8" s="16"/>
      <c r="AM8" s="16"/>
      <c r="AN8" s="16"/>
      <c r="AO8" s="16"/>
      <c r="AP8" s="16"/>
      <c r="AQ8" s="16"/>
      <c r="AR8" s="16"/>
      <c r="AS8" s="16"/>
      <c r="AT8" s="16"/>
      <c r="AU8" s="16"/>
      <c r="AV8" s="16"/>
      <c r="AW8" s="16"/>
      <c r="AX8" s="16"/>
      <c r="AY8" s="16"/>
      <c r="AZ8" s="16"/>
      <c r="BA8" s="16"/>
      <c r="BB8" s="16"/>
      <c r="BC8" s="16"/>
      <c r="BD8" s="16"/>
      <c r="BE8" s="16"/>
      <c r="BF8" s="16"/>
      <c r="BG8" s="16"/>
      <c r="BH8" s="16"/>
      <c r="BI8" s="16"/>
      <c r="BJ8" s="16"/>
      <c r="BK8" s="16"/>
      <c r="BL8" s="16"/>
      <c r="BM8" s="16"/>
      <c r="BN8" s="16"/>
      <c r="BO8" s="16"/>
      <c r="BP8" s="16"/>
      <c r="BQ8" s="16"/>
      <c r="BR8" s="16"/>
      <c r="BS8" s="16"/>
      <c r="BT8" s="16"/>
      <c r="BU8" s="16"/>
      <c r="BV8" s="16"/>
      <c r="BW8" s="16"/>
      <c r="BX8" s="16"/>
      <c r="BY8" s="16"/>
      <c r="BZ8" s="16"/>
      <c r="CA8" s="16"/>
      <c r="CB8" s="16"/>
      <c r="CC8" s="16"/>
      <c r="CD8" s="16"/>
      <c r="CE8" s="16"/>
      <c r="CF8" s="16"/>
      <c r="CG8" s="16"/>
      <c r="CH8" s="242"/>
      <c r="CI8" s="242"/>
      <c r="CJ8" s="16"/>
      <c r="CK8" s="16"/>
      <c r="CL8" s="16"/>
      <c r="CM8" s="16"/>
      <c r="CN8" s="16"/>
      <c r="CO8" s="16"/>
      <c r="CP8" s="16"/>
      <c r="CQ8" s="16"/>
      <c r="CR8" s="16"/>
      <c r="CS8" s="16"/>
      <c r="CT8" s="16"/>
      <c r="CU8" s="16"/>
      <c r="CV8" s="16"/>
      <c r="CW8" s="16"/>
      <c r="CX8" s="16"/>
      <c r="CY8" s="16"/>
      <c r="CZ8" s="16"/>
      <c r="DA8" s="16"/>
      <c r="DB8" s="16"/>
      <c r="DC8" s="16"/>
      <c r="DD8" s="16"/>
      <c r="DE8" s="16"/>
      <c r="DF8" s="16"/>
      <c r="DG8" s="16"/>
      <c r="DH8" s="16"/>
      <c r="DI8" s="16"/>
      <c r="DJ8" s="16"/>
      <c r="DK8" s="16"/>
      <c r="DL8" s="16"/>
      <c r="DM8" s="16"/>
      <c r="DN8" s="16"/>
      <c r="DO8" s="16"/>
      <c r="DP8" s="16"/>
      <c r="DQ8" s="16"/>
      <c r="DR8" s="16"/>
      <c r="DS8" s="16"/>
      <c r="DT8" s="16"/>
      <c r="DU8" s="16"/>
      <c r="DV8" s="16"/>
      <c r="DW8" s="16"/>
      <c r="DX8" s="16"/>
      <c r="DY8" s="16"/>
      <c r="DZ8" s="16"/>
      <c r="EA8" s="16"/>
      <c r="EB8" s="16"/>
      <c r="EC8" s="16"/>
      <c r="ED8" s="16"/>
      <c r="EE8" s="16"/>
      <c r="EF8" s="16"/>
      <c r="EG8" s="16"/>
      <c r="EH8" s="16"/>
      <c r="EI8" s="16"/>
      <c r="EJ8" s="16"/>
      <c r="EK8" s="16"/>
      <c r="EL8" s="16"/>
      <c r="EM8" s="16"/>
      <c r="EN8" s="16"/>
      <c r="EO8" s="16"/>
      <c r="EP8" s="16"/>
      <c r="EQ8" s="16"/>
      <c r="ER8" s="16"/>
      <c r="ES8" s="16"/>
      <c r="ET8" s="16"/>
      <c r="EU8" s="16"/>
      <c r="EV8" s="16"/>
      <c r="EW8" s="16"/>
      <c r="EX8" s="16"/>
      <c r="EY8" s="16"/>
      <c r="EZ8" s="16"/>
      <c r="FA8" s="16"/>
      <c r="FB8" s="242"/>
      <c r="FC8" s="16"/>
      <c r="FD8" s="16"/>
      <c r="FE8" s="16"/>
      <c r="FF8" s="16"/>
      <c r="FG8" s="16"/>
      <c r="FH8" s="16"/>
      <c r="FI8" s="16"/>
      <c r="FJ8" s="16"/>
      <c r="FK8" s="16"/>
      <c r="FL8" s="16"/>
      <c r="FM8" s="16"/>
      <c r="FN8" s="16"/>
      <c r="FO8" s="16"/>
      <c r="FP8" s="16"/>
      <c r="FQ8" s="16"/>
      <c r="FR8" s="16"/>
      <c r="FS8" s="16"/>
      <c r="FT8" s="16"/>
      <c r="FU8" s="16"/>
      <c r="FV8" s="16"/>
      <c r="FW8" s="16"/>
      <c r="FX8" s="16"/>
      <c r="FY8" s="16"/>
      <c r="FZ8" s="16"/>
      <c r="GA8" s="16"/>
      <c r="GB8" s="16"/>
      <c r="GC8" s="16"/>
      <c r="GD8" s="16"/>
      <c r="GE8" s="16"/>
      <c r="GF8" s="16"/>
      <c r="GG8" s="16"/>
      <c r="GH8" s="16"/>
      <c r="GI8" s="16"/>
      <c r="GJ8" s="16"/>
      <c r="GK8" s="16"/>
      <c r="GL8" s="16"/>
      <c r="GM8" s="16"/>
      <c r="GN8" s="16"/>
      <c r="GO8" s="16"/>
      <c r="GP8" s="16"/>
      <c r="GQ8" s="16"/>
      <c r="GR8" s="16"/>
      <c r="GS8" s="16"/>
      <c r="GT8" s="16"/>
      <c r="GU8" s="16"/>
      <c r="GV8" s="16"/>
      <c r="GW8" s="16"/>
      <c r="GX8" s="27">
        <v>0</v>
      </c>
    </row>
    <row r="9" spans="1:206" collapsed="1">
      <c r="A9" s="24">
        <f t="shared" si="11"/>
        <v>4</v>
      </c>
      <c r="B9" s="24"/>
      <c r="C9">
        <v>1</v>
      </c>
      <c r="D9" t="b">
        <v>1</v>
      </c>
      <c r="E9" s="283" t="b">
        <v>1</v>
      </c>
      <c r="F9" t="b">
        <v>1</v>
      </c>
      <c r="G9">
        <f>MATCH(TRUE,$EM9:$EO9,0)</f>
        <v>3</v>
      </c>
      <c r="O9" s="224" t="str">
        <f>"Quick test"</f>
        <v>Quick test</v>
      </c>
      <c r="P9" s="10" t="str">
        <f>IF(COUNTIF(O$5:O9,O9)=1,"-","Dup")</f>
        <v>-</v>
      </c>
      <c r="Q9" s="14" t="b">
        <v>0</v>
      </c>
      <c r="R9" s="256" t="str">
        <f t="shared" ref="R9:S12" ca="1" si="31">OFFSET(R$5,$B9,0)</f>
        <v>-</v>
      </c>
      <c r="S9" s="256" t="str">
        <f t="shared" ca="1" si="31"/>
        <v>-</v>
      </c>
      <c r="T9" s="14" t="b">
        <v>0</v>
      </c>
      <c r="U9" s="14" t="b">
        <v>0</v>
      </c>
      <c r="V9" s="14" t="b">
        <v>0</v>
      </c>
      <c r="W9" s="14">
        <v>0</v>
      </c>
      <c r="X9" s="21" t="b">
        <v>1</v>
      </c>
      <c r="Y9" s="241" t="str">
        <f t="shared" ref="Y9" si="32">Y$6</f>
        <v>-</v>
      </c>
      <c r="Z9" s="14" t="b">
        <v>1</v>
      </c>
      <c r="AA9" s="14">
        <v>0</v>
      </c>
      <c r="AB9" s="14">
        <v>2</v>
      </c>
      <c r="AC9" s="21" t="b">
        <v>1</v>
      </c>
      <c r="AD9" s="21" t="b">
        <v>1</v>
      </c>
      <c r="AE9" s="21" t="b">
        <v>1</v>
      </c>
      <c r="AF9" s="21" t="b">
        <v>1</v>
      </c>
      <c r="AG9" s="21" t="b">
        <v>1</v>
      </c>
      <c r="AH9" s="255" t="b">
        <v>1</v>
      </c>
      <c r="AI9" s="14">
        <f t="shared" ref="AI9:BM9" si="33">AI$6</f>
        <v>1</v>
      </c>
      <c r="AJ9" s="14">
        <f t="shared" si="33"/>
        <v>1</v>
      </c>
      <c r="AK9" s="14" t="str">
        <f t="shared" si="33"/>
        <v>-</v>
      </c>
      <c r="AL9" s="14" t="str">
        <f t="shared" si="33"/>
        <v>-</v>
      </c>
      <c r="AM9" s="14" t="str">
        <f t="shared" si="33"/>
        <v>-</v>
      </c>
      <c r="AN9" s="14" t="str">
        <f t="shared" si="33"/>
        <v>-</v>
      </c>
      <c r="AO9" s="14" t="str">
        <f t="shared" si="33"/>
        <v>-</v>
      </c>
      <c r="AP9" s="14" t="str">
        <f t="shared" si="33"/>
        <v>-</v>
      </c>
      <c r="AQ9" s="14" t="str">
        <f t="shared" si="33"/>
        <v>-</v>
      </c>
      <c r="AR9" s="14" t="str">
        <f t="shared" si="33"/>
        <v>-</v>
      </c>
      <c r="AS9" s="14" t="str">
        <f t="shared" si="33"/>
        <v>-</v>
      </c>
      <c r="AT9" s="14" t="str">
        <f t="shared" si="33"/>
        <v>-</v>
      </c>
      <c r="AU9" s="14" t="str">
        <f t="shared" si="33"/>
        <v>-</v>
      </c>
      <c r="AV9" s="14" t="str">
        <f t="shared" si="33"/>
        <v>-</v>
      </c>
      <c r="AW9" s="14" t="str">
        <f t="shared" si="33"/>
        <v>-</v>
      </c>
      <c r="AX9" s="14" t="str">
        <f t="shared" si="33"/>
        <v>-</v>
      </c>
      <c r="AY9" s="14" t="str">
        <f t="shared" si="33"/>
        <v>-</v>
      </c>
      <c r="AZ9" s="14" t="str">
        <f t="shared" si="33"/>
        <v>-</v>
      </c>
      <c r="BA9" s="14" t="str">
        <f t="shared" si="33"/>
        <v>-</v>
      </c>
      <c r="BB9" s="14" t="str">
        <f t="shared" si="33"/>
        <v>-</v>
      </c>
      <c r="BC9" s="14" t="str">
        <f t="shared" si="33"/>
        <v>-</v>
      </c>
      <c r="BD9" s="14" t="str">
        <f t="shared" si="33"/>
        <v>-</v>
      </c>
      <c r="BE9" s="14" t="str">
        <f t="shared" si="33"/>
        <v>-</v>
      </c>
      <c r="BF9" s="14" t="str">
        <f t="shared" si="33"/>
        <v>-</v>
      </c>
      <c r="BG9" s="14" t="str">
        <f t="shared" si="33"/>
        <v>-</v>
      </c>
      <c r="BH9" s="14" t="str">
        <f t="shared" si="33"/>
        <v>-</v>
      </c>
      <c r="BI9" s="14" t="str">
        <f t="shared" si="33"/>
        <v>-</v>
      </c>
      <c r="BJ9" s="14" t="str">
        <f t="shared" si="33"/>
        <v>-</v>
      </c>
      <c r="BK9" s="14" t="str">
        <f t="shared" si="33"/>
        <v>-</v>
      </c>
      <c r="BL9" s="14" t="str">
        <f t="shared" si="33"/>
        <v>-</v>
      </c>
      <c r="BM9" s="14" t="str">
        <f t="shared" si="33"/>
        <v>-</v>
      </c>
      <c r="BN9" s="14" t="str">
        <f>BN$6</f>
        <v>-</v>
      </c>
      <c r="BO9" s="14" t="str">
        <f>BO$6</f>
        <v>-</v>
      </c>
      <c r="BP9" s="14" t="str">
        <f>BP$6</f>
        <v>-</v>
      </c>
      <c r="BQ9" s="21">
        <v>1</v>
      </c>
      <c r="BR9" s="21">
        <v>1</v>
      </c>
      <c r="BS9" s="241" t="str">
        <f t="shared" ref="BS9:CA9" si="34">BS$6</f>
        <v>-</v>
      </c>
      <c r="BT9" s="14" t="str">
        <f t="shared" ref="BT9:CI9" si="35">BT$6</f>
        <v>-</v>
      </c>
      <c r="BU9" s="241" t="str">
        <f t="shared" si="34"/>
        <v>-</v>
      </c>
      <c r="BV9" s="241" t="str">
        <f t="shared" si="34"/>
        <v>-</v>
      </c>
      <c r="BW9" s="241" t="str">
        <f t="shared" si="34"/>
        <v>-</v>
      </c>
      <c r="BX9" s="241" t="str">
        <f t="shared" si="34"/>
        <v>-</v>
      </c>
      <c r="BY9" s="241" t="str">
        <f t="shared" si="34"/>
        <v>-</v>
      </c>
      <c r="BZ9" s="241" t="str">
        <f t="shared" si="34"/>
        <v>-</v>
      </c>
      <c r="CA9" s="241" t="str">
        <f t="shared" si="34"/>
        <v>-</v>
      </c>
      <c r="CB9" s="14" t="str">
        <f t="shared" si="35"/>
        <v>-</v>
      </c>
      <c r="CC9" s="14" t="str">
        <f t="shared" si="35"/>
        <v>-</v>
      </c>
      <c r="CD9" s="14" t="str">
        <f t="shared" si="35"/>
        <v>-</v>
      </c>
      <c r="CE9" s="14" t="str">
        <f t="shared" si="35"/>
        <v>-</v>
      </c>
      <c r="CF9" s="14" t="str">
        <f t="shared" si="35"/>
        <v>-</v>
      </c>
      <c r="CG9" s="14">
        <f t="shared" si="35"/>
        <v>0</v>
      </c>
      <c r="CH9" s="241">
        <f t="shared" si="35"/>
        <v>0</v>
      </c>
      <c r="CI9" s="241">
        <f t="shared" si="35"/>
        <v>0</v>
      </c>
      <c r="CJ9" s="14">
        <f t="shared" ref="CJ9:DC9" si="36">CJ$6</f>
        <v>0</v>
      </c>
      <c r="CK9" s="14">
        <f t="shared" si="36"/>
        <v>0</v>
      </c>
      <c r="CL9" s="14">
        <f t="shared" si="36"/>
        <v>0</v>
      </c>
      <c r="CM9" s="14">
        <f t="shared" si="36"/>
        <v>0</v>
      </c>
      <c r="CN9" s="14" t="str">
        <f t="shared" si="36"/>
        <v>-</v>
      </c>
      <c r="CO9" s="14" t="str">
        <f t="shared" si="36"/>
        <v>-</v>
      </c>
      <c r="CP9" s="14" t="str">
        <f t="shared" si="36"/>
        <v>-</v>
      </c>
      <c r="CQ9" s="14" t="str">
        <f t="shared" si="36"/>
        <v>-</v>
      </c>
      <c r="CR9" s="14" t="str">
        <f t="shared" si="36"/>
        <v>-</v>
      </c>
      <c r="CS9" s="14" t="str">
        <f t="shared" si="36"/>
        <v>-</v>
      </c>
      <c r="CT9" s="14" t="str">
        <f t="shared" si="36"/>
        <v>-</v>
      </c>
      <c r="CU9" s="14" t="str">
        <f t="shared" si="36"/>
        <v>-</v>
      </c>
      <c r="CV9" s="14" t="str">
        <f t="shared" si="36"/>
        <v>-</v>
      </c>
      <c r="CW9" s="14" t="str">
        <f t="shared" si="36"/>
        <v>-</v>
      </c>
      <c r="CX9" s="14" t="str">
        <f t="shared" si="36"/>
        <v>-</v>
      </c>
      <c r="CY9" s="14">
        <f t="shared" si="36"/>
        <v>1</v>
      </c>
      <c r="CZ9" s="14" t="str">
        <f t="shared" si="36"/>
        <v>-</v>
      </c>
      <c r="DA9" s="14" t="str">
        <f t="shared" si="36"/>
        <v>-</v>
      </c>
      <c r="DB9" s="14" t="str">
        <f t="shared" si="36"/>
        <v>-</v>
      </c>
      <c r="DC9" s="14" t="str">
        <f t="shared" si="36"/>
        <v>-</v>
      </c>
      <c r="DD9" s="21" t="s">
        <v>36</v>
      </c>
      <c r="DE9" s="14" t="str">
        <f t="shared" ref="DE9:EL9" si="37">DE$6</f>
        <v>-</v>
      </c>
      <c r="DF9" s="14">
        <f t="shared" si="37"/>
        <v>0</v>
      </c>
      <c r="DG9" s="14" t="str">
        <f t="shared" si="37"/>
        <v>-</v>
      </c>
      <c r="DH9" s="14">
        <f t="shared" si="37"/>
        <v>1</v>
      </c>
      <c r="DI9" s="14">
        <f t="shared" si="37"/>
        <v>0</v>
      </c>
      <c r="DJ9" s="14">
        <f t="shared" si="37"/>
        <v>1</v>
      </c>
      <c r="DK9" s="14">
        <f t="shared" si="37"/>
        <v>1</v>
      </c>
      <c r="DL9" s="14">
        <f t="shared" si="37"/>
        <v>1</v>
      </c>
      <c r="DM9" s="14">
        <f t="shared" si="37"/>
        <v>0</v>
      </c>
      <c r="DN9" s="14">
        <f t="shared" si="37"/>
        <v>0</v>
      </c>
      <c r="DO9" s="14">
        <f t="shared" si="37"/>
        <v>0</v>
      </c>
      <c r="DP9" s="14">
        <f t="shared" si="37"/>
        <v>0</v>
      </c>
      <c r="DQ9" s="14">
        <f t="shared" si="37"/>
        <v>1</v>
      </c>
      <c r="DR9" s="14">
        <f t="shared" si="37"/>
        <v>0</v>
      </c>
      <c r="DS9" s="14">
        <f t="shared" si="37"/>
        <v>0</v>
      </c>
      <c r="DT9" s="14">
        <f t="shared" si="37"/>
        <v>0</v>
      </c>
      <c r="DU9" s="14">
        <f t="shared" si="37"/>
        <v>0</v>
      </c>
      <c r="DV9" s="14">
        <f t="shared" si="37"/>
        <v>0</v>
      </c>
      <c r="DW9" s="14">
        <f t="shared" si="37"/>
        <v>0</v>
      </c>
      <c r="DX9" s="14">
        <f t="shared" si="37"/>
        <v>0</v>
      </c>
      <c r="DY9" s="14">
        <f t="shared" si="37"/>
        <v>1</v>
      </c>
      <c r="DZ9" s="14">
        <f t="shared" si="37"/>
        <v>0</v>
      </c>
      <c r="EA9" s="14">
        <f t="shared" si="37"/>
        <v>0</v>
      </c>
      <c r="EB9" s="14">
        <f t="shared" si="37"/>
        <v>0</v>
      </c>
      <c r="EC9" s="14">
        <f t="shared" si="37"/>
        <v>0</v>
      </c>
      <c r="ED9" s="14">
        <f t="shared" si="37"/>
        <v>0</v>
      </c>
      <c r="EE9" s="14">
        <f t="shared" si="37"/>
        <v>0</v>
      </c>
      <c r="EF9" s="14">
        <f t="shared" si="37"/>
        <v>0</v>
      </c>
      <c r="EG9" s="14">
        <f t="shared" si="37"/>
        <v>0</v>
      </c>
      <c r="EH9" s="14">
        <f t="shared" si="37"/>
        <v>0</v>
      </c>
      <c r="EI9" s="14" t="str">
        <f t="shared" si="37"/>
        <v>-</v>
      </c>
      <c r="EJ9" s="14" t="str">
        <f t="shared" si="37"/>
        <v>-</v>
      </c>
      <c r="EK9" s="14" t="str">
        <f t="shared" si="37"/>
        <v>-</v>
      </c>
      <c r="EL9" s="14" t="str">
        <f t="shared" si="37"/>
        <v>-</v>
      </c>
      <c r="EM9" s="14" t="b">
        <f t="shared" ref="EM9:GW9" si="38">EM$6</f>
        <v>0</v>
      </c>
      <c r="EN9" s="14" t="b">
        <f t="shared" si="38"/>
        <v>0</v>
      </c>
      <c r="EO9" s="14" t="b">
        <f t="shared" si="38"/>
        <v>1</v>
      </c>
      <c r="EP9" s="14">
        <f t="shared" si="38"/>
        <v>0</v>
      </c>
      <c r="EQ9" s="14">
        <f t="shared" si="38"/>
        <v>1</v>
      </c>
      <c r="ER9" s="14">
        <f t="shared" si="38"/>
        <v>1</v>
      </c>
      <c r="ES9" s="14" t="str">
        <f t="shared" si="38"/>
        <v>-</v>
      </c>
      <c r="ET9" s="14" t="str">
        <f>ET$6</f>
        <v>-</v>
      </c>
      <c r="EU9" s="14" t="str">
        <f t="shared" si="38"/>
        <v>-</v>
      </c>
      <c r="EV9" s="14" t="str">
        <f t="shared" si="38"/>
        <v>-</v>
      </c>
      <c r="EW9" s="21">
        <v>1</v>
      </c>
      <c r="EX9" s="14" t="str">
        <f t="shared" si="38"/>
        <v>-</v>
      </c>
      <c r="EY9" s="14" t="str">
        <f t="shared" si="38"/>
        <v>-</v>
      </c>
      <c r="EZ9" s="14" t="str">
        <f t="shared" si="38"/>
        <v>-</v>
      </c>
      <c r="FA9" s="14" t="str">
        <f t="shared" si="38"/>
        <v>-</v>
      </c>
      <c r="FB9" s="241" t="str">
        <f t="shared" si="38"/>
        <v>-</v>
      </c>
      <c r="FC9" s="14" t="b">
        <f t="shared" si="38"/>
        <v>1</v>
      </c>
      <c r="FD9" s="14">
        <v>0</v>
      </c>
      <c r="FE9" s="14" t="str">
        <f t="shared" si="38"/>
        <v>-</v>
      </c>
      <c r="FF9" s="14" t="str">
        <f>FF$6</f>
        <v>-</v>
      </c>
      <c r="FG9" s="14" t="str">
        <f>FG$6</f>
        <v>-</v>
      </c>
      <c r="FH9" s="14" t="b">
        <f>FH$6</f>
        <v>1</v>
      </c>
      <c r="FI9" s="14">
        <f>FI$6</f>
        <v>0</v>
      </c>
      <c r="FJ9" s="14" t="str">
        <f>FJ$6</f>
        <v>-</v>
      </c>
      <c r="FK9" s="14" t="str">
        <f t="shared" ref="FK9:FM9" si="39">FK$6</f>
        <v>-</v>
      </c>
      <c r="FL9" s="14" t="str">
        <f t="shared" si="39"/>
        <v>-</v>
      </c>
      <c r="FM9" s="14" t="str">
        <f t="shared" si="39"/>
        <v>-</v>
      </c>
      <c r="FN9" s="14" t="str">
        <f t="shared" si="38"/>
        <v>-</v>
      </c>
      <c r="FO9" s="14" t="str">
        <f t="shared" si="38"/>
        <v>-</v>
      </c>
      <c r="FP9" s="14" t="str">
        <f t="shared" si="38"/>
        <v>-</v>
      </c>
      <c r="FQ9" s="14" t="str">
        <f t="shared" si="38"/>
        <v>-</v>
      </c>
      <c r="FR9" s="14" t="str">
        <f t="shared" si="38"/>
        <v>-</v>
      </c>
      <c r="FS9" s="14">
        <f t="shared" si="38"/>
        <v>500</v>
      </c>
      <c r="FT9" s="14">
        <f t="shared" si="38"/>
        <v>500</v>
      </c>
      <c r="FU9" s="14" t="str">
        <f>FU$6</f>
        <v>-</v>
      </c>
      <c r="FV9" s="14" t="str">
        <f>FV$6</f>
        <v>-</v>
      </c>
      <c r="FW9" s="14" t="str">
        <f>FW$6</f>
        <v>-</v>
      </c>
      <c r="FX9" s="14">
        <f t="shared" si="38"/>
        <v>1</v>
      </c>
      <c r="FY9" s="14">
        <f t="shared" si="38"/>
        <v>0</v>
      </c>
      <c r="FZ9" s="14">
        <f t="shared" si="38"/>
        <v>1</v>
      </c>
      <c r="GA9" s="14">
        <f t="shared" si="38"/>
        <v>1</v>
      </c>
      <c r="GB9" s="14">
        <f t="shared" si="38"/>
        <v>0</v>
      </c>
      <c r="GC9" s="14" t="str">
        <f t="shared" si="38"/>
        <v>-</v>
      </c>
      <c r="GD9" s="14" t="str">
        <f t="shared" si="38"/>
        <v>-</v>
      </c>
      <c r="GE9" s="14" t="str">
        <f t="shared" si="38"/>
        <v>-</v>
      </c>
      <c r="GF9" s="14" t="str">
        <f t="shared" si="38"/>
        <v>-</v>
      </c>
      <c r="GG9" s="14">
        <f t="shared" si="38"/>
        <v>1</v>
      </c>
      <c r="GH9" s="14">
        <f t="shared" si="38"/>
        <v>1</v>
      </c>
      <c r="GI9" s="14">
        <f t="shared" si="38"/>
        <v>1</v>
      </c>
      <c r="GJ9" s="14">
        <f t="shared" si="38"/>
        <v>1</v>
      </c>
      <c r="GK9" s="14">
        <f t="shared" si="38"/>
        <v>1</v>
      </c>
      <c r="GL9" s="14">
        <f t="shared" si="38"/>
        <v>1</v>
      </c>
      <c r="GM9" s="14">
        <f t="shared" si="38"/>
        <v>1</v>
      </c>
      <c r="GN9" s="14">
        <f t="shared" si="38"/>
        <v>1</v>
      </c>
      <c r="GO9" s="14">
        <f t="shared" si="38"/>
        <v>1</v>
      </c>
      <c r="GP9" s="14">
        <f t="shared" si="38"/>
        <v>1</v>
      </c>
      <c r="GQ9" s="14" t="str">
        <f t="shared" si="38"/>
        <v>-</v>
      </c>
      <c r="GR9" s="14" t="str">
        <f t="shared" si="38"/>
        <v>-</v>
      </c>
      <c r="GS9" s="21" t="b">
        <f>AND($U9,$G9=1)</f>
        <v>0</v>
      </c>
      <c r="GT9" s="14">
        <f t="shared" si="38"/>
        <v>0</v>
      </c>
      <c r="GU9" s="14" t="str">
        <f t="shared" si="38"/>
        <v>-</v>
      </c>
      <c r="GV9" s="14">
        <f t="shared" si="38"/>
        <v>0</v>
      </c>
      <c r="GW9" s="14">
        <f t="shared" si="38"/>
        <v>0</v>
      </c>
      <c r="GX9" s="27">
        <v>0</v>
      </c>
    </row>
    <row r="10" spans="1:206" hidden="1" outlineLevel="1">
      <c r="A10" s="24">
        <f t="shared" si="11"/>
        <v>5</v>
      </c>
      <c r="B10" s="24">
        <f>$A$9</f>
        <v>4</v>
      </c>
      <c r="C10">
        <v>1</v>
      </c>
      <c r="D10" t="b">
        <v>0</v>
      </c>
      <c r="E10" t="b">
        <v>0</v>
      </c>
      <c r="F10" t="b">
        <v>0</v>
      </c>
      <c r="O10" s="250" t="s">
        <v>1067</v>
      </c>
      <c r="P10" s="10" t="str">
        <f>IF(COUNTIF(O$5:O10,O10)=1,"-","Dup")</f>
        <v>-</v>
      </c>
      <c r="Q10" s="22" t="b">
        <f t="shared" ref="Q10:AM34" ca="1" si="40">OFFSET(Q$5,$B10,0)</f>
        <v>0</v>
      </c>
      <c r="R10" s="256" t="str">
        <f t="shared" ca="1" si="31"/>
        <v>-</v>
      </c>
      <c r="S10" s="256" t="str">
        <f t="shared" ca="1" si="31"/>
        <v>-</v>
      </c>
      <c r="T10" s="22" t="b">
        <f t="shared" ca="1" si="40"/>
        <v>0</v>
      </c>
      <c r="U10" s="22" t="b">
        <f t="shared" ca="1" si="40"/>
        <v>0</v>
      </c>
      <c r="V10" s="22" t="b">
        <f t="shared" ref="V10:X13" ca="1" si="41">OFFSET(V$5,$B10,0)</f>
        <v>0</v>
      </c>
      <c r="W10" s="22">
        <f t="shared" ca="1" si="41"/>
        <v>0</v>
      </c>
      <c r="X10" s="22" t="b">
        <f t="shared" ca="1" si="40"/>
        <v>1</v>
      </c>
      <c r="Y10" s="244" t="str">
        <f t="shared" ref="Y10" ca="1" si="42">OFFSET(Y$5,$B10,0)</f>
        <v>-</v>
      </c>
      <c r="Z10" s="22" t="b">
        <f t="shared" ca="1" si="40"/>
        <v>1</v>
      </c>
      <c r="AA10" s="21">
        <v>1</v>
      </c>
      <c r="AB10" s="21">
        <v>1</v>
      </c>
      <c r="AC10" s="21" t="s">
        <v>36</v>
      </c>
      <c r="AD10" s="21" t="s">
        <v>36</v>
      </c>
      <c r="AE10" s="21" t="s">
        <v>36</v>
      </c>
      <c r="AF10" s="21" t="s">
        <v>36</v>
      </c>
      <c r="AG10" s="21" t="s">
        <v>36</v>
      </c>
      <c r="AH10" s="255" t="s">
        <v>36</v>
      </c>
      <c r="AI10" s="243">
        <v>0</v>
      </c>
      <c r="AJ10" s="243">
        <v>0</v>
      </c>
      <c r="AK10" s="22" t="str">
        <f t="shared" ca="1" si="40"/>
        <v>-</v>
      </c>
      <c r="AL10" s="22" t="str">
        <f t="shared" ca="1" si="40"/>
        <v>-</v>
      </c>
      <c r="AM10" s="22" t="str">
        <f t="shared" ca="1" si="40"/>
        <v>-</v>
      </c>
      <c r="AN10" s="22" t="str">
        <f t="shared" ref="AN10:CI10" ca="1" si="43">OFFSET(AN$5,$B10,0)</f>
        <v>-</v>
      </c>
      <c r="AO10" s="22" t="str">
        <f t="shared" ca="1" si="43"/>
        <v>-</v>
      </c>
      <c r="AP10" s="22" t="str">
        <f t="shared" ca="1" si="43"/>
        <v>-</v>
      </c>
      <c r="AQ10" s="22" t="str">
        <f t="shared" ca="1" si="43"/>
        <v>-</v>
      </c>
      <c r="AR10" s="22" t="str">
        <f t="shared" ca="1" si="43"/>
        <v>-</v>
      </c>
      <c r="AS10" s="22" t="str">
        <f t="shared" ca="1" si="43"/>
        <v>-</v>
      </c>
      <c r="AT10" s="22" t="str">
        <f t="shared" ca="1" si="43"/>
        <v>-</v>
      </c>
      <c r="AU10" s="22" t="str">
        <f t="shared" ca="1" si="43"/>
        <v>-</v>
      </c>
      <c r="AV10" s="22" t="str">
        <f t="shared" ca="1" si="43"/>
        <v>-</v>
      </c>
      <c r="AW10" s="22" t="str">
        <f t="shared" ca="1" si="43"/>
        <v>-</v>
      </c>
      <c r="AX10" s="22" t="str">
        <f t="shared" ca="1" si="43"/>
        <v>-</v>
      </c>
      <c r="AY10" s="22" t="str">
        <f t="shared" ca="1" si="43"/>
        <v>-</v>
      </c>
      <c r="AZ10" s="22" t="str">
        <f t="shared" ca="1" si="43"/>
        <v>-</v>
      </c>
      <c r="BA10" s="22" t="str">
        <f t="shared" ca="1" si="43"/>
        <v>-</v>
      </c>
      <c r="BB10" s="22" t="str">
        <f t="shared" ca="1" si="43"/>
        <v>-</v>
      </c>
      <c r="BC10" s="22" t="str">
        <f t="shared" ca="1" si="43"/>
        <v>-</v>
      </c>
      <c r="BD10" s="22" t="str">
        <f t="shared" ca="1" si="43"/>
        <v>-</v>
      </c>
      <c r="BE10" s="22" t="str">
        <f t="shared" ca="1" si="43"/>
        <v>-</v>
      </c>
      <c r="BF10" s="22" t="str">
        <f t="shared" ca="1" si="43"/>
        <v>-</v>
      </c>
      <c r="BG10" s="22" t="str">
        <f t="shared" ca="1" si="43"/>
        <v>-</v>
      </c>
      <c r="BH10" s="22" t="str">
        <f t="shared" ca="1" si="43"/>
        <v>-</v>
      </c>
      <c r="BI10" s="22" t="str">
        <f t="shared" ca="1" si="43"/>
        <v>-</v>
      </c>
      <c r="BJ10" s="22" t="str">
        <f t="shared" ca="1" si="43"/>
        <v>-</v>
      </c>
      <c r="BK10" s="22" t="str">
        <f t="shared" ca="1" si="43"/>
        <v>-</v>
      </c>
      <c r="BL10" s="22" t="str">
        <f t="shared" ca="1" si="43"/>
        <v>-</v>
      </c>
      <c r="BM10" s="22" t="str">
        <f t="shared" ca="1" si="43"/>
        <v>-</v>
      </c>
      <c r="BN10" s="22" t="str">
        <f t="shared" ca="1" si="43"/>
        <v>-</v>
      </c>
      <c r="BO10" s="22" t="str">
        <f t="shared" ca="1" si="43"/>
        <v>-</v>
      </c>
      <c r="BP10" s="22" t="str">
        <f t="shared" ca="1" si="43"/>
        <v>-</v>
      </c>
      <c r="BQ10" s="22">
        <f t="shared" ca="1" si="43"/>
        <v>1</v>
      </c>
      <c r="BR10" s="22">
        <f t="shared" ca="1" si="43"/>
        <v>1</v>
      </c>
      <c r="BS10" s="256" t="str">
        <f t="shared" ref="BS10:CA12" ca="1" si="44">OFFSET(BS$5,$B10,0)</f>
        <v>-</v>
      </c>
      <c r="BT10" s="22" t="str">
        <f t="shared" ca="1" si="43"/>
        <v>-</v>
      </c>
      <c r="BU10" s="256" t="str">
        <f t="shared" ca="1" si="44"/>
        <v>-</v>
      </c>
      <c r="BV10" s="256" t="str">
        <f t="shared" ca="1" si="44"/>
        <v>-</v>
      </c>
      <c r="BW10" s="256" t="str">
        <f t="shared" ca="1" si="44"/>
        <v>-</v>
      </c>
      <c r="BX10" s="256" t="str">
        <f t="shared" ca="1" si="44"/>
        <v>-</v>
      </c>
      <c r="BY10" s="256" t="str">
        <f t="shared" ca="1" si="44"/>
        <v>-</v>
      </c>
      <c r="BZ10" s="256" t="str">
        <f t="shared" ca="1" si="44"/>
        <v>-</v>
      </c>
      <c r="CA10" s="256" t="str">
        <f t="shared" ca="1" si="44"/>
        <v>-</v>
      </c>
      <c r="CB10" s="22" t="str">
        <f t="shared" ca="1" si="43"/>
        <v>-</v>
      </c>
      <c r="CC10" s="22" t="str">
        <f t="shared" ca="1" si="43"/>
        <v>-</v>
      </c>
      <c r="CD10" s="22" t="str">
        <f t="shared" ca="1" si="43"/>
        <v>-</v>
      </c>
      <c r="CE10" s="22" t="str">
        <f t="shared" ca="1" si="43"/>
        <v>-</v>
      </c>
      <c r="CF10" s="22" t="str">
        <f t="shared" ca="1" si="43"/>
        <v>-</v>
      </c>
      <c r="CG10" s="22">
        <f t="shared" ca="1" si="43"/>
        <v>0</v>
      </c>
      <c r="CH10" s="256">
        <f t="shared" ca="1" si="43"/>
        <v>0</v>
      </c>
      <c r="CI10" s="256">
        <f t="shared" ca="1" si="43"/>
        <v>0</v>
      </c>
      <c r="CJ10" s="22">
        <f t="shared" ref="CJ10:ED11" ca="1" si="45">OFFSET(CJ$5,$B10,0)</f>
        <v>0</v>
      </c>
      <c r="CK10" s="22">
        <f t="shared" ca="1" si="45"/>
        <v>0</v>
      </c>
      <c r="CL10" s="22">
        <f t="shared" ca="1" si="45"/>
        <v>0</v>
      </c>
      <c r="CM10" s="22">
        <f t="shared" ca="1" si="45"/>
        <v>0</v>
      </c>
      <c r="CN10" s="22" t="str">
        <f t="shared" ca="1" si="45"/>
        <v>-</v>
      </c>
      <c r="CO10" s="22" t="str">
        <f t="shared" ca="1" si="45"/>
        <v>-</v>
      </c>
      <c r="CP10" s="22" t="str">
        <f t="shared" ca="1" si="45"/>
        <v>-</v>
      </c>
      <c r="CQ10" s="22" t="str">
        <f t="shared" ca="1" si="45"/>
        <v>-</v>
      </c>
      <c r="CR10" s="22" t="str">
        <f t="shared" ca="1" si="45"/>
        <v>-</v>
      </c>
      <c r="CS10" s="22" t="str">
        <f t="shared" ca="1" si="45"/>
        <v>-</v>
      </c>
      <c r="CT10" s="22" t="str">
        <f t="shared" ca="1" si="45"/>
        <v>-</v>
      </c>
      <c r="CU10" s="22" t="str">
        <f t="shared" ca="1" si="45"/>
        <v>-</v>
      </c>
      <c r="CV10" s="22" t="str">
        <f t="shared" ca="1" si="45"/>
        <v>-</v>
      </c>
      <c r="CW10" s="22" t="str">
        <f t="shared" ca="1" si="45"/>
        <v>-</v>
      </c>
      <c r="CX10" s="22" t="str">
        <f t="shared" ca="1" si="45"/>
        <v>-</v>
      </c>
      <c r="CY10" s="22">
        <f t="shared" ca="1" si="45"/>
        <v>1</v>
      </c>
      <c r="CZ10" s="22" t="str">
        <f t="shared" ca="1" si="45"/>
        <v>-</v>
      </c>
      <c r="DA10" s="22" t="str">
        <f t="shared" ca="1" si="45"/>
        <v>-</v>
      </c>
      <c r="DB10" s="22" t="str">
        <f t="shared" ca="1" si="45"/>
        <v>-</v>
      </c>
      <c r="DC10" s="22" t="str">
        <f t="shared" ca="1" si="45"/>
        <v>-</v>
      </c>
      <c r="DD10" s="22" t="str">
        <f t="shared" ca="1" si="45"/>
        <v>-</v>
      </c>
      <c r="DE10" s="22" t="str">
        <f t="shared" ca="1" si="45"/>
        <v>-</v>
      </c>
      <c r="DF10" s="22">
        <f t="shared" ca="1" si="45"/>
        <v>0</v>
      </c>
      <c r="DG10" s="22" t="str">
        <f t="shared" ca="1" si="45"/>
        <v>-</v>
      </c>
      <c r="DH10" s="22">
        <f t="shared" ca="1" si="45"/>
        <v>1</v>
      </c>
      <c r="DI10" s="22">
        <f t="shared" ca="1" si="45"/>
        <v>0</v>
      </c>
      <c r="DJ10" s="22">
        <f t="shared" ca="1" si="45"/>
        <v>1</v>
      </c>
      <c r="DK10" s="22">
        <f t="shared" ca="1" si="45"/>
        <v>1</v>
      </c>
      <c r="DL10" s="22">
        <f t="shared" ca="1" si="45"/>
        <v>1</v>
      </c>
      <c r="DM10" s="22">
        <f t="shared" ca="1" si="45"/>
        <v>0</v>
      </c>
      <c r="DN10" s="22">
        <f t="shared" ca="1" si="45"/>
        <v>0</v>
      </c>
      <c r="DO10" s="22">
        <f t="shared" ca="1" si="45"/>
        <v>0</v>
      </c>
      <c r="DP10" s="22">
        <f t="shared" ca="1" si="45"/>
        <v>0</v>
      </c>
      <c r="DQ10" s="22">
        <f t="shared" ca="1" si="45"/>
        <v>1</v>
      </c>
      <c r="DR10" s="22">
        <f t="shared" ca="1" si="45"/>
        <v>0</v>
      </c>
      <c r="DS10" s="22">
        <f t="shared" ca="1" si="45"/>
        <v>0</v>
      </c>
      <c r="DT10" s="22">
        <f t="shared" ca="1" si="45"/>
        <v>0</v>
      </c>
      <c r="DU10" s="22">
        <f t="shared" ca="1" si="45"/>
        <v>0</v>
      </c>
      <c r="DV10" s="22">
        <f t="shared" ca="1" si="45"/>
        <v>0</v>
      </c>
      <c r="DW10" s="22">
        <f t="shared" ca="1" si="45"/>
        <v>0</v>
      </c>
      <c r="DX10" s="22">
        <f t="shared" ca="1" si="45"/>
        <v>0</v>
      </c>
      <c r="DY10" s="22">
        <f t="shared" ca="1" si="45"/>
        <v>1</v>
      </c>
      <c r="DZ10" s="22">
        <f t="shared" ca="1" si="45"/>
        <v>0</v>
      </c>
      <c r="EA10" s="22">
        <f t="shared" ca="1" si="45"/>
        <v>0</v>
      </c>
      <c r="EB10" s="22">
        <f t="shared" ca="1" si="45"/>
        <v>0</v>
      </c>
      <c r="EC10" s="22">
        <f t="shared" ca="1" si="45"/>
        <v>0</v>
      </c>
      <c r="ED10" s="22">
        <f t="shared" ca="1" si="45"/>
        <v>0</v>
      </c>
      <c r="EE10" s="22">
        <f t="shared" ref="EE10:FQ13" ca="1" si="46">OFFSET(EE$5,$B10,0)</f>
        <v>0</v>
      </c>
      <c r="EF10" s="22">
        <f t="shared" ca="1" si="46"/>
        <v>0</v>
      </c>
      <c r="EG10" s="22">
        <f t="shared" ca="1" si="46"/>
        <v>0</v>
      </c>
      <c r="EH10" s="22">
        <f t="shared" ca="1" si="46"/>
        <v>0</v>
      </c>
      <c r="EI10" s="22" t="str">
        <f t="shared" ca="1" si="46"/>
        <v>-</v>
      </c>
      <c r="EJ10" s="22" t="str">
        <f t="shared" ca="1" si="46"/>
        <v>-</v>
      </c>
      <c r="EK10" s="22" t="str">
        <f t="shared" ca="1" si="46"/>
        <v>-</v>
      </c>
      <c r="EL10" s="22" t="str">
        <f t="shared" ca="1" si="46"/>
        <v>-</v>
      </c>
      <c r="EM10" s="22" t="b">
        <f t="shared" ca="1" si="46"/>
        <v>0</v>
      </c>
      <c r="EN10" s="22" t="b">
        <f t="shared" ca="1" si="46"/>
        <v>0</v>
      </c>
      <c r="EO10" s="22" t="b">
        <f t="shared" ca="1" si="46"/>
        <v>1</v>
      </c>
      <c r="EP10" s="22">
        <f t="shared" ca="1" si="46"/>
        <v>0</v>
      </c>
      <c r="EQ10" s="22">
        <f t="shared" ca="1" si="46"/>
        <v>1</v>
      </c>
      <c r="ER10" s="22">
        <f t="shared" ca="1" si="46"/>
        <v>1</v>
      </c>
      <c r="ES10" s="22" t="str">
        <f t="shared" ca="1" si="46"/>
        <v>-</v>
      </c>
      <c r="ET10" s="22" t="str">
        <f t="shared" ca="1" si="46"/>
        <v>-</v>
      </c>
      <c r="EU10" s="22" t="str">
        <f t="shared" ca="1" si="46"/>
        <v>-</v>
      </c>
      <c r="EV10" s="22" t="str">
        <f t="shared" ca="1" si="46"/>
        <v>-</v>
      </c>
      <c r="EW10" s="22">
        <f t="shared" ca="1" si="46"/>
        <v>1</v>
      </c>
      <c r="EX10" s="22" t="str">
        <f t="shared" ca="1" si="46"/>
        <v>-</v>
      </c>
      <c r="EY10" s="22" t="str">
        <f t="shared" ca="1" si="46"/>
        <v>-</v>
      </c>
      <c r="EZ10" s="22" t="str">
        <f t="shared" ca="1" si="46"/>
        <v>-</v>
      </c>
      <c r="FA10" s="22" t="str">
        <f t="shared" ca="1" si="46"/>
        <v>-</v>
      </c>
      <c r="FB10" s="244" t="str">
        <f t="shared" ca="1" si="46"/>
        <v>-</v>
      </c>
      <c r="FC10" s="22" t="b">
        <f t="shared" ca="1" si="46"/>
        <v>1</v>
      </c>
      <c r="FD10" s="22">
        <f t="shared" ca="1" si="46"/>
        <v>0</v>
      </c>
      <c r="FE10" s="22" t="str">
        <f t="shared" ca="1" si="46"/>
        <v>-</v>
      </c>
      <c r="FF10" s="22" t="str">
        <f t="shared" ca="1" si="46"/>
        <v>-</v>
      </c>
      <c r="FG10" s="22" t="str">
        <f t="shared" ca="1" si="46"/>
        <v>-</v>
      </c>
      <c r="FH10" s="22" t="b">
        <f t="shared" ca="1" si="46"/>
        <v>1</v>
      </c>
      <c r="FI10" s="22">
        <f t="shared" ca="1" si="46"/>
        <v>0</v>
      </c>
      <c r="FJ10" s="22" t="str">
        <f t="shared" ca="1" si="46"/>
        <v>-</v>
      </c>
      <c r="FK10" s="22" t="str">
        <f t="shared" ca="1" si="46"/>
        <v>-</v>
      </c>
      <c r="FL10" s="22" t="str">
        <f t="shared" ca="1" si="46"/>
        <v>-</v>
      </c>
      <c r="FM10" s="22" t="str">
        <f t="shared" ca="1" si="46"/>
        <v>-</v>
      </c>
      <c r="FN10" s="22" t="str">
        <f t="shared" ca="1" si="46"/>
        <v>-</v>
      </c>
      <c r="FO10" s="22" t="str">
        <f t="shared" ca="1" si="46"/>
        <v>-</v>
      </c>
      <c r="FP10" s="22" t="str">
        <f t="shared" ca="1" si="46"/>
        <v>-</v>
      </c>
      <c r="FQ10" s="22" t="str">
        <f t="shared" ca="1" si="46"/>
        <v>-</v>
      </c>
      <c r="FR10" s="22" t="str">
        <f t="shared" ref="FR10:GR11" ca="1" si="47">OFFSET(FR$5,$B10,0)</f>
        <v>-</v>
      </c>
      <c r="FS10" s="22">
        <f t="shared" ca="1" si="47"/>
        <v>500</v>
      </c>
      <c r="FT10" s="22">
        <f t="shared" ca="1" si="47"/>
        <v>500</v>
      </c>
      <c r="FU10" s="22" t="str">
        <f ca="1">OFFSET(FU$5,$B10,0)</f>
        <v>-</v>
      </c>
      <c r="FV10" s="22" t="str">
        <f t="shared" ca="1" si="47"/>
        <v>-</v>
      </c>
      <c r="FW10" s="22" t="str">
        <f ca="1">OFFSET(FW$5,$B10,0)</f>
        <v>-</v>
      </c>
      <c r="FX10" s="22">
        <f t="shared" ca="1" si="47"/>
        <v>1</v>
      </c>
      <c r="FY10" s="22">
        <f t="shared" ca="1" si="47"/>
        <v>0</v>
      </c>
      <c r="FZ10" s="22">
        <f t="shared" ca="1" si="47"/>
        <v>1</v>
      </c>
      <c r="GA10" s="22">
        <f t="shared" ca="1" si="47"/>
        <v>1</v>
      </c>
      <c r="GB10" s="22">
        <f t="shared" ca="1" si="47"/>
        <v>0</v>
      </c>
      <c r="GC10" s="22" t="str">
        <f t="shared" ca="1" si="47"/>
        <v>-</v>
      </c>
      <c r="GD10" s="22" t="str">
        <f t="shared" ca="1" si="47"/>
        <v>-</v>
      </c>
      <c r="GE10" s="22" t="str">
        <f t="shared" ca="1" si="47"/>
        <v>-</v>
      </c>
      <c r="GF10" s="22" t="str">
        <f t="shared" ca="1" si="47"/>
        <v>-</v>
      </c>
      <c r="GG10" s="22">
        <f t="shared" ca="1" si="47"/>
        <v>1</v>
      </c>
      <c r="GH10" s="22">
        <f t="shared" ca="1" si="47"/>
        <v>1</v>
      </c>
      <c r="GI10" s="22">
        <f t="shared" ca="1" si="47"/>
        <v>1</v>
      </c>
      <c r="GJ10" s="22">
        <f t="shared" ca="1" si="47"/>
        <v>1</v>
      </c>
      <c r="GK10" s="22">
        <f t="shared" ca="1" si="47"/>
        <v>1</v>
      </c>
      <c r="GL10" s="22">
        <f t="shared" ca="1" si="47"/>
        <v>1</v>
      </c>
      <c r="GM10" s="22">
        <f t="shared" ca="1" si="47"/>
        <v>1</v>
      </c>
      <c r="GN10" s="22">
        <f t="shared" ca="1" si="47"/>
        <v>1</v>
      </c>
      <c r="GO10" s="22">
        <f t="shared" ca="1" si="47"/>
        <v>1</v>
      </c>
      <c r="GP10" s="22">
        <f t="shared" ca="1" si="47"/>
        <v>1</v>
      </c>
      <c r="GQ10" s="22" t="str">
        <f t="shared" ca="1" si="47"/>
        <v>-</v>
      </c>
      <c r="GR10" s="22" t="str">
        <f t="shared" ca="1" si="47"/>
        <v>-</v>
      </c>
      <c r="GS10" s="22" t="b">
        <f t="shared" ref="GS10:GS13" ca="1" si="48">OFFSET(GS$5,$B10,0)</f>
        <v>0</v>
      </c>
      <c r="GT10" s="22">
        <f t="shared" ref="GT10:GW11" ca="1" si="49">OFFSET(GT$5,$B10,0)</f>
        <v>0</v>
      </c>
      <c r="GU10" s="22" t="str">
        <f t="shared" ca="1" si="49"/>
        <v>-</v>
      </c>
      <c r="GV10" s="22">
        <f t="shared" ca="1" si="49"/>
        <v>0</v>
      </c>
      <c r="GW10" s="22">
        <f t="shared" ca="1" si="49"/>
        <v>0</v>
      </c>
      <c r="GX10" s="27">
        <v>0</v>
      </c>
    </row>
    <row r="11" spans="1:206" hidden="1" outlineLevel="1">
      <c r="A11" s="24">
        <f t="shared" si="11"/>
        <v>6</v>
      </c>
      <c r="B11" s="24">
        <f t="shared" ref="B11" si="50">$A$9</f>
        <v>4</v>
      </c>
      <c r="C11">
        <v>1</v>
      </c>
      <c r="D11" t="b">
        <v>0</v>
      </c>
      <c r="E11" t="b">
        <v>0</v>
      </c>
      <c r="F11" t="b">
        <v>0</v>
      </c>
      <c r="O11" s="250" t="s">
        <v>1068</v>
      </c>
      <c r="P11" s="10" t="str">
        <f>IF(COUNTIF(O$5:O11,O11)=1,"-","Dup")</f>
        <v>-</v>
      </c>
      <c r="Q11" s="22" t="b">
        <f t="shared" ca="1" si="40"/>
        <v>0</v>
      </c>
      <c r="R11" s="256" t="str">
        <f t="shared" ca="1" si="31"/>
        <v>-</v>
      </c>
      <c r="S11" s="256" t="str">
        <f t="shared" ca="1" si="31"/>
        <v>-</v>
      </c>
      <c r="T11" s="22" t="b">
        <f t="shared" ca="1" si="40"/>
        <v>0</v>
      </c>
      <c r="U11" s="22" t="b">
        <f t="shared" ca="1" si="40"/>
        <v>0</v>
      </c>
      <c r="V11" s="21" t="b">
        <v>1</v>
      </c>
      <c r="W11" s="21">
        <v>1</v>
      </c>
      <c r="X11" s="21" t="s">
        <v>36</v>
      </c>
      <c r="Y11" s="244" t="str">
        <f t="shared" ca="1" si="40"/>
        <v>-</v>
      </c>
      <c r="Z11" s="22" t="b">
        <f t="shared" ca="1" si="40"/>
        <v>1</v>
      </c>
      <c r="AA11" s="22">
        <f t="shared" ref="AA11:AB19" ca="1" si="51">OFFSET(AA$5,$B11,0)</f>
        <v>0</v>
      </c>
      <c r="AB11" s="21">
        <v>1</v>
      </c>
      <c r="AC11" s="21" t="s">
        <v>36</v>
      </c>
      <c r="AD11" s="21" t="s">
        <v>36</v>
      </c>
      <c r="AE11" s="21" t="s">
        <v>36</v>
      </c>
      <c r="AF11" s="21" t="s">
        <v>36</v>
      </c>
      <c r="AG11" s="21" t="s">
        <v>36</v>
      </c>
      <c r="AH11" s="255" t="s">
        <v>36</v>
      </c>
      <c r="AI11" s="22">
        <f t="shared" ref="AI11:CI13" ca="1" si="52">OFFSET(AI$5,$B11,0)</f>
        <v>1</v>
      </c>
      <c r="AJ11" s="22">
        <f t="shared" ca="1" si="52"/>
        <v>1</v>
      </c>
      <c r="AK11" s="22" t="str">
        <f t="shared" ca="1" si="52"/>
        <v>-</v>
      </c>
      <c r="AL11" s="22" t="str">
        <f t="shared" ca="1" si="52"/>
        <v>-</v>
      </c>
      <c r="AM11" s="22" t="str">
        <f t="shared" ca="1" si="52"/>
        <v>-</v>
      </c>
      <c r="AN11" s="22" t="str">
        <f t="shared" ca="1" si="52"/>
        <v>-</v>
      </c>
      <c r="AO11" s="22" t="str">
        <f t="shared" ca="1" si="52"/>
        <v>-</v>
      </c>
      <c r="AP11" s="22" t="str">
        <f t="shared" ca="1" si="52"/>
        <v>-</v>
      </c>
      <c r="AQ11" s="22" t="str">
        <f t="shared" ca="1" si="52"/>
        <v>-</v>
      </c>
      <c r="AR11" s="22" t="str">
        <f t="shared" ca="1" si="52"/>
        <v>-</v>
      </c>
      <c r="AS11" s="22" t="str">
        <f t="shared" ca="1" si="52"/>
        <v>-</v>
      </c>
      <c r="AT11" s="22" t="str">
        <f t="shared" ca="1" si="52"/>
        <v>-</v>
      </c>
      <c r="AU11" s="22" t="str">
        <f t="shared" ca="1" si="52"/>
        <v>-</v>
      </c>
      <c r="AV11" s="22" t="str">
        <f t="shared" ca="1" si="52"/>
        <v>-</v>
      </c>
      <c r="AW11" s="22" t="str">
        <f t="shared" ca="1" si="52"/>
        <v>-</v>
      </c>
      <c r="AX11" s="22" t="str">
        <f t="shared" ca="1" si="52"/>
        <v>-</v>
      </c>
      <c r="AY11" s="22" t="str">
        <f t="shared" ca="1" si="52"/>
        <v>-</v>
      </c>
      <c r="AZ11" s="22" t="str">
        <f t="shared" ca="1" si="52"/>
        <v>-</v>
      </c>
      <c r="BA11" s="22" t="str">
        <f t="shared" ca="1" si="52"/>
        <v>-</v>
      </c>
      <c r="BB11" s="22" t="str">
        <f t="shared" ca="1" si="52"/>
        <v>-</v>
      </c>
      <c r="BC11" s="22" t="str">
        <f t="shared" ca="1" si="52"/>
        <v>-</v>
      </c>
      <c r="BD11" s="22" t="str">
        <f t="shared" ca="1" si="52"/>
        <v>-</v>
      </c>
      <c r="BE11" s="22" t="str">
        <f t="shared" ca="1" si="52"/>
        <v>-</v>
      </c>
      <c r="BF11" s="22" t="str">
        <f t="shared" ca="1" si="52"/>
        <v>-</v>
      </c>
      <c r="BG11" s="22" t="str">
        <f t="shared" ca="1" si="52"/>
        <v>-</v>
      </c>
      <c r="BH11" s="22" t="str">
        <f t="shared" ca="1" si="52"/>
        <v>-</v>
      </c>
      <c r="BI11" s="22" t="str">
        <f t="shared" ca="1" si="52"/>
        <v>-</v>
      </c>
      <c r="BJ11" s="22" t="str">
        <f t="shared" ca="1" si="52"/>
        <v>-</v>
      </c>
      <c r="BK11" s="22" t="str">
        <f t="shared" ca="1" si="52"/>
        <v>-</v>
      </c>
      <c r="BL11" s="22" t="str">
        <f t="shared" ca="1" si="52"/>
        <v>-</v>
      </c>
      <c r="BM11" s="22" t="str">
        <f t="shared" ca="1" si="52"/>
        <v>-</v>
      </c>
      <c r="BN11" s="22" t="str">
        <f t="shared" ca="1" si="52"/>
        <v>-</v>
      </c>
      <c r="BO11" s="22" t="str">
        <f t="shared" ca="1" si="52"/>
        <v>-</v>
      </c>
      <c r="BP11" s="22" t="str">
        <f t="shared" ca="1" si="52"/>
        <v>-</v>
      </c>
      <c r="BQ11" s="22">
        <f t="shared" ca="1" si="52"/>
        <v>1</v>
      </c>
      <c r="BR11" s="22">
        <f t="shared" ca="1" si="52"/>
        <v>1</v>
      </c>
      <c r="BS11" s="256" t="str">
        <f t="shared" ca="1" si="44"/>
        <v>-</v>
      </c>
      <c r="BT11" s="22" t="str">
        <f t="shared" ca="1" si="52"/>
        <v>-</v>
      </c>
      <c r="BU11" s="256" t="str">
        <f t="shared" ca="1" si="44"/>
        <v>-</v>
      </c>
      <c r="BV11" s="256" t="str">
        <f t="shared" ca="1" si="44"/>
        <v>-</v>
      </c>
      <c r="BW11" s="256" t="str">
        <f t="shared" ca="1" si="44"/>
        <v>-</v>
      </c>
      <c r="BX11" s="256" t="str">
        <f t="shared" ca="1" si="44"/>
        <v>-</v>
      </c>
      <c r="BY11" s="256" t="str">
        <f t="shared" ca="1" si="44"/>
        <v>-</v>
      </c>
      <c r="BZ11" s="256" t="str">
        <f t="shared" ca="1" si="44"/>
        <v>-</v>
      </c>
      <c r="CA11" s="256" t="str">
        <f t="shared" ca="1" si="44"/>
        <v>-</v>
      </c>
      <c r="CB11" s="22" t="str">
        <f t="shared" ca="1" si="52"/>
        <v>-</v>
      </c>
      <c r="CC11" s="22" t="str">
        <f t="shared" ca="1" si="52"/>
        <v>-</v>
      </c>
      <c r="CD11" s="22" t="str">
        <f t="shared" ca="1" si="52"/>
        <v>-</v>
      </c>
      <c r="CE11" s="22" t="str">
        <f t="shared" ca="1" si="52"/>
        <v>-</v>
      </c>
      <c r="CF11" s="22" t="str">
        <f t="shared" ca="1" si="52"/>
        <v>-</v>
      </c>
      <c r="CG11" s="22">
        <f t="shared" ca="1" si="52"/>
        <v>0</v>
      </c>
      <c r="CH11" s="256">
        <f t="shared" ca="1" si="52"/>
        <v>0</v>
      </c>
      <c r="CI11" s="256">
        <f t="shared" ca="1" si="52"/>
        <v>0</v>
      </c>
      <c r="CJ11" s="22">
        <f t="shared" ca="1" si="45"/>
        <v>0</v>
      </c>
      <c r="CK11" s="22">
        <f t="shared" ca="1" si="45"/>
        <v>0</v>
      </c>
      <c r="CL11" s="22">
        <f t="shared" ca="1" si="45"/>
        <v>0</v>
      </c>
      <c r="CM11" s="22">
        <f t="shared" ca="1" si="45"/>
        <v>0</v>
      </c>
      <c r="CN11" s="22" t="str">
        <f t="shared" ca="1" si="45"/>
        <v>-</v>
      </c>
      <c r="CO11" s="22" t="str">
        <f t="shared" ca="1" si="45"/>
        <v>-</v>
      </c>
      <c r="CP11" s="22" t="str">
        <f t="shared" ca="1" si="45"/>
        <v>-</v>
      </c>
      <c r="CQ11" s="22" t="str">
        <f t="shared" ca="1" si="45"/>
        <v>-</v>
      </c>
      <c r="CR11" s="22" t="str">
        <f t="shared" ca="1" si="45"/>
        <v>-</v>
      </c>
      <c r="CS11" s="22" t="str">
        <f t="shared" ca="1" si="45"/>
        <v>-</v>
      </c>
      <c r="CT11" s="22" t="str">
        <f t="shared" ca="1" si="45"/>
        <v>-</v>
      </c>
      <c r="CU11" s="22" t="str">
        <f t="shared" ca="1" si="45"/>
        <v>-</v>
      </c>
      <c r="CV11" s="22" t="str">
        <f t="shared" ca="1" si="45"/>
        <v>-</v>
      </c>
      <c r="CW11" s="22" t="str">
        <f t="shared" ca="1" si="45"/>
        <v>-</v>
      </c>
      <c r="CX11" s="22" t="str">
        <f t="shared" ca="1" si="45"/>
        <v>-</v>
      </c>
      <c r="CY11" s="22">
        <f t="shared" ca="1" si="45"/>
        <v>1</v>
      </c>
      <c r="CZ11" s="22" t="str">
        <f t="shared" ca="1" si="45"/>
        <v>-</v>
      </c>
      <c r="DA11" s="22" t="str">
        <f t="shared" ca="1" si="45"/>
        <v>-</v>
      </c>
      <c r="DB11" s="22" t="str">
        <f t="shared" ca="1" si="45"/>
        <v>-</v>
      </c>
      <c r="DC11" s="22" t="str">
        <f t="shared" ca="1" si="45"/>
        <v>-</v>
      </c>
      <c r="DD11" s="244" t="str">
        <f t="shared" ca="1" si="45"/>
        <v>-</v>
      </c>
      <c r="DE11" s="22" t="str">
        <f t="shared" ca="1" si="45"/>
        <v>-</v>
      </c>
      <c r="DF11" s="22">
        <f t="shared" ca="1" si="45"/>
        <v>0</v>
      </c>
      <c r="DG11" s="22" t="str">
        <f t="shared" ca="1" si="45"/>
        <v>-</v>
      </c>
      <c r="DH11" s="22">
        <f t="shared" ca="1" si="45"/>
        <v>1</v>
      </c>
      <c r="DI11" s="22">
        <f t="shared" ca="1" si="45"/>
        <v>0</v>
      </c>
      <c r="DJ11" s="22">
        <f t="shared" ca="1" si="45"/>
        <v>1</v>
      </c>
      <c r="DK11" s="22">
        <f t="shared" ca="1" si="45"/>
        <v>1</v>
      </c>
      <c r="DL11" s="22">
        <f t="shared" ca="1" si="45"/>
        <v>1</v>
      </c>
      <c r="DM11" s="22">
        <f t="shared" ca="1" si="45"/>
        <v>0</v>
      </c>
      <c r="DN11" s="22">
        <f t="shared" ca="1" si="45"/>
        <v>0</v>
      </c>
      <c r="DO11" s="22">
        <f t="shared" ca="1" si="45"/>
        <v>0</v>
      </c>
      <c r="DP11" s="22">
        <f t="shared" ca="1" si="45"/>
        <v>0</v>
      </c>
      <c r="DQ11" s="22">
        <f t="shared" ca="1" si="45"/>
        <v>1</v>
      </c>
      <c r="DR11" s="22">
        <f t="shared" ca="1" si="45"/>
        <v>0</v>
      </c>
      <c r="DS11" s="22">
        <f t="shared" ca="1" si="45"/>
        <v>0</v>
      </c>
      <c r="DT11" s="22">
        <f t="shared" ca="1" si="45"/>
        <v>0</v>
      </c>
      <c r="DU11" s="22">
        <f t="shared" ca="1" si="45"/>
        <v>0</v>
      </c>
      <c r="DV11" s="22">
        <f t="shared" ca="1" si="45"/>
        <v>0</v>
      </c>
      <c r="DW11" s="22">
        <f t="shared" ca="1" si="45"/>
        <v>0</v>
      </c>
      <c r="DX11" s="22">
        <f t="shared" ca="1" si="45"/>
        <v>0</v>
      </c>
      <c r="DY11" s="22">
        <f t="shared" ca="1" si="45"/>
        <v>1</v>
      </c>
      <c r="DZ11" s="22">
        <f t="shared" ca="1" si="45"/>
        <v>0</v>
      </c>
      <c r="EA11" s="22">
        <f t="shared" ca="1" si="45"/>
        <v>0</v>
      </c>
      <c r="EB11" s="22">
        <f t="shared" ca="1" si="45"/>
        <v>0</v>
      </c>
      <c r="EC11" s="22">
        <f t="shared" ca="1" si="45"/>
        <v>0</v>
      </c>
      <c r="ED11" s="22">
        <f t="shared" ca="1" si="45"/>
        <v>0</v>
      </c>
      <c r="EE11" s="22">
        <f t="shared" ca="1" si="46"/>
        <v>0</v>
      </c>
      <c r="EF11" s="22">
        <f t="shared" ca="1" si="46"/>
        <v>0</v>
      </c>
      <c r="EG11" s="22">
        <f t="shared" ca="1" si="46"/>
        <v>0</v>
      </c>
      <c r="EH11" s="22">
        <f t="shared" ca="1" si="46"/>
        <v>0</v>
      </c>
      <c r="EI11" s="22" t="str">
        <f t="shared" ca="1" si="46"/>
        <v>-</v>
      </c>
      <c r="EJ11" s="22" t="str">
        <f t="shared" ca="1" si="46"/>
        <v>-</v>
      </c>
      <c r="EK11" s="22" t="str">
        <f t="shared" ca="1" si="46"/>
        <v>-</v>
      </c>
      <c r="EL11" s="22" t="str">
        <f t="shared" ca="1" si="46"/>
        <v>-</v>
      </c>
      <c r="EM11" s="22" t="b">
        <f t="shared" ca="1" si="46"/>
        <v>0</v>
      </c>
      <c r="EN11" s="22" t="b">
        <f t="shared" ca="1" si="46"/>
        <v>0</v>
      </c>
      <c r="EO11" s="22" t="b">
        <f t="shared" ca="1" si="46"/>
        <v>1</v>
      </c>
      <c r="EP11" s="22">
        <f t="shared" ca="1" si="46"/>
        <v>0</v>
      </c>
      <c r="EQ11" s="22">
        <f t="shared" ca="1" si="46"/>
        <v>1</v>
      </c>
      <c r="ER11" s="22">
        <f t="shared" ca="1" si="46"/>
        <v>1</v>
      </c>
      <c r="ES11" s="22" t="str">
        <f t="shared" ca="1" si="46"/>
        <v>-</v>
      </c>
      <c r="ET11" s="22" t="str">
        <f t="shared" ca="1" si="46"/>
        <v>-</v>
      </c>
      <c r="EU11" s="22" t="str">
        <f t="shared" ca="1" si="46"/>
        <v>-</v>
      </c>
      <c r="EV11" s="22" t="str">
        <f t="shared" ca="1" si="46"/>
        <v>-</v>
      </c>
      <c r="EW11" s="22">
        <f t="shared" ca="1" si="46"/>
        <v>1</v>
      </c>
      <c r="EX11" s="22" t="str">
        <f t="shared" ca="1" si="46"/>
        <v>-</v>
      </c>
      <c r="EY11" s="22" t="str">
        <f t="shared" ca="1" si="46"/>
        <v>-</v>
      </c>
      <c r="EZ11" s="22" t="str">
        <f t="shared" ca="1" si="46"/>
        <v>-</v>
      </c>
      <c r="FA11" s="22" t="str">
        <f t="shared" ca="1" si="46"/>
        <v>-</v>
      </c>
      <c r="FB11" s="244" t="str">
        <f t="shared" ca="1" si="46"/>
        <v>-</v>
      </c>
      <c r="FC11" s="22" t="b">
        <f t="shared" ca="1" si="46"/>
        <v>1</v>
      </c>
      <c r="FD11" s="22">
        <f t="shared" ca="1" si="46"/>
        <v>0</v>
      </c>
      <c r="FE11" s="22" t="str">
        <f t="shared" ca="1" si="46"/>
        <v>-</v>
      </c>
      <c r="FF11" s="22" t="str">
        <f t="shared" ca="1" si="46"/>
        <v>-</v>
      </c>
      <c r="FG11" s="22" t="str">
        <f t="shared" ca="1" si="46"/>
        <v>-</v>
      </c>
      <c r="FH11" s="22" t="b">
        <f t="shared" ca="1" si="46"/>
        <v>1</v>
      </c>
      <c r="FI11" s="22">
        <f t="shared" ca="1" si="46"/>
        <v>0</v>
      </c>
      <c r="FJ11" s="22" t="str">
        <f t="shared" ca="1" si="46"/>
        <v>-</v>
      </c>
      <c r="FK11" s="22" t="str">
        <f t="shared" ca="1" si="46"/>
        <v>-</v>
      </c>
      <c r="FL11" s="22" t="str">
        <f t="shared" ca="1" si="46"/>
        <v>-</v>
      </c>
      <c r="FM11" s="22" t="str">
        <f t="shared" ca="1" si="46"/>
        <v>-</v>
      </c>
      <c r="FN11" s="22" t="str">
        <f t="shared" ca="1" si="46"/>
        <v>-</v>
      </c>
      <c r="FO11" s="22" t="str">
        <f t="shared" ca="1" si="46"/>
        <v>-</v>
      </c>
      <c r="FP11" s="22" t="str">
        <f t="shared" ca="1" si="46"/>
        <v>-</v>
      </c>
      <c r="FQ11" s="22" t="str">
        <f t="shared" ca="1" si="46"/>
        <v>-</v>
      </c>
      <c r="FR11" s="22" t="str">
        <f t="shared" ca="1" si="47"/>
        <v>-</v>
      </c>
      <c r="FS11" s="22">
        <f t="shared" ca="1" si="47"/>
        <v>500</v>
      </c>
      <c r="FT11" s="22">
        <f t="shared" ca="1" si="47"/>
        <v>500</v>
      </c>
      <c r="FU11" s="22" t="str">
        <f ca="1">OFFSET(FU$5,$B11,0)</f>
        <v>-</v>
      </c>
      <c r="FV11" s="22" t="str">
        <f t="shared" ca="1" si="47"/>
        <v>-</v>
      </c>
      <c r="FW11" s="22" t="str">
        <f ca="1">OFFSET(FW$5,$B11,0)</f>
        <v>-</v>
      </c>
      <c r="FX11" s="22">
        <f t="shared" ca="1" si="47"/>
        <v>1</v>
      </c>
      <c r="FY11" s="22">
        <f t="shared" ca="1" si="47"/>
        <v>0</v>
      </c>
      <c r="FZ11" s="22">
        <f t="shared" ca="1" si="47"/>
        <v>1</v>
      </c>
      <c r="GA11" s="22">
        <f t="shared" ca="1" si="47"/>
        <v>1</v>
      </c>
      <c r="GB11" s="22">
        <f t="shared" ca="1" si="47"/>
        <v>0</v>
      </c>
      <c r="GC11" s="22" t="str">
        <f t="shared" ca="1" si="47"/>
        <v>-</v>
      </c>
      <c r="GD11" s="22" t="str">
        <f t="shared" ca="1" si="47"/>
        <v>-</v>
      </c>
      <c r="GE11" s="22" t="str">
        <f t="shared" ca="1" si="47"/>
        <v>-</v>
      </c>
      <c r="GF11" s="22" t="str">
        <f t="shared" ca="1" si="47"/>
        <v>-</v>
      </c>
      <c r="GG11" s="22">
        <f t="shared" ca="1" si="47"/>
        <v>1</v>
      </c>
      <c r="GH11" s="22">
        <f t="shared" ca="1" si="47"/>
        <v>1</v>
      </c>
      <c r="GI11" s="22">
        <f t="shared" ca="1" si="47"/>
        <v>1</v>
      </c>
      <c r="GJ11" s="22">
        <f t="shared" ca="1" si="47"/>
        <v>1</v>
      </c>
      <c r="GK11" s="22">
        <f t="shared" ca="1" si="47"/>
        <v>1</v>
      </c>
      <c r="GL11" s="22">
        <f t="shared" ca="1" si="47"/>
        <v>1</v>
      </c>
      <c r="GM11" s="22">
        <f t="shared" ca="1" si="47"/>
        <v>1</v>
      </c>
      <c r="GN11" s="22">
        <f t="shared" ca="1" si="47"/>
        <v>1</v>
      </c>
      <c r="GO11" s="22">
        <f t="shared" ca="1" si="47"/>
        <v>1</v>
      </c>
      <c r="GP11" s="22">
        <f t="shared" ca="1" si="47"/>
        <v>1</v>
      </c>
      <c r="GQ11" s="22" t="str">
        <f t="shared" ca="1" si="47"/>
        <v>-</v>
      </c>
      <c r="GR11" s="22" t="str">
        <f t="shared" ca="1" si="47"/>
        <v>-</v>
      </c>
      <c r="GS11" s="22" t="b">
        <f t="shared" ca="1" si="48"/>
        <v>0</v>
      </c>
      <c r="GT11" s="22">
        <f t="shared" ca="1" si="49"/>
        <v>0</v>
      </c>
      <c r="GU11" s="22" t="str">
        <f t="shared" ca="1" si="49"/>
        <v>-</v>
      </c>
      <c r="GV11" s="22">
        <f t="shared" ca="1" si="49"/>
        <v>0</v>
      </c>
      <c r="GW11" s="22">
        <f t="shared" ca="1" si="49"/>
        <v>0</v>
      </c>
      <c r="GX11" s="27">
        <v>0</v>
      </c>
    </row>
    <row r="12" spans="1:206" collapsed="1">
      <c r="A12" s="24">
        <f t="shared" si="11"/>
        <v>7</v>
      </c>
      <c r="B12" s="24">
        <f>$A$9</f>
        <v>4</v>
      </c>
      <c r="C12">
        <v>2</v>
      </c>
      <c r="D12" t="b">
        <v>1</v>
      </c>
      <c r="E12" t="b">
        <v>1</v>
      </c>
      <c r="F12" t="b">
        <v>1</v>
      </c>
      <c r="O12" s="224" t="str">
        <f ca="1">"Nutrition test with LTW"&amp;" (F"&amp;3+IFERROR(1*$BI12,0)+IFERROR(1*$BJ12,0)&amp;3-IFERROR(1*NOT($BL12),0)&amp;"N"&amp;$BQ12&amp;$BR12&amp;")"</f>
        <v>Nutrition test with LTW (F33N33)</v>
      </c>
      <c r="P12" s="10" t="str">
        <f ca="1">IF(COUNTIF(O$5:O12,O12)=1,"-","Dup")</f>
        <v>-</v>
      </c>
      <c r="Q12" s="22" t="b">
        <f t="shared" ca="1" si="40"/>
        <v>0</v>
      </c>
      <c r="R12" s="256" t="str">
        <f t="shared" ca="1" si="31"/>
        <v>-</v>
      </c>
      <c r="S12" s="256" t="str">
        <f t="shared" ca="1" si="31"/>
        <v>-</v>
      </c>
      <c r="T12" s="22" t="b">
        <f t="shared" ca="1" si="40"/>
        <v>0</v>
      </c>
      <c r="U12" s="22" t="b">
        <f t="shared" ca="1" si="40"/>
        <v>0</v>
      </c>
      <c r="V12" s="22" t="b">
        <f t="shared" ca="1" si="41"/>
        <v>0</v>
      </c>
      <c r="W12" s="22">
        <f t="shared" ca="1" si="41"/>
        <v>0</v>
      </c>
      <c r="X12" s="21" t="s">
        <v>36</v>
      </c>
      <c r="Y12" s="244" t="str">
        <f t="shared" ca="1" si="40"/>
        <v>-</v>
      </c>
      <c r="Z12" s="22" t="b">
        <f t="shared" ca="1" si="40"/>
        <v>1</v>
      </c>
      <c r="AA12" s="22">
        <f t="shared" ca="1" si="51"/>
        <v>0</v>
      </c>
      <c r="AB12" s="22">
        <f t="shared" ca="1" si="51"/>
        <v>2</v>
      </c>
      <c r="AC12" s="22" t="b">
        <f t="shared" ca="1" si="40"/>
        <v>1</v>
      </c>
      <c r="AD12" s="22" t="b">
        <f t="shared" ca="1" si="40"/>
        <v>1</v>
      </c>
      <c r="AE12" s="22" t="b">
        <f t="shared" ca="1" si="40"/>
        <v>1</v>
      </c>
      <c r="AF12" s="22" t="b">
        <f t="shared" ca="1" si="40"/>
        <v>1</v>
      </c>
      <c r="AG12" s="22" t="b">
        <f t="shared" ca="1" si="40"/>
        <v>1</v>
      </c>
      <c r="AH12" s="256" t="b">
        <f t="shared" ref="AH12:AH24" ca="1" si="53">OFFSET(AH$5,$B12,0)</f>
        <v>1</v>
      </c>
      <c r="AI12" s="22">
        <f t="shared" ca="1" si="40"/>
        <v>1</v>
      </c>
      <c r="AJ12" s="22">
        <f t="shared" ca="1" si="40"/>
        <v>1</v>
      </c>
      <c r="AK12" s="22" t="str">
        <f t="shared" ref="AK12:CI13" ca="1" si="54">OFFSET(AK$5,$B12,0)</f>
        <v>-</v>
      </c>
      <c r="AL12" s="22" t="str">
        <f t="shared" ca="1" si="54"/>
        <v>-</v>
      </c>
      <c r="AM12" s="22" t="str">
        <f t="shared" ca="1" si="54"/>
        <v>-</v>
      </c>
      <c r="AN12" s="22" t="str">
        <f t="shared" ca="1" si="54"/>
        <v>-</v>
      </c>
      <c r="AO12" s="22" t="str">
        <f t="shared" ca="1" si="54"/>
        <v>-</v>
      </c>
      <c r="AP12" s="22" t="str">
        <f t="shared" ca="1" si="54"/>
        <v>-</v>
      </c>
      <c r="AQ12" s="22" t="str">
        <f t="shared" ca="1" si="54"/>
        <v>-</v>
      </c>
      <c r="AR12" s="22" t="str">
        <f t="shared" ca="1" si="54"/>
        <v>-</v>
      </c>
      <c r="AS12" s="22" t="str">
        <f t="shared" ca="1" si="54"/>
        <v>-</v>
      </c>
      <c r="AT12" s="22" t="str">
        <f t="shared" ca="1" si="54"/>
        <v>-</v>
      </c>
      <c r="AU12" s="22" t="str">
        <f t="shared" ca="1" si="54"/>
        <v>-</v>
      </c>
      <c r="AV12" s="22" t="str">
        <f t="shared" ca="1" si="54"/>
        <v>-</v>
      </c>
      <c r="AW12" s="22" t="str">
        <f t="shared" ca="1" si="54"/>
        <v>-</v>
      </c>
      <c r="AX12" s="22" t="str">
        <f t="shared" ca="1" si="54"/>
        <v>-</v>
      </c>
      <c r="AY12" s="22" t="str">
        <f t="shared" ca="1" si="54"/>
        <v>-</v>
      </c>
      <c r="AZ12" s="22" t="str">
        <f t="shared" ca="1" si="54"/>
        <v>-</v>
      </c>
      <c r="BA12" s="22" t="str">
        <f t="shared" ca="1" si="54"/>
        <v>-</v>
      </c>
      <c r="BB12" s="22" t="str">
        <f t="shared" ca="1" si="54"/>
        <v>-</v>
      </c>
      <c r="BC12" s="22" t="str">
        <f t="shared" ca="1" si="54"/>
        <v>-</v>
      </c>
      <c r="BD12" s="22" t="str">
        <f t="shared" ca="1" si="54"/>
        <v>-</v>
      </c>
      <c r="BE12" s="22" t="str">
        <f t="shared" ca="1" si="54"/>
        <v>-</v>
      </c>
      <c r="BF12" s="22" t="str">
        <f t="shared" ca="1" si="54"/>
        <v>-</v>
      </c>
      <c r="BG12" s="22" t="str">
        <f t="shared" ca="1" si="54"/>
        <v>-</v>
      </c>
      <c r="BH12" s="22" t="str">
        <f t="shared" ca="1" si="54"/>
        <v>-</v>
      </c>
      <c r="BI12" s="22" t="str">
        <f t="shared" ca="1" si="54"/>
        <v>-</v>
      </c>
      <c r="BJ12" s="22" t="str">
        <f t="shared" ca="1" si="54"/>
        <v>-</v>
      </c>
      <c r="BK12" s="22" t="str">
        <f t="shared" ca="1" si="54"/>
        <v>-</v>
      </c>
      <c r="BL12" s="22" t="str">
        <f t="shared" ca="1" si="54"/>
        <v>-</v>
      </c>
      <c r="BM12" s="22" t="str">
        <f t="shared" ca="1" si="54"/>
        <v>-</v>
      </c>
      <c r="BN12" s="22" t="str">
        <f t="shared" ca="1" si="54"/>
        <v>-</v>
      </c>
      <c r="BO12" s="22" t="str">
        <f t="shared" ca="1" si="54"/>
        <v>-</v>
      </c>
      <c r="BP12" s="22" t="str">
        <f t="shared" ca="1" si="54"/>
        <v>-</v>
      </c>
      <c r="BQ12" s="21">
        <v>3</v>
      </c>
      <c r="BR12" s="21">
        <v>3</v>
      </c>
      <c r="BS12" s="256" t="str">
        <f t="shared" ca="1" si="44"/>
        <v>-</v>
      </c>
      <c r="BT12" s="22" t="str">
        <f t="shared" ca="1" si="54"/>
        <v>-</v>
      </c>
      <c r="BU12" s="256" t="str">
        <f t="shared" ca="1" si="44"/>
        <v>-</v>
      </c>
      <c r="BV12" s="256" t="str">
        <f t="shared" ca="1" si="44"/>
        <v>-</v>
      </c>
      <c r="BW12" s="256" t="str">
        <f t="shared" ca="1" si="44"/>
        <v>-</v>
      </c>
      <c r="BX12" s="256" t="str">
        <f t="shared" ca="1" si="44"/>
        <v>-</v>
      </c>
      <c r="BY12" s="256" t="str">
        <f t="shared" ca="1" si="44"/>
        <v>-</v>
      </c>
      <c r="BZ12" s="256" t="str">
        <f t="shared" ca="1" si="44"/>
        <v>-</v>
      </c>
      <c r="CA12" s="256" t="str">
        <f t="shared" ca="1" si="44"/>
        <v>-</v>
      </c>
      <c r="CB12" s="22" t="str">
        <f t="shared" ca="1" si="54"/>
        <v>-</v>
      </c>
      <c r="CC12" s="22" t="str">
        <f t="shared" ca="1" si="54"/>
        <v>-</v>
      </c>
      <c r="CD12" s="22" t="str">
        <f t="shared" ca="1" si="54"/>
        <v>-</v>
      </c>
      <c r="CE12" s="22" t="str">
        <f t="shared" ca="1" si="54"/>
        <v>-</v>
      </c>
      <c r="CF12" s="22" t="str">
        <f t="shared" ca="1" si="54"/>
        <v>-</v>
      </c>
      <c r="CG12" s="22">
        <f t="shared" ca="1" si="54"/>
        <v>0</v>
      </c>
      <c r="CH12" s="256">
        <f t="shared" ca="1" si="54"/>
        <v>0</v>
      </c>
      <c r="CI12" s="256">
        <f t="shared" ca="1" si="54"/>
        <v>0</v>
      </c>
      <c r="CJ12" s="22">
        <f t="shared" ref="CJ12:EG13" ca="1" si="55">OFFSET(CJ$5,$B12,0)</f>
        <v>0</v>
      </c>
      <c r="CK12" s="22">
        <f t="shared" ca="1" si="55"/>
        <v>0</v>
      </c>
      <c r="CL12" s="22">
        <f t="shared" ca="1" si="55"/>
        <v>0</v>
      </c>
      <c r="CM12" s="22">
        <f t="shared" ca="1" si="55"/>
        <v>0</v>
      </c>
      <c r="CN12" s="22" t="str">
        <f t="shared" ca="1" si="55"/>
        <v>-</v>
      </c>
      <c r="CO12" s="22" t="str">
        <f t="shared" ca="1" si="55"/>
        <v>-</v>
      </c>
      <c r="CP12" s="22" t="str">
        <f t="shared" ca="1" si="55"/>
        <v>-</v>
      </c>
      <c r="CQ12" s="22" t="str">
        <f t="shared" ca="1" si="55"/>
        <v>-</v>
      </c>
      <c r="CR12" s="22" t="str">
        <f t="shared" ca="1" si="55"/>
        <v>-</v>
      </c>
      <c r="CS12" s="22" t="str">
        <f t="shared" ca="1" si="55"/>
        <v>-</v>
      </c>
      <c r="CT12" s="22" t="str">
        <f t="shared" ca="1" si="55"/>
        <v>-</v>
      </c>
      <c r="CU12" s="22" t="str">
        <f t="shared" ca="1" si="55"/>
        <v>-</v>
      </c>
      <c r="CV12" s="22" t="str">
        <f t="shared" ca="1" si="55"/>
        <v>-</v>
      </c>
      <c r="CW12" s="22" t="str">
        <f t="shared" ca="1" si="55"/>
        <v>-</v>
      </c>
      <c r="CX12" s="22" t="str">
        <f t="shared" ca="1" si="55"/>
        <v>-</v>
      </c>
      <c r="CY12" s="22">
        <f t="shared" ca="1" si="55"/>
        <v>1</v>
      </c>
      <c r="CZ12" s="22" t="str">
        <f t="shared" ca="1" si="55"/>
        <v>-</v>
      </c>
      <c r="DA12" s="22" t="str">
        <f t="shared" ca="1" si="55"/>
        <v>-</v>
      </c>
      <c r="DB12" s="22" t="str">
        <f t="shared" ca="1" si="55"/>
        <v>-</v>
      </c>
      <c r="DC12" s="22" t="str">
        <f t="shared" ca="1" si="55"/>
        <v>-</v>
      </c>
      <c r="DD12" s="22" t="str">
        <f t="shared" ca="1" si="55"/>
        <v>-</v>
      </c>
      <c r="DE12" s="22" t="str">
        <f t="shared" ca="1" si="55"/>
        <v>-</v>
      </c>
      <c r="DF12" s="22">
        <f t="shared" ca="1" si="55"/>
        <v>0</v>
      </c>
      <c r="DG12" s="22" t="str">
        <f t="shared" ca="1" si="55"/>
        <v>-</v>
      </c>
      <c r="DH12" s="22">
        <f t="shared" ca="1" si="55"/>
        <v>1</v>
      </c>
      <c r="DI12" s="22">
        <f t="shared" ca="1" si="55"/>
        <v>0</v>
      </c>
      <c r="DJ12" s="22">
        <f t="shared" ca="1" si="55"/>
        <v>1</v>
      </c>
      <c r="DK12" s="22">
        <f t="shared" ca="1" si="55"/>
        <v>1</v>
      </c>
      <c r="DL12" s="22">
        <f t="shared" ca="1" si="55"/>
        <v>1</v>
      </c>
      <c r="DM12" s="22">
        <f t="shared" ca="1" si="55"/>
        <v>0</v>
      </c>
      <c r="DN12" s="22">
        <f t="shared" ca="1" si="55"/>
        <v>0</v>
      </c>
      <c r="DO12" s="22">
        <f t="shared" ca="1" si="55"/>
        <v>0</v>
      </c>
      <c r="DP12" s="22">
        <f t="shared" ca="1" si="55"/>
        <v>0</v>
      </c>
      <c r="DQ12" s="22">
        <f t="shared" ca="1" si="55"/>
        <v>1</v>
      </c>
      <c r="DR12" s="22">
        <f t="shared" ca="1" si="55"/>
        <v>0</v>
      </c>
      <c r="DS12" s="22">
        <f t="shared" ca="1" si="55"/>
        <v>0</v>
      </c>
      <c r="DT12" s="22">
        <f t="shared" ca="1" si="55"/>
        <v>0</v>
      </c>
      <c r="DU12" s="22">
        <f t="shared" ca="1" si="55"/>
        <v>0</v>
      </c>
      <c r="DV12" s="22">
        <f t="shared" ca="1" si="55"/>
        <v>0</v>
      </c>
      <c r="DW12" s="22">
        <f t="shared" ca="1" si="55"/>
        <v>0</v>
      </c>
      <c r="DX12" s="22">
        <f t="shared" ca="1" si="55"/>
        <v>0</v>
      </c>
      <c r="DY12" s="22">
        <f t="shared" ca="1" si="55"/>
        <v>1</v>
      </c>
      <c r="DZ12" s="22">
        <f t="shared" ca="1" si="55"/>
        <v>0</v>
      </c>
      <c r="EA12" s="22">
        <f t="shared" ca="1" si="55"/>
        <v>0</v>
      </c>
      <c r="EB12" s="22">
        <f t="shared" ca="1" si="55"/>
        <v>0</v>
      </c>
      <c r="EC12" s="22">
        <f t="shared" ca="1" si="55"/>
        <v>0</v>
      </c>
      <c r="ED12" s="22">
        <f t="shared" ca="1" si="55"/>
        <v>0</v>
      </c>
      <c r="EE12" s="22">
        <f t="shared" ca="1" si="55"/>
        <v>0</v>
      </c>
      <c r="EF12" s="22">
        <f t="shared" ca="1" si="55"/>
        <v>0</v>
      </c>
      <c r="EG12" s="22">
        <f t="shared" ca="1" si="55"/>
        <v>0</v>
      </c>
      <c r="EH12" s="22">
        <f t="shared" ref="EH12:GW13" ca="1" si="56">OFFSET(EH$5,$B12,0)</f>
        <v>0</v>
      </c>
      <c r="EI12" s="22" t="str">
        <f t="shared" ca="1" si="56"/>
        <v>-</v>
      </c>
      <c r="EJ12" s="22" t="str">
        <f t="shared" ca="1" si="56"/>
        <v>-</v>
      </c>
      <c r="EK12" s="22" t="str">
        <f t="shared" ca="1" si="56"/>
        <v>-</v>
      </c>
      <c r="EL12" s="22" t="str">
        <f t="shared" ca="1" si="56"/>
        <v>-</v>
      </c>
      <c r="EM12" s="22" t="b">
        <f t="shared" ca="1" si="56"/>
        <v>0</v>
      </c>
      <c r="EN12" s="22" t="b">
        <f t="shared" ca="1" si="56"/>
        <v>0</v>
      </c>
      <c r="EO12" s="22" t="b">
        <f t="shared" ca="1" si="56"/>
        <v>1</v>
      </c>
      <c r="EP12" s="22">
        <f t="shared" ca="1" si="56"/>
        <v>0</v>
      </c>
      <c r="EQ12" s="22">
        <f t="shared" ca="1" si="56"/>
        <v>1</v>
      </c>
      <c r="ER12" s="22">
        <f t="shared" ca="1" si="56"/>
        <v>1</v>
      </c>
      <c r="ES12" s="22" t="str">
        <f t="shared" ca="1" si="56"/>
        <v>-</v>
      </c>
      <c r="ET12" s="22" t="str">
        <f ca="1">OFFSET(ET$5,$B12,0)</f>
        <v>-</v>
      </c>
      <c r="EU12" s="22" t="str">
        <f t="shared" ca="1" si="56"/>
        <v>-</v>
      </c>
      <c r="EV12" s="22" t="str">
        <f t="shared" ca="1" si="56"/>
        <v>-</v>
      </c>
      <c r="EW12" s="22">
        <f t="shared" ca="1" si="56"/>
        <v>1</v>
      </c>
      <c r="EX12" s="22" t="str">
        <f t="shared" ca="1" si="56"/>
        <v>-</v>
      </c>
      <c r="EY12" s="22" t="str">
        <f t="shared" ca="1" si="56"/>
        <v>-</v>
      </c>
      <c r="EZ12" s="22" t="str">
        <f t="shared" ca="1" si="56"/>
        <v>-</v>
      </c>
      <c r="FA12" s="22" t="str">
        <f t="shared" ca="1" si="56"/>
        <v>-</v>
      </c>
      <c r="FB12" s="244" t="str">
        <f t="shared" ca="1" si="46"/>
        <v>-</v>
      </c>
      <c r="FC12" s="22" t="b">
        <f t="shared" ca="1" si="56"/>
        <v>1</v>
      </c>
      <c r="FD12" s="22">
        <f t="shared" ca="1" si="56"/>
        <v>0</v>
      </c>
      <c r="FE12" s="22" t="str">
        <f t="shared" ca="1" si="56"/>
        <v>-</v>
      </c>
      <c r="FF12" s="22" t="str">
        <f t="shared" ref="FF12:FM13" ca="1" si="57">OFFSET(FF$5,$B12,0)</f>
        <v>-</v>
      </c>
      <c r="FG12" s="22" t="str">
        <f t="shared" ca="1" si="57"/>
        <v>-</v>
      </c>
      <c r="FH12" s="22" t="b">
        <f t="shared" ca="1" si="57"/>
        <v>1</v>
      </c>
      <c r="FI12" s="22">
        <f t="shared" ca="1" si="57"/>
        <v>0</v>
      </c>
      <c r="FJ12" s="22" t="str">
        <f t="shared" ca="1" si="57"/>
        <v>-</v>
      </c>
      <c r="FK12" s="22" t="str">
        <f t="shared" ca="1" si="57"/>
        <v>-</v>
      </c>
      <c r="FL12" s="22" t="str">
        <f t="shared" ca="1" si="57"/>
        <v>-</v>
      </c>
      <c r="FM12" s="22" t="str">
        <f t="shared" ca="1" si="57"/>
        <v>-</v>
      </c>
      <c r="FN12" s="22" t="str">
        <f t="shared" ca="1" si="56"/>
        <v>-</v>
      </c>
      <c r="FO12" s="22" t="str">
        <f t="shared" ca="1" si="56"/>
        <v>-</v>
      </c>
      <c r="FP12" s="22" t="str">
        <f t="shared" ca="1" si="56"/>
        <v>-</v>
      </c>
      <c r="FQ12" s="22" t="str">
        <f t="shared" ca="1" si="56"/>
        <v>-</v>
      </c>
      <c r="FR12" s="22" t="str">
        <f t="shared" ca="1" si="56"/>
        <v>-</v>
      </c>
      <c r="FS12" s="22">
        <f t="shared" ca="1" si="56"/>
        <v>500</v>
      </c>
      <c r="FT12" s="22">
        <f t="shared" ca="1" si="56"/>
        <v>500</v>
      </c>
      <c r="FU12" s="22" t="str">
        <f ca="1">OFFSET(FU$5,$B12,0)</f>
        <v>-</v>
      </c>
      <c r="FV12" s="22" t="str">
        <f t="shared" ref="FV12:FW13" ca="1" si="58">OFFSET(FV$5,$B12,0)</f>
        <v>-</v>
      </c>
      <c r="FW12" s="22" t="str">
        <f ca="1">OFFSET(FW$5,$B12,0)</f>
        <v>-</v>
      </c>
      <c r="FX12" s="22">
        <f t="shared" ca="1" si="56"/>
        <v>1</v>
      </c>
      <c r="FY12" s="22">
        <f t="shared" ca="1" si="56"/>
        <v>0</v>
      </c>
      <c r="FZ12" s="22">
        <f t="shared" ca="1" si="56"/>
        <v>1</v>
      </c>
      <c r="GA12" s="22">
        <f t="shared" ca="1" si="56"/>
        <v>1</v>
      </c>
      <c r="GB12" s="22">
        <f t="shared" ca="1" si="56"/>
        <v>0</v>
      </c>
      <c r="GC12" s="22" t="str">
        <f t="shared" ca="1" si="56"/>
        <v>-</v>
      </c>
      <c r="GD12" s="22" t="str">
        <f t="shared" ca="1" si="56"/>
        <v>-</v>
      </c>
      <c r="GE12" s="22" t="str">
        <f t="shared" ca="1" si="56"/>
        <v>-</v>
      </c>
      <c r="GF12" s="22" t="str">
        <f t="shared" ca="1" si="56"/>
        <v>-</v>
      </c>
      <c r="GG12" s="22">
        <f t="shared" ca="1" si="56"/>
        <v>1</v>
      </c>
      <c r="GH12" s="22">
        <f t="shared" ca="1" si="56"/>
        <v>1</v>
      </c>
      <c r="GI12" s="22">
        <f t="shared" ca="1" si="56"/>
        <v>1</v>
      </c>
      <c r="GJ12" s="22">
        <f t="shared" ca="1" si="56"/>
        <v>1</v>
      </c>
      <c r="GK12" s="22">
        <f t="shared" ca="1" si="56"/>
        <v>1</v>
      </c>
      <c r="GL12" s="22">
        <f t="shared" ca="1" si="56"/>
        <v>1</v>
      </c>
      <c r="GM12" s="22">
        <f t="shared" ca="1" si="56"/>
        <v>1</v>
      </c>
      <c r="GN12" s="22">
        <f t="shared" ca="1" si="56"/>
        <v>1</v>
      </c>
      <c r="GO12" s="22">
        <f t="shared" ca="1" si="56"/>
        <v>1</v>
      </c>
      <c r="GP12" s="22">
        <f t="shared" ref="GP12:GT13" ca="1" si="59">OFFSET(GP$5,$B12,0)</f>
        <v>1</v>
      </c>
      <c r="GQ12" s="22" t="str">
        <f t="shared" ca="1" si="56"/>
        <v>-</v>
      </c>
      <c r="GR12" s="22" t="str">
        <f t="shared" ca="1" si="56"/>
        <v>-</v>
      </c>
      <c r="GS12" s="22" t="b">
        <f t="shared" ca="1" si="48"/>
        <v>0</v>
      </c>
      <c r="GT12" s="22">
        <f t="shared" ca="1" si="59"/>
        <v>0</v>
      </c>
      <c r="GU12" s="22" t="str">
        <f t="shared" ca="1" si="56"/>
        <v>-</v>
      </c>
      <c r="GV12" s="22">
        <f t="shared" ca="1" si="56"/>
        <v>0</v>
      </c>
      <c r="GW12" s="22">
        <f t="shared" ca="1" si="56"/>
        <v>0</v>
      </c>
      <c r="GX12" s="27">
        <v>0</v>
      </c>
    </row>
    <row r="13" spans="1:206" s="236" customFormat="1" hidden="1" outlineLevel="1">
      <c r="A13" s="208">
        <f t="shared" ref="A13" si="60">ROW(A13)-5</f>
        <v>8</v>
      </c>
      <c r="B13" s="208">
        <f>$A$12</f>
        <v>7</v>
      </c>
      <c r="C13" s="236">
        <v>2</v>
      </c>
      <c r="D13" s="236" t="b">
        <v>1</v>
      </c>
      <c r="E13" s="236" t="b">
        <v>1</v>
      </c>
      <c r="F13" s="236" t="b">
        <v>1</v>
      </c>
      <c r="O13" s="250" t="str">
        <f ca="1">"Nutrition test  wo  LTW"&amp;" (F"&amp;3+IFERROR(1*$BI13,0)+IFERROR(1*$BJ13,0)&amp;3-IFERROR(1*NOT($BL13),0)&amp;"N"&amp;$BQ13&amp;$BR13&amp;")"</f>
        <v>Nutrition test  wo  LTW (F33N33)</v>
      </c>
      <c r="P13" s="10" t="str">
        <f ca="1">IF(COUNTIF(O$5:O13,O13)=1,"-","Dup")</f>
        <v>-</v>
      </c>
      <c r="Q13" s="244" t="b">
        <f t="shared" ca="1" si="40"/>
        <v>0</v>
      </c>
      <c r="R13" s="256" t="str">
        <f t="shared" ref="R13:S19" ca="1" si="61">OFFSET(R$5,$B13,0)</f>
        <v>-</v>
      </c>
      <c r="S13" s="256" t="str">
        <f t="shared" ca="1" si="61"/>
        <v>-</v>
      </c>
      <c r="T13" s="244" t="b">
        <f t="shared" ca="1" si="40"/>
        <v>0</v>
      </c>
      <c r="U13" s="244" t="b">
        <f t="shared" ca="1" si="40"/>
        <v>0</v>
      </c>
      <c r="V13" s="244" t="b">
        <f t="shared" ca="1" si="41"/>
        <v>0</v>
      </c>
      <c r="W13" s="244">
        <f t="shared" ca="1" si="41"/>
        <v>0</v>
      </c>
      <c r="X13" s="244" t="str">
        <f t="shared" ca="1" si="41"/>
        <v>-</v>
      </c>
      <c r="Y13" s="244" t="str">
        <f t="shared" ca="1" si="40"/>
        <v>-</v>
      </c>
      <c r="Z13" s="244" t="b">
        <f t="shared" ca="1" si="40"/>
        <v>1</v>
      </c>
      <c r="AA13" s="244">
        <f t="shared" ca="1" si="51"/>
        <v>0</v>
      </c>
      <c r="AB13" s="244">
        <f t="shared" ca="1" si="51"/>
        <v>2</v>
      </c>
      <c r="AC13" s="244" t="b">
        <f t="shared" ca="1" si="40"/>
        <v>1</v>
      </c>
      <c r="AD13" s="244" t="b">
        <f t="shared" ca="1" si="40"/>
        <v>1</v>
      </c>
      <c r="AE13" s="244" t="b">
        <f t="shared" ref="AE13:AJ13" ca="1" si="62">OFFSET(AE$5,$B13,0)</f>
        <v>1</v>
      </c>
      <c r="AF13" s="244" t="b">
        <f t="shared" ca="1" si="62"/>
        <v>1</v>
      </c>
      <c r="AG13" s="244" t="b">
        <f t="shared" ca="1" si="62"/>
        <v>1</v>
      </c>
      <c r="AH13" s="256" t="b">
        <f t="shared" ca="1" si="62"/>
        <v>1</v>
      </c>
      <c r="AI13" s="243">
        <v>0</v>
      </c>
      <c r="AJ13" s="244">
        <f t="shared" ca="1" si="62"/>
        <v>1</v>
      </c>
      <c r="AK13" s="244" t="str">
        <f t="shared" ca="1" si="54"/>
        <v>-</v>
      </c>
      <c r="AL13" s="244" t="str">
        <f t="shared" ca="1" si="54"/>
        <v>-</v>
      </c>
      <c r="AM13" s="244" t="str">
        <f t="shared" ca="1" si="54"/>
        <v>-</v>
      </c>
      <c r="AN13" s="244" t="str">
        <f t="shared" ca="1" si="54"/>
        <v>-</v>
      </c>
      <c r="AO13" s="244" t="str">
        <f t="shared" ca="1" si="54"/>
        <v>-</v>
      </c>
      <c r="AP13" s="244" t="str">
        <f t="shared" ca="1" si="54"/>
        <v>-</v>
      </c>
      <c r="AQ13" s="244" t="str">
        <f t="shared" ca="1" si="54"/>
        <v>-</v>
      </c>
      <c r="AR13" s="244" t="str">
        <f t="shared" ca="1" si="54"/>
        <v>-</v>
      </c>
      <c r="AS13" s="244" t="str">
        <f t="shared" ca="1" si="54"/>
        <v>-</v>
      </c>
      <c r="AT13" s="244" t="str">
        <f t="shared" ca="1" si="54"/>
        <v>-</v>
      </c>
      <c r="AU13" s="244" t="str">
        <f t="shared" ca="1" si="54"/>
        <v>-</v>
      </c>
      <c r="AV13" s="244" t="str">
        <f t="shared" ca="1" si="54"/>
        <v>-</v>
      </c>
      <c r="AW13" s="244" t="str">
        <f t="shared" ca="1" si="54"/>
        <v>-</v>
      </c>
      <c r="AX13" s="244" t="str">
        <f t="shared" ca="1" si="54"/>
        <v>-</v>
      </c>
      <c r="AY13" s="244" t="str">
        <f t="shared" ca="1" si="54"/>
        <v>-</v>
      </c>
      <c r="AZ13" s="244" t="str">
        <f t="shared" ca="1" si="54"/>
        <v>-</v>
      </c>
      <c r="BA13" s="244" t="str">
        <f t="shared" ca="1" si="54"/>
        <v>-</v>
      </c>
      <c r="BB13" s="244" t="str">
        <f t="shared" ca="1" si="54"/>
        <v>-</v>
      </c>
      <c r="BC13" s="244" t="str">
        <f t="shared" ca="1" si="54"/>
        <v>-</v>
      </c>
      <c r="BD13" s="244" t="str">
        <f t="shared" ca="1" si="54"/>
        <v>-</v>
      </c>
      <c r="BE13" s="244" t="str">
        <f t="shared" ca="1" si="54"/>
        <v>-</v>
      </c>
      <c r="BF13" s="244" t="str">
        <f t="shared" ca="1" si="54"/>
        <v>-</v>
      </c>
      <c r="BG13" s="244" t="str">
        <f t="shared" ca="1" si="54"/>
        <v>-</v>
      </c>
      <c r="BH13" s="244" t="str">
        <f t="shared" ca="1" si="54"/>
        <v>-</v>
      </c>
      <c r="BI13" s="244" t="str">
        <f t="shared" ca="1" si="54"/>
        <v>-</v>
      </c>
      <c r="BJ13" s="244" t="str">
        <f t="shared" ca="1" si="54"/>
        <v>-</v>
      </c>
      <c r="BK13" s="244" t="str">
        <f t="shared" ca="1" si="54"/>
        <v>-</v>
      </c>
      <c r="BL13" s="244" t="str">
        <f t="shared" ca="1" si="54"/>
        <v>-</v>
      </c>
      <c r="BM13" s="244" t="str">
        <f t="shared" ca="1" si="54"/>
        <v>-</v>
      </c>
      <c r="BN13" s="244" t="str">
        <f t="shared" ca="1" si="54"/>
        <v>-</v>
      </c>
      <c r="BO13" s="244" t="str">
        <f t="shared" ca="1" si="54"/>
        <v>-</v>
      </c>
      <c r="BP13" s="244" t="str">
        <f t="shared" ca="1" si="54"/>
        <v>-</v>
      </c>
      <c r="BQ13" s="243">
        <v>3</v>
      </c>
      <c r="BR13" s="244">
        <f t="shared" ref="BR13" ca="1" si="63">OFFSET(BR$5,$B13,0)</f>
        <v>3</v>
      </c>
      <c r="BS13" s="244" t="str">
        <f t="shared" ca="1" si="54"/>
        <v>-</v>
      </c>
      <c r="BT13" s="244" t="str">
        <f t="shared" ca="1" si="54"/>
        <v>-</v>
      </c>
      <c r="BU13" s="244" t="str">
        <f t="shared" ca="1" si="54"/>
        <v>-</v>
      </c>
      <c r="BV13" s="244" t="str">
        <f t="shared" ca="1" si="54"/>
        <v>-</v>
      </c>
      <c r="BW13" s="244" t="str">
        <f t="shared" ca="1" si="54"/>
        <v>-</v>
      </c>
      <c r="BX13" s="244" t="str">
        <f t="shared" ca="1" si="54"/>
        <v>-</v>
      </c>
      <c r="BY13" s="244" t="str">
        <f t="shared" ca="1" si="54"/>
        <v>-</v>
      </c>
      <c r="BZ13" s="244" t="str">
        <f t="shared" ca="1" si="54"/>
        <v>-</v>
      </c>
      <c r="CA13" s="244" t="str">
        <f t="shared" ca="1" si="54"/>
        <v>-</v>
      </c>
      <c r="CB13" s="244" t="str">
        <f t="shared" ca="1" si="54"/>
        <v>-</v>
      </c>
      <c r="CC13" s="244" t="str">
        <f t="shared" ca="1" si="54"/>
        <v>-</v>
      </c>
      <c r="CD13" s="244" t="str">
        <f t="shared" ca="1" si="54"/>
        <v>-</v>
      </c>
      <c r="CE13" s="244" t="str">
        <f t="shared" ca="1" si="54"/>
        <v>-</v>
      </c>
      <c r="CF13" s="244" t="str">
        <f t="shared" ca="1" si="54"/>
        <v>-</v>
      </c>
      <c r="CG13" s="244">
        <f t="shared" ca="1" si="54"/>
        <v>0</v>
      </c>
      <c r="CH13" s="256">
        <f t="shared" ca="1" si="52"/>
        <v>0</v>
      </c>
      <c r="CI13" s="256">
        <f t="shared" ca="1" si="52"/>
        <v>0</v>
      </c>
      <c r="CJ13" s="244">
        <f t="shared" ca="1" si="55"/>
        <v>0</v>
      </c>
      <c r="CK13" s="244">
        <f t="shared" ca="1" si="55"/>
        <v>0</v>
      </c>
      <c r="CL13" s="244">
        <f t="shared" ca="1" si="55"/>
        <v>0</v>
      </c>
      <c r="CM13" s="244">
        <f t="shared" ca="1" si="55"/>
        <v>0</v>
      </c>
      <c r="CN13" s="244" t="str">
        <f t="shared" ca="1" si="55"/>
        <v>-</v>
      </c>
      <c r="CO13" s="244" t="str">
        <f t="shared" ca="1" si="55"/>
        <v>-</v>
      </c>
      <c r="CP13" s="244" t="str">
        <f t="shared" ca="1" si="55"/>
        <v>-</v>
      </c>
      <c r="CQ13" s="244" t="str">
        <f t="shared" ca="1" si="55"/>
        <v>-</v>
      </c>
      <c r="CR13" s="244" t="str">
        <f t="shared" ca="1" si="55"/>
        <v>-</v>
      </c>
      <c r="CS13" s="244" t="str">
        <f t="shared" ca="1" si="55"/>
        <v>-</v>
      </c>
      <c r="CT13" s="244" t="str">
        <f t="shared" ca="1" si="55"/>
        <v>-</v>
      </c>
      <c r="CU13" s="244" t="str">
        <f t="shared" ca="1" si="55"/>
        <v>-</v>
      </c>
      <c r="CV13" s="244" t="str">
        <f t="shared" ca="1" si="55"/>
        <v>-</v>
      </c>
      <c r="CW13" s="244" t="str">
        <f t="shared" ca="1" si="55"/>
        <v>-</v>
      </c>
      <c r="CX13" s="244" t="str">
        <f t="shared" ca="1" si="55"/>
        <v>-</v>
      </c>
      <c r="CY13" s="244">
        <f t="shared" ca="1" si="55"/>
        <v>1</v>
      </c>
      <c r="CZ13" s="244" t="str">
        <f t="shared" ca="1" si="55"/>
        <v>-</v>
      </c>
      <c r="DA13" s="244" t="str">
        <f t="shared" ca="1" si="55"/>
        <v>-</v>
      </c>
      <c r="DB13" s="244" t="str">
        <f t="shared" ca="1" si="55"/>
        <v>-</v>
      </c>
      <c r="DC13" s="244" t="str">
        <f t="shared" ca="1" si="55"/>
        <v>-</v>
      </c>
      <c r="DD13" s="244" t="str">
        <f t="shared" ca="1" si="55"/>
        <v>-</v>
      </c>
      <c r="DE13" s="244" t="str">
        <f t="shared" ca="1" si="55"/>
        <v>-</v>
      </c>
      <c r="DF13" s="244">
        <f t="shared" ca="1" si="55"/>
        <v>0</v>
      </c>
      <c r="DG13" s="244" t="str">
        <f t="shared" ca="1" si="55"/>
        <v>-</v>
      </c>
      <c r="DH13" s="244">
        <f t="shared" ca="1" si="55"/>
        <v>1</v>
      </c>
      <c r="DI13" s="244">
        <f t="shared" ca="1" si="55"/>
        <v>0</v>
      </c>
      <c r="DJ13" s="244">
        <f t="shared" ca="1" si="55"/>
        <v>1</v>
      </c>
      <c r="DK13" s="244">
        <f t="shared" ca="1" si="55"/>
        <v>1</v>
      </c>
      <c r="DL13" s="244">
        <f t="shared" ca="1" si="55"/>
        <v>1</v>
      </c>
      <c r="DM13" s="244">
        <f t="shared" ca="1" si="55"/>
        <v>0</v>
      </c>
      <c r="DN13" s="244">
        <f t="shared" ca="1" si="55"/>
        <v>0</v>
      </c>
      <c r="DO13" s="244">
        <f t="shared" ca="1" si="55"/>
        <v>0</v>
      </c>
      <c r="DP13" s="244">
        <f t="shared" ca="1" si="55"/>
        <v>0</v>
      </c>
      <c r="DQ13" s="244">
        <f t="shared" ca="1" si="55"/>
        <v>1</v>
      </c>
      <c r="DR13" s="244">
        <f t="shared" ca="1" si="55"/>
        <v>0</v>
      </c>
      <c r="DS13" s="244">
        <f t="shared" ca="1" si="55"/>
        <v>0</v>
      </c>
      <c r="DT13" s="244">
        <f t="shared" ca="1" si="55"/>
        <v>0</v>
      </c>
      <c r="DU13" s="244">
        <f t="shared" ca="1" si="55"/>
        <v>0</v>
      </c>
      <c r="DV13" s="244">
        <f t="shared" ca="1" si="55"/>
        <v>0</v>
      </c>
      <c r="DW13" s="244">
        <f t="shared" ca="1" si="55"/>
        <v>0</v>
      </c>
      <c r="DX13" s="244">
        <f t="shared" ca="1" si="55"/>
        <v>0</v>
      </c>
      <c r="DY13" s="244">
        <f t="shared" ca="1" si="55"/>
        <v>1</v>
      </c>
      <c r="DZ13" s="244">
        <f t="shared" ca="1" si="55"/>
        <v>0</v>
      </c>
      <c r="EA13" s="244">
        <f t="shared" ca="1" si="55"/>
        <v>0</v>
      </c>
      <c r="EB13" s="244">
        <f t="shared" ca="1" si="55"/>
        <v>0</v>
      </c>
      <c r="EC13" s="244">
        <f t="shared" ca="1" si="55"/>
        <v>0</v>
      </c>
      <c r="ED13" s="244">
        <f t="shared" ca="1" si="55"/>
        <v>0</v>
      </c>
      <c r="EE13" s="244">
        <f t="shared" ca="1" si="55"/>
        <v>0</v>
      </c>
      <c r="EF13" s="244">
        <f t="shared" ca="1" si="55"/>
        <v>0</v>
      </c>
      <c r="EG13" s="244">
        <f t="shared" ca="1" si="55"/>
        <v>0</v>
      </c>
      <c r="EH13" s="244">
        <f t="shared" ca="1" si="56"/>
        <v>0</v>
      </c>
      <c r="EI13" s="244" t="str">
        <f t="shared" ca="1" si="56"/>
        <v>-</v>
      </c>
      <c r="EJ13" s="244" t="str">
        <f t="shared" ca="1" si="56"/>
        <v>-</v>
      </c>
      <c r="EK13" s="244" t="str">
        <f t="shared" ca="1" si="56"/>
        <v>-</v>
      </c>
      <c r="EL13" s="244" t="str">
        <f t="shared" ca="1" si="56"/>
        <v>-</v>
      </c>
      <c r="EM13" s="244" t="b">
        <f t="shared" ca="1" si="56"/>
        <v>0</v>
      </c>
      <c r="EN13" s="244" t="b">
        <f t="shared" ca="1" si="56"/>
        <v>0</v>
      </c>
      <c r="EO13" s="244" t="b">
        <f t="shared" ca="1" si="56"/>
        <v>1</v>
      </c>
      <c r="EP13" s="244">
        <f t="shared" ca="1" si="56"/>
        <v>0</v>
      </c>
      <c r="EQ13" s="244">
        <f t="shared" ca="1" si="56"/>
        <v>1</v>
      </c>
      <c r="ER13" s="244">
        <f t="shared" ca="1" si="56"/>
        <v>1</v>
      </c>
      <c r="ES13" s="244" t="str">
        <f t="shared" ca="1" si="56"/>
        <v>-</v>
      </c>
      <c r="ET13" s="244" t="str">
        <f t="shared" ca="1" si="56"/>
        <v>-</v>
      </c>
      <c r="EU13" s="244" t="str">
        <f t="shared" ca="1" si="56"/>
        <v>-</v>
      </c>
      <c r="EV13" s="244" t="str">
        <f t="shared" ca="1" si="56"/>
        <v>-</v>
      </c>
      <c r="EW13" s="244">
        <f t="shared" ca="1" si="56"/>
        <v>1</v>
      </c>
      <c r="EX13" s="244" t="str">
        <f t="shared" ca="1" si="56"/>
        <v>-</v>
      </c>
      <c r="EY13" s="244" t="str">
        <f t="shared" ca="1" si="56"/>
        <v>-</v>
      </c>
      <c r="EZ13" s="244" t="str">
        <f t="shared" ca="1" si="56"/>
        <v>-</v>
      </c>
      <c r="FA13" s="244" t="str">
        <f t="shared" ca="1" si="56"/>
        <v>-</v>
      </c>
      <c r="FB13" s="244" t="str">
        <f t="shared" ca="1" si="46"/>
        <v>-</v>
      </c>
      <c r="FC13" s="244" t="b">
        <f t="shared" ca="1" si="56"/>
        <v>1</v>
      </c>
      <c r="FD13" s="244">
        <f t="shared" ca="1" si="56"/>
        <v>0</v>
      </c>
      <c r="FE13" s="244" t="str">
        <f t="shared" ca="1" si="56"/>
        <v>-</v>
      </c>
      <c r="FF13" s="244" t="str">
        <f t="shared" ca="1" si="57"/>
        <v>-</v>
      </c>
      <c r="FG13" s="244" t="str">
        <f t="shared" ca="1" si="57"/>
        <v>-</v>
      </c>
      <c r="FH13" s="244" t="b">
        <f t="shared" ca="1" si="57"/>
        <v>1</v>
      </c>
      <c r="FI13" s="244">
        <f t="shared" ca="1" si="57"/>
        <v>0</v>
      </c>
      <c r="FJ13" s="244" t="str">
        <f t="shared" ca="1" si="57"/>
        <v>-</v>
      </c>
      <c r="FK13" s="244" t="str">
        <f t="shared" ca="1" si="57"/>
        <v>-</v>
      </c>
      <c r="FL13" s="244" t="str">
        <f t="shared" ca="1" si="57"/>
        <v>-</v>
      </c>
      <c r="FM13" s="244" t="str">
        <f t="shared" ca="1" si="57"/>
        <v>-</v>
      </c>
      <c r="FN13" s="244" t="str">
        <f t="shared" ca="1" si="56"/>
        <v>-</v>
      </c>
      <c r="FO13" s="244" t="str">
        <f t="shared" ca="1" si="56"/>
        <v>-</v>
      </c>
      <c r="FP13" s="244" t="str">
        <f t="shared" ca="1" si="56"/>
        <v>-</v>
      </c>
      <c r="FQ13" s="244" t="str">
        <f t="shared" ca="1" si="56"/>
        <v>-</v>
      </c>
      <c r="FR13" s="244" t="str">
        <f t="shared" ca="1" si="56"/>
        <v>-</v>
      </c>
      <c r="FS13" s="244">
        <f t="shared" ca="1" si="56"/>
        <v>500</v>
      </c>
      <c r="FT13" s="244">
        <f t="shared" ca="1" si="56"/>
        <v>500</v>
      </c>
      <c r="FU13" s="244" t="str">
        <f t="shared" ca="1" si="56"/>
        <v>-</v>
      </c>
      <c r="FV13" s="244" t="str">
        <f t="shared" ca="1" si="58"/>
        <v>-</v>
      </c>
      <c r="FW13" s="244" t="str">
        <f t="shared" ca="1" si="58"/>
        <v>-</v>
      </c>
      <c r="FX13" s="244">
        <f t="shared" ca="1" si="56"/>
        <v>1</v>
      </c>
      <c r="FY13" s="244">
        <f t="shared" ref="FY13:GN13" ca="1" si="64">OFFSET(FY$5,$B13,0)</f>
        <v>0</v>
      </c>
      <c r="FZ13" s="244">
        <f t="shared" ca="1" si="64"/>
        <v>1</v>
      </c>
      <c r="GA13" s="244">
        <f t="shared" ca="1" si="64"/>
        <v>1</v>
      </c>
      <c r="GB13" s="244">
        <f t="shared" ca="1" si="64"/>
        <v>0</v>
      </c>
      <c r="GC13" s="244" t="str">
        <f t="shared" ca="1" si="64"/>
        <v>-</v>
      </c>
      <c r="GD13" s="244" t="str">
        <f t="shared" ca="1" si="64"/>
        <v>-</v>
      </c>
      <c r="GE13" s="244" t="str">
        <f t="shared" ca="1" si="64"/>
        <v>-</v>
      </c>
      <c r="GF13" s="244" t="str">
        <f t="shared" ca="1" si="64"/>
        <v>-</v>
      </c>
      <c r="GG13" s="244">
        <f t="shared" ca="1" si="64"/>
        <v>1</v>
      </c>
      <c r="GH13" s="244">
        <f t="shared" ca="1" si="64"/>
        <v>1</v>
      </c>
      <c r="GI13" s="244">
        <f t="shared" ca="1" si="64"/>
        <v>1</v>
      </c>
      <c r="GJ13" s="244">
        <f t="shared" ca="1" si="64"/>
        <v>1</v>
      </c>
      <c r="GK13" s="244">
        <f t="shared" ca="1" si="64"/>
        <v>1</v>
      </c>
      <c r="GL13" s="244">
        <f t="shared" ca="1" si="64"/>
        <v>1</v>
      </c>
      <c r="GM13" s="244">
        <f t="shared" ca="1" si="64"/>
        <v>1</v>
      </c>
      <c r="GN13" s="244">
        <f t="shared" ca="1" si="64"/>
        <v>1</v>
      </c>
      <c r="GO13" s="244">
        <f t="shared" ref="GO13:GR13" ca="1" si="65">OFFSET(GO$5,$B13,0)</f>
        <v>1</v>
      </c>
      <c r="GP13" s="244">
        <f t="shared" ca="1" si="59"/>
        <v>1</v>
      </c>
      <c r="GQ13" s="244" t="str">
        <f t="shared" ca="1" si="65"/>
        <v>-</v>
      </c>
      <c r="GR13" s="244" t="str">
        <f t="shared" ca="1" si="65"/>
        <v>-</v>
      </c>
      <c r="GS13" s="244" t="b">
        <f t="shared" ca="1" si="48"/>
        <v>0</v>
      </c>
      <c r="GT13" s="244">
        <f t="shared" ca="1" si="59"/>
        <v>0</v>
      </c>
      <c r="GU13" s="244" t="str">
        <f t="shared" ref="GU13:GW13" ca="1" si="66">OFFSET(GU$5,$B13,0)</f>
        <v>-</v>
      </c>
      <c r="GV13" s="244">
        <f t="shared" ca="1" si="66"/>
        <v>0</v>
      </c>
      <c r="GW13" s="244">
        <f t="shared" ca="1" si="66"/>
        <v>0</v>
      </c>
      <c r="GX13" s="27">
        <v>0</v>
      </c>
    </row>
    <row r="14" spans="1:206" ht="17.25">
      <c r="A14" s="24">
        <f t="shared" si="11"/>
        <v>9</v>
      </c>
      <c r="B14" s="24"/>
      <c r="D14" t="b">
        <v>0</v>
      </c>
      <c r="E14" s="15"/>
      <c r="F14" s="15"/>
      <c r="O14" s="226" t="s">
        <v>1090</v>
      </c>
      <c r="P14" s="10" t="str">
        <f ca="1">IF(COUNTIF(O$5:O14,O14)=1,"-","Dup")</f>
        <v>-</v>
      </c>
      <c r="Q14" s="16"/>
      <c r="R14" s="242"/>
      <c r="S14" s="242"/>
      <c r="T14" s="16"/>
      <c r="U14" s="16"/>
      <c r="V14" s="16"/>
      <c r="W14" s="16"/>
      <c r="X14" s="16"/>
      <c r="Y14" s="245"/>
      <c r="Z14" s="16"/>
      <c r="AA14" s="16"/>
      <c r="AB14" s="16"/>
      <c r="AC14" s="16"/>
      <c r="AD14" s="16"/>
      <c r="AE14" s="16"/>
      <c r="AF14" s="16"/>
      <c r="AG14" s="16"/>
      <c r="AH14" s="242"/>
      <c r="AI14" s="36" t="s">
        <v>710</v>
      </c>
      <c r="AJ14" s="35"/>
      <c r="AK14" s="36" t="s">
        <v>711</v>
      </c>
      <c r="AL14" s="35"/>
      <c r="AM14" s="16"/>
      <c r="AN14" s="16"/>
      <c r="AO14" s="16"/>
      <c r="AP14" s="16"/>
      <c r="AQ14" s="36" t="s">
        <v>711</v>
      </c>
      <c r="AR14" s="16"/>
      <c r="AS14" s="35"/>
      <c r="AT14" s="37" t="s">
        <v>712</v>
      </c>
      <c r="AU14" s="16"/>
      <c r="AV14" s="16"/>
      <c r="AW14" s="16"/>
      <c r="AX14" s="36" t="s">
        <v>710</v>
      </c>
      <c r="AY14" s="35"/>
      <c r="AZ14" s="35"/>
      <c r="BA14" s="35"/>
      <c r="BB14" s="16"/>
      <c r="BC14" s="16"/>
      <c r="BD14" s="36" t="s">
        <v>710</v>
      </c>
      <c r="BE14" s="35"/>
      <c r="BF14" s="35"/>
      <c r="BG14" s="35"/>
      <c r="BH14" s="16"/>
      <c r="BI14" s="16"/>
      <c r="BJ14" s="16"/>
      <c r="BK14" s="16"/>
      <c r="BL14" s="16"/>
      <c r="BM14" s="16"/>
      <c r="BN14" s="16"/>
      <c r="BO14" s="16"/>
      <c r="BP14" s="16"/>
      <c r="BQ14" s="16"/>
      <c r="BR14" s="16"/>
      <c r="BS14" s="16"/>
      <c r="BT14" s="16"/>
      <c r="BU14" s="16"/>
      <c r="BV14" s="16"/>
      <c r="BW14" s="16"/>
      <c r="BX14" s="16"/>
      <c r="BY14" s="16"/>
      <c r="BZ14" s="16"/>
      <c r="CA14" s="16"/>
      <c r="CB14" s="16"/>
      <c r="CC14" s="16"/>
      <c r="CD14" s="16"/>
      <c r="CE14" s="16"/>
      <c r="CF14" s="16"/>
      <c r="CG14" s="36"/>
      <c r="CH14" s="245" t="s">
        <v>1122</v>
      </c>
      <c r="CI14" s="245"/>
      <c r="CJ14" s="16"/>
      <c r="CK14" s="16"/>
      <c r="CL14" s="16"/>
      <c r="CM14" s="16"/>
      <c r="CN14" s="16"/>
      <c r="CO14" s="16"/>
      <c r="CP14" s="16"/>
      <c r="CQ14" s="16"/>
      <c r="CR14" s="36" t="s">
        <v>714</v>
      </c>
      <c r="CS14" s="35"/>
      <c r="CT14" s="35"/>
      <c r="CU14" s="35"/>
      <c r="CV14" s="35"/>
      <c r="CW14" s="35"/>
      <c r="CX14" s="35"/>
      <c r="CY14" s="16"/>
      <c r="CZ14" s="16"/>
      <c r="DA14" s="16"/>
      <c r="DB14" s="16"/>
      <c r="DC14" s="16"/>
      <c r="DD14" s="16"/>
      <c r="DE14" s="16"/>
      <c r="DF14" s="16"/>
      <c r="DG14" s="16"/>
      <c r="DH14" s="16"/>
      <c r="DI14" s="16"/>
      <c r="DJ14" s="16"/>
      <c r="DK14" s="16"/>
      <c r="DL14" s="16"/>
      <c r="DM14" s="16"/>
      <c r="DN14" s="16"/>
      <c r="DO14" s="16"/>
      <c r="DP14" s="16"/>
      <c r="DQ14" s="16"/>
      <c r="DR14" s="16"/>
      <c r="DS14" s="16"/>
      <c r="DT14" s="16"/>
      <c r="DU14" s="16"/>
      <c r="DV14" s="16"/>
      <c r="DW14" s="16"/>
      <c r="DX14" s="16"/>
      <c r="DY14" s="37"/>
      <c r="DZ14" s="36"/>
      <c r="EA14" s="35" t="s">
        <v>1082</v>
      </c>
      <c r="EB14" s="35"/>
      <c r="EC14" s="35"/>
      <c r="ED14" s="35" t="s">
        <v>1083</v>
      </c>
      <c r="EE14" s="35"/>
      <c r="EF14" s="35"/>
      <c r="EG14" s="261"/>
      <c r="EH14" s="35"/>
      <c r="EI14" s="16"/>
      <c r="EJ14" s="16"/>
      <c r="EK14" s="16"/>
      <c r="EL14" s="16"/>
      <c r="EM14" s="16"/>
      <c r="EN14" s="16"/>
      <c r="EO14" s="16"/>
      <c r="EP14" s="35" t="s">
        <v>1084</v>
      </c>
      <c r="EQ14" s="261"/>
      <c r="ER14" s="36"/>
      <c r="ES14" s="35" t="s">
        <v>1085</v>
      </c>
      <c r="ET14" s="35"/>
      <c r="EU14" s="35" t="s">
        <v>1086</v>
      </c>
      <c r="EV14" s="35"/>
      <c r="EW14" s="35" t="s">
        <v>1087</v>
      </c>
      <c r="EX14" s="262"/>
      <c r="EY14" s="35"/>
      <c r="EZ14" s="16"/>
      <c r="FA14" s="35" t="s">
        <v>1088</v>
      </c>
      <c r="FB14" s="35" t="s">
        <v>1134</v>
      </c>
      <c r="FC14" s="262"/>
      <c r="FD14" s="16"/>
      <c r="FE14" s="35" t="s">
        <v>1134</v>
      </c>
      <c r="FF14" s="35"/>
      <c r="FG14" s="35" t="s">
        <v>1088</v>
      </c>
      <c r="FH14" s="16"/>
      <c r="FI14" s="16"/>
      <c r="FJ14" s="35" t="s">
        <v>1089</v>
      </c>
      <c r="FK14" s="35"/>
      <c r="FL14" s="35"/>
      <c r="FM14" s="35"/>
      <c r="FN14" s="261"/>
      <c r="FO14" s="16" t="s">
        <v>1091</v>
      </c>
      <c r="FP14" s="16"/>
      <c r="FQ14" s="16"/>
      <c r="FR14" s="35" t="s">
        <v>1089</v>
      </c>
      <c r="FS14" s="35"/>
      <c r="FT14" s="35"/>
      <c r="FU14" s="35"/>
      <c r="FV14" s="35"/>
      <c r="FW14" s="35"/>
      <c r="FX14" s="261"/>
      <c r="FY14" s="36"/>
      <c r="FZ14" s="36"/>
      <c r="GA14" s="36"/>
      <c r="GB14" s="36"/>
      <c r="GC14" s="36"/>
      <c r="GD14" s="35"/>
      <c r="GE14" s="35"/>
      <c r="GF14" s="35"/>
      <c r="GG14" s="35" t="s">
        <v>1092</v>
      </c>
      <c r="GH14" s="35"/>
      <c r="GI14" s="35"/>
      <c r="GJ14" s="263"/>
      <c r="GK14" s="37"/>
      <c r="GL14" s="36"/>
      <c r="GM14" s="36"/>
      <c r="GN14" s="36"/>
      <c r="GO14" s="36"/>
      <c r="GP14" s="16"/>
      <c r="GQ14" s="16"/>
      <c r="GR14" s="16" t="s">
        <v>1093</v>
      </c>
      <c r="GS14" s="242">
        <v>2</v>
      </c>
      <c r="GT14" s="16"/>
      <c r="GU14" s="16"/>
      <c r="GV14" s="16"/>
      <c r="GW14" s="16"/>
      <c r="GX14" s="27">
        <v>0</v>
      </c>
    </row>
    <row r="15" spans="1:206">
      <c r="A15" s="24">
        <f>ROW(A15)-5</f>
        <v>10</v>
      </c>
      <c r="B15" s="24"/>
      <c r="C15" s="32">
        <v>1</v>
      </c>
      <c r="D15" t="b">
        <v>0</v>
      </c>
      <c r="E15" s="15"/>
      <c r="F15" s="207" t="s">
        <v>995</v>
      </c>
      <c r="G15">
        <v>3</v>
      </c>
      <c r="H15">
        <v>43</v>
      </c>
      <c r="I15">
        <v>3</v>
      </c>
      <c r="J15">
        <v>3</v>
      </c>
      <c r="K15">
        <v>3</v>
      </c>
      <c r="L15">
        <v>4</v>
      </c>
      <c r="M15">
        <v>3</v>
      </c>
      <c r="O15" s="226" t="s">
        <v>852</v>
      </c>
      <c r="P15" s="10" t="str">
        <f ca="1">IF(COUNTIF(O$5:O15,O15)=1,"-","Dup")</f>
        <v>-</v>
      </c>
      <c r="Q15" s="16"/>
      <c r="R15" s="242"/>
      <c r="S15" s="242"/>
      <c r="T15" s="16"/>
      <c r="U15" s="16"/>
      <c r="V15" s="16"/>
      <c r="W15" s="16"/>
      <c r="X15" s="16"/>
      <c r="Y15" s="249"/>
      <c r="Z15" s="16"/>
      <c r="AA15" s="16"/>
      <c r="AB15" s="16"/>
      <c r="AC15" s="16"/>
      <c r="AD15" s="16"/>
      <c r="AE15" s="16"/>
      <c r="AF15" s="16"/>
      <c r="AG15" s="16"/>
      <c r="AH15" s="242"/>
      <c r="AI15" s="16"/>
      <c r="AJ15" s="16"/>
      <c r="AK15" s="16"/>
      <c r="AL15" s="16"/>
      <c r="AM15" s="16"/>
      <c r="AN15" s="16"/>
      <c r="AO15" s="16"/>
      <c r="AP15" s="16"/>
      <c r="AQ15" s="16"/>
      <c r="AR15" s="16"/>
      <c r="AS15" s="16"/>
      <c r="AT15" s="16"/>
      <c r="AU15" s="16"/>
      <c r="AV15" s="16"/>
      <c r="AW15" s="16"/>
      <c r="AX15" s="16"/>
      <c r="AY15" s="16"/>
      <c r="AZ15" s="16"/>
      <c r="BA15" s="16"/>
      <c r="BB15" s="16"/>
      <c r="BC15" s="16"/>
      <c r="BD15" s="16"/>
      <c r="BE15" s="16"/>
      <c r="BF15" s="16"/>
      <c r="BG15" s="16"/>
      <c r="BH15" s="21" t="s">
        <v>1042</v>
      </c>
      <c r="BI15" s="16"/>
      <c r="BJ15" s="16"/>
      <c r="BK15" s="16"/>
      <c r="BL15" s="16"/>
      <c r="BM15" s="16"/>
      <c r="BN15" s="16"/>
      <c r="BO15" s="16"/>
      <c r="BP15" s="16"/>
      <c r="BQ15" s="16"/>
      <c r="BR15" s="16"/>
      <c r="BS15" s="16"/>
      <c r="BT15" s="16"/>
      <c r="BU15" s="16"/>
      <c r="BV15" s="16"/>
      <c r="BW15" s="16"/>
      <c r="BX15" s="16"/>
      <c r="BY15" s="16"/>
      <c r="BZ15" s="16"/>
      <c r="CA15" s="16"/>
      <c r="CB15" s="16"/>
      <c r="CC15" s="16"/>
      <c r="CD15" s="16"/>
      <c r="CE15" s="16"/>
      <c r="CF15" s="16"/>
      <c r="CG15" s="16"/>
      <c r="CH15" s="277">
        <v>1</v>
      </c>
      <c r="CI15" s="278">
        <f ca="1">OFFSET(CI15,0,-1)+1</f>
        <v>2</v>
      </c>
      <c r="CJ15" s="16"/>
      <c r="CK15" s="16"/>
      <c r="CL15" s="16"/>
      <c r="CM15" s="16"/>
      <c r="CN15" s="16"/>
      <c r="CO15" s="16"/>
      <c r="CP15" s="21">
        <v>4</v>
      </c>
      <c r="CQ15" s="21">
        <v>4</v>
      </c>
      <c r="CR15" s="16"/>
      <c r="CS15" s="16"/>
      <c r="CT15" s="16"/>
      <c r="CU15" s="16"/>
      <c r="CV15" s="16"/>
      <c r="CW15" s="16"/>
      <c r="CX15" s="16"/>
      <c r="CY15" s="21">
        <v>1</v>
      </c>
      <c r="CZ15" s="16"/>
      <c r="DA15" s="16"/>
      <c r="DB15" s="16"/>
      <c r="DC15" s="16"/>
      <c r="DD15" s="21">
        <v>2</v>
      </c>
      <c r="DE15" s="16"/>
      <c r="DF15" s="16"/>
      <c r="DG15" s="16"/>
      <c r="DH15" s="16"/>
      <c r="DI15" s="16"/>
      <c r="DJ15" s="16"/>
      <c r="DK15" s="16"/>
      <c r="DL15" s="16"/>
      <c r="DM15" s="16"/>
      <c r="DN15" s="16"/>
      <c r="DO15" s="16"/>
      <c r="DP15" s="16"/>
      <c r="DQ15" s="16"/>
      <c r="DR15" s="16"/>
      <c r="DS15" s="16"/>
      <c r="DT15" s="16"/>
      <c r="DU15" s="16"/>
      <c r="DV15" s="16"/>
      <c r="DW15" s="16"/>
      <c r="DX15" s="16"/>
      <c r="DY15" s="16"/>
      <c r="DZ15" s="16"/>
      <c r="EA15" s="21">
        <v>1</v>
      </c>
      <c r="EB15" s="21">
        <v>2</v>
      </c>
      <c r="EC15" s="21">
        <v>3</v>
      </c>
      <c r="ED15" s="21">
        <v>7</v>
      </c>
      <c r="EE15" s="21">
        <v>8</v>
      </c>
      <c r="EF15" s="21">
        <v>9</v>
      </c>
      <c r="EG15" s="16"/>
      <c r="EH15" s="16"/>
      <c r="EI15" s="16"/>
      <c r="EJ15" s="16"/>
      <c r="EK15" s="16"/>
      <c r="EL15" s="16"/>
      <c r="EM15" s="21">
        <v>1</v>
      </c>
      <c r="EN15" s="21">
        <v>2</v>
      </c>
      <c r="EO15" s="21">
        <v>3</v>
      </c>
      <c r="EP15" s="21">
        <v>1</v>
      </c>
      <c r="EQ15" s="16"/>
      <c r="ER15" s="16"/>
      <c r="ES15" s="21">
        <v>1</v>
      </c>
      <c r="ET15" s="21">
        <v>2</v>
      </c>
      <c r="EU15" s="21">
        <v>1</v>
      </c>
      <c r="EV15" s="21">
        <v>2</v>
      </c>
      <c r="EW15" s="21">
        <v>10</v>
      </c>
      <c r="EX15" s="21">
        <v>3</v>
      </c>
      <c r="EY15" s="16"/>
      <c r="EZ15" s="16"/>
      <c r="FA15" s="242"/>
      <c r="FB15" s="243">
        <v>1</v>
      </c>
      <c r="FC15" s="16"/>
      <c r="FD15" s="16"/>
      <c r="FE15" s="255">
        <v>1</v>
      </c>
      <c r="FF15" s="16"/>
      <c r="FG15" s="16"/>
      <c r="FH15" s="16"/>
      <c r="FI15" s="16"/>
      <c r="FJ15" s="21">
        <v>5</v>
      </c>
      <c r="FK15" s="21">
        <v>6</v>
      </c>
      <c r="FL15" s="21">
        <v>7</v>
      </c>
      <c r="FM15" s="21">
        <v>8</v>
      </c>
      <c r="FN15" s="16"/>
      <c r="FO15" s="21">
        <v>1</v>
      </c>
      <c r="FP15" s="16"/>
      <c r="FQ15" s="16"/>
      <c r="FR15" s="21">
        <v>11</v>
      </c>
      <c r="FS15" s="21">
        <v>9</v>
      </c>
      <c r="FT15" s="21">
        <v>9</v>
      </c>
      <c r="FU15" s="21">
        <v>10</v>
      </c>
      <c r="FV15" s="21">
        <v>3</v>
      </c>
      <c r="FW15" s="21">
        <v>4</v>
      </c>
      <c r="FX15" s="16"/>
      <c r="FY15" s="16"/>
      <c r="FZ15" s="16"/>
      <c r="GA15" s="16"/>
      <c r="GB15" s="16"/>
      <c r="GC15" s="16"/>
      <c r="GD15" s="16"/>
      <c r="GE15" s="16"/>
      <c r="GF15" s="16"/>
      <c r="GG15" s="21">
        <v>1</v>
      </c>
      <c r="GH15" s="21">
        <v>1</v>
      </c>
      <c r="GI15" s="21">
        <v>1</v>
      </c>
      <c r="GJ15" s="16"/>
      <c r="GK15" s="16"/>
      <c r="GL15" s="16"/>
      <c r="GM15" s="16"/>
      <c r="GN15" s="16"/>
      <c r="GO15" s="16"/>
      <c r="GP15" s="16"/>
      <c r="GQ15" s="16"/>
      <c r="GR15" s="16">
        <v>1</v>
      </c>
      <c r="GS15" s="276">
        <v>1</v>
      </c>
      <c r="GT15" s="16"/>
      <c r="GU15" s="16"/>
      <c r="GV15" s="16"/>
      <c r="GW15" s="16"/>
      <c r="GX15" s="27">
        <v>0</v>
      </c>
    </row>
    <row r="16" spans="1:206">
      <c r="A16" s="24">
        <f>ROW(A16)-5</f>
        <v>11</v>
      </c>
      <c r="B16" s="24"/>
      <c r="C16" s="236"/>
      <c r="D16" t="b">
        <v>0</v>
      </c>
      <c r="E16" s="15"/>
      <c r="F16" s="207" t="s">
        <v>989</v>
      </c>
      <c r="G16">
        <v>1</v>
      </c>
      <c r="H16">
        <v>1</v>
      </c>
      <c r="I16">
        <v>1</v>
      </c>
      <c r="J16">
        <v>1</v>
      </c>
      <c r="K16">
        <v>1</v>
      </c>
      <c r="L16">
        <v>1</v>
      </c>
      <c r="M16">
        <v>1</v>
      </c>
      <c r="N16">
        <v>0</v>
      </c>
      <c r="O16" s="226" t="s">
        <v>851</v>
      </c>
      <c r="P16" s="10" t="str">
        <f ca="1">IF(COUNTIF(O$5:O16,O16)=1,"-","Dup")</f>
        <v>-</v>
      </c>
      <c r="Q16" s="16"/>
      <c r="R16" s="242"/>
      <c r="S16" s="242"/>
      <c r="T16" s="16"/>
      <c r="U16" s="16"/>
      <c r="V16" s="16"/>
      <c r="W16" s="16"/>
      <c r="X16" s="16"/>
      <c r="Y16" s="242"/>
      <c r="Z16" s="16"/>
      <c r="AA16" s="16"/>
      <c r="AB16" s="16"/>
      <c r="AC16" s="16"/>
      <c r="AD16" s="16"/>
      <c r="AE16" s="16"/>
      <c r="AF16" s="16"/>
      <c r="AG16" s="16"/>
      <c r="AH16" s="242"/>
      <c r="AI16" s="16"/>
      <c r="AJ16" s="16"/>
      <c r="AK16" s="16"/>
      <c r="AL16" s="16"/>
      <c r="AM16" s="16"/>
      <c r="AN16" s="16"/>
      <c r="AO16" s="16"/>
      <c r="AP16" s="16"/>
      <c r="AQ16" s="16"/>
      <c r="AR16" s="16"/>
      <c r="AS16" s="16"/>
      <c r="AT16" s="16"/>
      <c r="AU16" s="16"/>
      <c r="AV16" s="16"/>
      <c r="AW16" s="16"/>
      <c r="AX16" s="16"/>
      <c r="AY16" s="16"/>
      <c r="AZ16" s="16"/>
      <c r="BA16" s="16"/>
      <c r="BB16" s="16"/>
      <c r="BC16" s="16"/>
      <c r="BD16" s="16"/>
      <c r="BE16" s="16"/>
      <c r="BF16" s="16"/>
      <c r="BG16" s="16"/>
      <c r="BH16" s="16"/>
      <c r="BI16" s="16"/>
      <c r="BJ16" s="16"/>
      <c r="BK16" s="16"/>
      <c r="BL16" s="16"/>
      <c r="BM16" s="16"/>
      <c r="BN16" s="16"/>
      <c r="BO16" s="16"/>
      <c r="BP16" s="16"/>
      <c r="BQ16" s="16"/>
      <c r="BR16" s="16"/>
      <c r="BS16" s="16"/>
      <c r="BT16" s="16"/>
      <c r="BU16" s="16"/>
      <c r="BV16" s="16"/>
      <c r="BW16" s="16"/>
      <c r="BX16" s="16"/>
      <c r="BY16" s="16"/>
      <c r="BZ16" s="16"/>
      <c r="CA16" s="16"/>
      <c r="CB16" s="16"/>
      <c r="CC16" s="16"/>
      <c r="CD16" s="16"/>
      <c r="CE16" s="16"/>
      <c r="CF16" s="16"/>
      <c r="CG16" s="279" t="s">
        <v>572</v>
      </c>
      <c r="CH16" s="242">
        <v>1</v>
      </c>
      <c r="CI16" s="242">
        <v>1</v>
      </c>
      <c r="CJ16" s="16"/>
      <c r="CK16" s="16"/>
      <c r="CL16" s="16"/>
      <c r="CM16" s="16"/>
      <c r="CN16" s="16"/>
      <c r="CO16" s="16"/>
      <c r="CP16" s="16"/>
      <c r="CQ16" s="16"/>
      <c r="CR16" s="16"/>
      <c r="CS16" s="16"/>
      <c r="CT16" s="16"/>
      <c r="CU16" s="16"/>
      <c r="CV16" s="16"/>
      <c r="CW16" s="16"/>
      <c r="CX16" s="16"/>
      <c r="CY16" s="16"/>
      <c r="CZ16" s="16"/>
      <c r="DA16" s="16"/>
      <c r="DB16" s="16"/>
      <c r="DC16" s="16"/>
      <c r="DD16" s="16"/>
      <c r="DE16" s="16"/>
      <c r="DF16" s="16"/>
      <c r="DG16" s="16"/>
      <c r="DH16" s="16"/>
      <c r="DI16" s="16"/>
      <c r="DJ16" s="16"/>
      <c r="DK16" s="16"/>
      <c r="DL16" s="16"/>
      <c r="DM16" s="16"/>
      <c r="DN16" s="16"/>
      <c r="DO16" s="16"/>
      <c r="DP16" s="16"/>
      <c r="DQ16" s="16"/>
      <c r="DR16" s="16"/>
      <c r="DS16" s="16"/>
      <c r="DT16" s="16"/>
      <c r="DU16" s="16"/>
      <c r="DV16" s="16"/>
      <c r="DW16" s="16"/>
      <c r="DX16" s="16"/>
      <c r="DY16" s="16"/>
      <c r="DZ16" s="16"/>
      <c r="EA16" s="16"/>
      <c r="EB16" s="16"/>
      <c r="EC16" s="16"/>
      <c r="ED16" s="16"/>
      <c r="EE16" s="16"/>
      <c r="EF16" s="16"/>
      <c r="EG16" s="16"/>
      <c r="EH16" s="16"/>
      <c r="EI16" s="16"/>
      <c r="EJ16" s="16"/>
      <c r="EK16" s="16"/>
      <c r="EL16" s="16"/>
      <c r="EM16" s="16"/>
      <c r="EN16" s="16"/>
      <c r="EO16" s="16"/>
      <c r="EP16" s="16"/>
      <c r="EQ16" s="16"/>
      <c r="ER16" s="16"/>
      <c r="ES16" s="16"/>
      <c r="ET16" s="16"/>
      <c r="EU16" s="16"/>
      <c r="EV16" s="16"/>
      <c r="EW16" s="16"/>
      <c r="EX16" s="16"/>
      <c r="EY16" s="16"/>
      <c r="EZ16" s="16"/>
      <c r="FA16" s="16"/>
      <c r="FB16" s="242"/>
      <c r="FC16" s="16"/>
      <c r="FD16" s="16"/>
      <c r="FE16" s="16"/>
      <c r="FF16" s="16"/>
      <c r="FG16" s="16"/>
      <c r="FH16" s="16"/>
      <c r="FI16" s="16"/>
      <c r="FJ16" s="16"/>
      <c r="FK16" s="16"/>
      <c r="FL16" s="16"/>
      <c r="FM16" s="16"/>
      <c r="FN16" s="16"/>
      <c r="FO16" s="16"/>
      <c r="FP16" s="16"/>
      <c r="FQ16" s="16"/>
      <c r="FR16" s="16"/>
      <c r="FS16" s="16"/>
      <c r="FT16" s="16"/>
      <c r="FU16" s="16"/>
      <c r="FV16" s="16"/>
      <c r="FW16" s="16"/>
      <c r="FX16" s="16"/>
      <c r="FY16" s="16"/>
      <c r="FZ16" s="16"/>
      <c r="GA16" s="16"/>
      <c r="GB16" s="16"/>
      <c r="GC16" s="16"/>
      <c r="GD16" s="16"/>
      <c r="GE16" s="16"/>
      <c r="GF16" s="16"/>
      <c r="GG16" s="16"/>
      <c r="GH16" s="16"/>
      <c r="GI16" s="16"/>
      <c r="GJ16" s="16"/>
      <c r="GK16" s="16"/>
      <c r="GL16" s="16"/>
      <c r="GM16" s="16"/>
      <c r="GN16" s="16"/>
      <c r="GO16" s="16"/>
      <c r="GP16" s="16"/>
      <c r="GQ16" s="16"/>
      <c r="GR16" s="16"/>
      <c r="GS16" s="242"/>
      <c r="GT16" s="16"/>
      <c r="GU16" s="16"/>
      <c r="GV16" s="16"/>
      <c r="GW16" s="16"/>
      <c r="GX16" s="27">
        <v>0</v>
      </c>
    </row>
    <row r="17" spans="1:206" outlineLevel="1">
      <c r="A17" s="24">
        <f>ROW(A17)-5</f>
        <v>12</v>
      </c>
      <c r="B17" s="24"/>
      <c r="D17" t="b">
        <v>0</v>
      </c>
      <c r="E17" s="15"/>
      <c r="F17" s="207" t="s">
        <v>990</v>
      </c>
      <c r="G17">
        <v>3</v>
      </c>
      <c r="H17">
        <v>4</v>
      </c>
      <c r="I17">
        <v>3</v>
      </c>
      <c r="J17">
        <v>3</v>
      </c>
      <c r="K17">
        <v>3</v>
      </c>
      <c r="L17">
        <v>4</v>
      </c>
      <c r="M17">
        <v>3</v>
      </c>
      <c r="N17">
        <v>0</v>
      </c>
      <c r="O17" s="227" t="str">
        <f t="array" ref="O17">PRODUCT($G17:$N17-$G16:$N16+1)&amp;" "&amp;O16&amp;" specific pointers"</f>
        <v>3888 Template Experiment specific pointers</v>
      </c>
      <c r="P17" s="10" t="str">
        <f ca="1">IF(COUNTIF(O$5:O17,O17)=1,"-","Dup")</f>
        <v>-</v>
      </c>
      <c r="Q17" s="16"/>
      <c r="R17" s="242"/>
      <c r="S17" s="242"/>
      <c r="T17" s="16"/>
      <c r="U17" s="16"/>
      <c r="V17" s="16"/>
      <c r="W17" s="16"/>
      <c r="X17" s="16"/>
      <c r="Y17" s="249"/>
      <c r="Z17" s="16"/>
      <c r="AA17" s="16"/>
      <c r="AB17" s="16"/>
      <c r="AC17" s="16"/>
      <c r="AD17" s="16"/>
      <c r="AE17" s="16"/>
      <c r="AF17" s="16"/>
      <c r="AG17" s="16"/>
      <c r="AH17" s="242"/>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6"/>
      <c r="BH17" s="16"/>
      <c r="BI17" s="16"/>
      <c r="BJ17" s="16"/>
      <c r="BK17" s="16"/>
      <c r="BL17" s="16"/>
      <c r="BM17" s="16"/>
      <c r="BN17" s="16"/>
      <c r="BO17" s="16"/>
      <c r="BP17" s="16"/>
      <c r="BQ17" s="16"/>
      <c r="BR17" s="16"/>
      <c r="BS17" s="16"/>
      <c r="BT17" s="16"/>
      <c r="BU17" s="16"/>
      <c r="BV17" s="16"/>
      <c r="BW17" s="16"/>
      <c r="BX17" s="16"/>
      <c r="BY17" s="16"/>
      <c r="BZ17" s="16"/>
      <c r="CA17" s="16"/>
      <c r="CB17" s="16"/>
      <c r="CC17" s="16"/>
      <c r="CD17" s="16"/>
      <c r="CE17" s="16"/>
      <c r="CF17" s="16"/>
      <c r="CG17" s="279" t="s">
        <v>1084</v>
      </c>
      <c r="CH17" s="242">
        <v>1</v>
      </c>
      <c r="CI17" s="242">
        <v>1</v>
      </c>
      <c r="CJ17" s="16"/>
      <c r="CK17" s="16"/>
      <c r="CL17" s="16"/>
      <c r="CM17" s="16"/>
      <c r="CN17" s="16"/>
      <c r="CO17" s="16"/>
      <c r="CP17" s="21"/>
      <c r="CQ17" s="21"/>
      <c r="CR17" s="16"/>
      <c r="CS17" s="16"/>
      <c r="CT17" s="16"/>
      <c r="CU17" s="16"/>
      <c r="CV17" s="16"/>
      <c r="CW17" s="16"/>
      <c r="CX17" s="16"/>
      <c r="CY17" s="21"/>
      <c r="CZ17" s="16"/>
      <c r="DA17" s="16"/>
      <c r="DB17" s="16"/>
      <c r="DC17" s="16"/>
      <c r="DD17" s="21"/>
      <c r="DE17" s="16"/>
      <c r="DF17" s="16"/>
      <c r="DG17" s="16"/>
      <c r="DH17" s="16"/>
      <c r="DI17" s="16"/>
      <c r="DJ17" s="16"/>
      <c r="DK17" s="16"/>
      <c r="DL17" s="16"/>
      <c r="DM17" s="16"/>
      <c r="DN17" s="16"/>
      <c r="DO17" s="16"/>
      <c r="DP17" s="16"/>
      <c r="DQ17" s="16"/>
      <c r="DR17" s="16"/>
      <c r="DS17" s="16"/>
      <c r="DT17" s="16"/>
      <c r="DU17" s="16"/>
      <c r="DV17" s="16"/>
      <c r="DW17" s="16"/>
      <c r="DX17" s="16"/>
      <c r="DY17" s="16"/>
      <c r="DZ17" s="16"/>
      <c r="EA17" s="21"/>
      <c r="EB17" s="21"/>
      <c r="EC17" s="21"/>
      <c r="ED17" s="21"/>
      <c r="EE17" s="21"/>
      <c r="EF17" s="21"/>
      <c r="EG17" s="16"/>
      <c r="EH17" s="16"/>
      <c r="EI17" s="16"/>
      <c r="EJ17" s="16"/>
      <c r="EK17" s="16"/>
      <c r="EL17" s="16"/>
      <c r="EM17" s="21"/>
      <c r="EN17" s="21"/>
      <c r="EO17" s="21"/>
      <c r="EP17" s="21"/>
      <c r="EQ17" s="16"/>
      <c r="ER17" s="16"/>
      <c r="ES17" s="21"/>
      <c r="ET17" s="21"/>
      <c r="EU17" s="21"/>
      <c r="EV17" s="21"/>
      <c r="EW17" s="21"/>
      <c r="EX17" s="21"/>
      <c r="EY17" s="16"/>
      <c r="EZ17" s="16"/>
      <c r="FA17" s="21"/>
      <c r="FB17" s="243"/>
      <c r="FC17" s="16"/>
      <c r="FD17" s="16"/>
      <c r="FE17" s="21"/>
      <c r="FF17" s="16"/>
      <c r="FG17" s="16"/>
      <c r="FH17" s="16"/>
      <c r="FI17" s="16"/>
      <c r="FJ17" s="21"/>
      <c r="FK17" s="21"/>
      <c r="FL17" s="21"/>
      <c r="FM17" s="21"/>
      <c r="FN17" s="16"/>
      <c r="FO17" s="21"/>
      <c r="FP17" s="16"/>
      <c r="FQ17" s="16"/>
      <c r="FR17" s="21"/>
      <c r="FS17" s="21"/>
      <c r="FT17" s="21"/>
      <c r="FU17" s="21"/>
      <c r="FV17" s="21"/>
      <c r="FW17" s="21"/>
      <c r="FX17" s="16"/>
      <c r="FY17" s="16"/>
      <c r="FZ17" s="16"/>
      <c r="GA17" s="16"/>
      <c r="GB17" s="16"/>
      <c r="GC17" s="16"/>
      <c r="GD17" s="16"/>
      <c r="GE17" s="16"/>
      <c r="GF17" s="16"/>
      <c r="GG17" s="21"/>
      <c r="GH17" s="21"/>
      <c r="GI17" s="21"/>
      <c r="GJ17" s="16"/>
      <c r="GK17" s="16"/>
      <c r="GL17" s="16"/>
      <c r="GM17" s="16"/>
      <c r="GN17" s="16"/>
      <c r="GO17" s="16"/>
      <c r="GP17" s="16"/>
      <c r="GQ17" s="16"/>
      <c r="GR17" s="16"/>
      <c r="GS17" s="16"/>
      <c r="GT17" s="16"/>
      <c r="GU17" s="16"/>
      <c r="GV17" s="16"/>
      <c r="GW17" s="16"/>
      <c r="GX17" s="27">
        <v>0</v>
      </c>
    </row>
    <row r="18" spans="1:206" outlineLevel="1">
      <c r="A18" s="24">
        <f t="shared" si="11"/>
        <v>13</v>
      </c>
      <c r="B18" s="24">
        <f>$A$7</f>
        <v>2</v>
      </c>
      <c r="C18">
        <f>100</f>
        <v>100</v>
      </c>
      <c r="D18" t="b">
        <f>NOT($DD18)</f>
        <v>1</v>
      </c>
      <c r="E18" t="b">
        <v>0</v>
      </c>
      <c r="F18" t="b">
        <v>1</v>
      </c>
      <c r="G18" s="32">
        <v>3</v>
      </c>
      <c r="H18" s="32">
        <v>1</v>
      </c>
      <c r="I18" s="32">
        <v>1</v>
      </c>
      <c r="J18" s="32">
        <v>1</v>
      </c>
      <c r="K18" s="32">
        <v>1</v>
      </c>
      <c r="L18" s="32">
        <v>1</v>
      </c>
      <c r="M18" s="32">
        <v>1</v>
      </c>
      <c r="O18" s="229" t="str">
        <f ca="1">"00000 Template "
&amp; d.RegionName                           &amp; " Day"&amp;INDEX(i.DOY,$G18,1)                   &amp; IF($CY18=0," FWM","")&amp;IF($CY18=1," MWM","")&amp;IF($CY18=5," Mat","")&amp;IF($DD18=TRUE,"&amp;BBT","    ")
&amp; " NLB"&amp;TEXT($EC18*100,"000p;-00p;000p;@")                      &amp; " GI"&amp;TEXT($J18,"0")                                &amp; " WP"&amp;TEXT($GG18*100,"000p")                &amp; " MP"&amp;TEXT($GH18*100,"000p")                      &amp; " GP"&amp;TEXT($GI18*100,"000p")
&amp; " (F"&amp;3+IFERROR(1*$BI18,0)+IFERROR(1*$BJ18,0)&amp;3-IFERROR(1*NOT($BL18),0)&amp;"N"&amp;$BQ18&amp;$BR18&amp;")"</f>
        <v>00000 Template GSM Day204 FWM     NLB000p GI1 WP100p MP100p GP100p (F33N11)</v>
      </c>
      <c r="P18" s="10" t="str">
        <f ca="1">IF(COUNTIF(O$5:O18,O18)=1,"-","Dup")</f>
        <v>-</v>
      </c>
      <c r="Q18" s="22" t="b">
        <f t="shared" ref="Q18:T18" ca="1" si="67">OFFSET(Q$5,$B18,0)</f>
        <v>1</v>
      </c>
      <c r="R18" s="256" t="str">
        <f t="shared" ca="1" si="61"/>
        <v>-</v>
      </c>
      <c r="S18" s="256" t="str">
        <f t="shared" ca="1" si="61"/>
        <v>-</v>
      </c>
      <c r="T18" s="22" t="b">
        <f t="shared" ca="1" si="67"/>
        <v>0</v>
      </c>
      <c r="U18" s="22" t="str">
        <f t="shared" ca="1" si="40"/>
        <v>-</v>
      </c>
      <c r="V18" s="22" t="b">
        <f t="shared" ref="V18:V20" ca="1" si="68">OFFSET(V$5,$B18,0)</f>
        <v>1</v>
      </c>
      <c r="W18" s="255">
        <f>VALUE($G18&amp;$J18)</f>
        <v>31</v>
      </c>
      <c r="X18" s="22" t="str">
        <f t="shared" ca="1" si="40"/>
        <v>-</v>
      </c>
      <c r="Y18" s="244" t="str">
        <f t="shared" ca="1" si="40"/>
        <v>-</v>
      </c>
      <c r="Z18" s="22" t="str">
        <f t="shared" ca="1" si="40"/>
        <v>-</v>
      </c>
      <c r="AA18" s="22" t="str">
        <f t="shared" ca="1" si="51"/>
        <v>-</v>
      </c>
      <c r="AB18" s="22">
        <f t="shared" ca="1" si="51"/>
        <v>1</v>
      </c>
      <c r="AC18" s="22" t="str">
        <f t="shared" ca="1" si="40"/>
        <v>-</v>
      </c>
      <c r="AD18" s="22" t="str">
        <f t="shared" ca="1" si="40"/>
        <v>-</v>
      </c>
      <c r="AE18" s="22" t="str">
        <f t="shared" ca="1" si="40"/>
        <v>-</v>
      </c>
      <c r="AF18" s="22" t="str">
        <f t="shared" ca="1" si="40"/>
        <v>-</v>
      </c>
      <c r="AG18" s="22" t="str">
        <f t="shared" ca="1" si="40"/>
        <v>-</v>
      </c>
      <c r="AH18" s="256" t="str">
        <f t="shared" ca="1" si="53"/>
        <v>-</v>
      </c>
      <c r="AI18" s="22">
        <f t="shared" ca="1" si="40"/>
        <v>0</v>
      </c>
      <c r="AJ18" s="22">
        <f t="shared" ca="1" si="40"/>
        <v>0</v>
      </c>
      <c r="AK18" s="22" t="str">
        <f t="shared" ca="1" si="40"/>
        <v>-</v>
      </c>
      <c r="AL18" s="22" t="str">
        <f t="shared" ca="1" si="40"/>
        <v>-</v>
      </c>
      <c r="AM18" s="22" t="str">
        <f t="shared" ca="1" si="40"/>
        <v>-</v>
      </c>
      <c r="AN18" s="22" t="str">
        <f t="shared" ref="AN18:CH24" ca="1" si="69">OFFSET(AN$5,$B18,0)</f>
        <v>-</v>
      </c>
      <c r="AO18" s="22" t="str">
        <f t="shared" ca="1" si="69"/>
        <v>-</v>
      </c>
      <c r="AP18" s="22" t="str">
        <f t="shared" ca="1" si="69"/>
        <v>-</v>
      </c>
      <c r="AQ18" s="22" t="str">
        <f t="shared" ca="1" si="69"/>
        <v>-</v>
      </c>
      <c r="AR18" s="22" t="str">
        <f t="shared" ca="1" si="69"/>
        <v>-</v>
      </c>
      <c r="AS18" s="22" t="str">
        <f t="shared" ca="1" si="69"/>
        <v>-</v>
      </c>
      <c r="AT18" s="22" t="str">
        <f t="shared" ca="1" si="69"/>
        <v>-</v>
      </c>
      <c r="AU18" s="22" t="str">
        <f t="shared" ca="1" si="69"/>
        <v>-</v>
      </c>
      <c r="AV18" s="22" t="str">
        <f t="shared" ca="1" si="69"/>
        <v>-</v>
      </c>
      <c r="AW18" s="22" t="str">
        <f t="shared" ca="1" si="69"/>
        <v>-</v>
      </c>
      <c r="AX18" s="22" t="str">
        <f t="shared" ca="1" si="69"/>
        <v>-</v>
      </c>
      <c r="AY18" s="22" t="str">
        <f t="shared" ca="1" si="69"/>
        <v>-</v>
      </c>
      <c r="AZ18" s="22" t="str">
        <f t="shared" ca="1" si="69"/>
        <v>-</v>
      </c>
      <c r="BA18" s="22" t="str">
        <f t="shared" ca="1" si="69"/>
        <v>-</v>
      </c>
      <c r="BB18" s="22" t="str">
        <f t="shared" ca="1" si="69"/>
        <v>-</v>
      </c>
      <c r="BC18" s="22" t="str">
        <f t="shared" ca="1" si="69"/>
        <v>-</v>
      </c>
      <c r="BD18" s="22" t="str">
        <f t="shared" ca="1" si="69"/>
        <v>-</v>
      </c>
      <c r="BE18" s="22" t="str">
        <f t="shared" ca="1" si="69"/>
        <v>-</v>
      </c>
      <c r="BF18" s="22" t="str">
        <f t="shared" ca="1" si="69"/>
        <v>-</v>
      </c>
      <c r="BG18" s="22" t="str">
        <f t="shared" ca="1" si="69"/>
        <v>-</v>
      </c>
      <c r="BH18" s="256">
        <f t="shared" ca="1" si="69"/>
        <v>0</v>
      </c>
      <c r="BI18" s="22" t="str">
        <f t="shared" ca="1" si="69"/>
        <v>-</v>
      </c>
      <c r="BJ18" s="22" t="str">
        <f t="shared" ca="1" si="69"/>
        <v>-</v>
      </c>
      <c r="BK18" s="22" t="str">
        <f t="shared" ca="1" si="69"/>
        <v>-</v>
      </c>
      <c r="BL18" s="22" t="str">
        <f t="shared" ca="1" si="69"/>
        <v>-</v>
      </c>
      <c r="BM18" s="22" t="str">
        <f t="shared" ca="1" si="69"/>
        <v>-</v>
      </c>
      <c r="BN18" s="22" t="str">
        <f t="shared" ca="1" si="69"/>
        <v>-</v>
      </c>
      <c r="BO18" s="22" t="str">
        <f t="shared" ca="1" si="69"/>
        <v>-</v>
      </c>
      <c r="BP18" s="22" t="str">
        <f t="shared" ca="1" si="69"/>
        <v>-</v>
      </c>
      <c r="BQ18" s="22">
        <f t="shared" ref="BQ18:BS18" ca="1" si="70">OFFSET(BQ$5,$B18,0)</f>
        <v>1</v>
      </c>
      <c r="BR18" s="22">
        <f t="shared" ca="1" si="70"/>
        <v>1</v>
      </c>
      <c r="BS18" s="22">
        <f t="shared" ca="1" si="70"/>
        <v>0</v>
      </c>
      <c r="BT18" s="22" t="str">
        <f t="shared" ca="1" si="69"/>
        <v>-</v>
      </c>
      <c r="BU18" s="22" t="str">
        <f t="shared" ca="1" si="69"/>
        <v>-</v>
      </c>
      <c r="BV18" s="22" t="str">
        <f t="shared" ca="1" si="69"/>
        <v>-</v>
      </c>
      <c r="BW18" s="22" t="str">
        <f t="shared" ca="1" si="69"/>
        <v>-</v>
      </c>
      <c r="BX18" s="22" t="str">
        <f t="shared" ca="1" si="69"/>
        <v>-</v>
      </c>
      <c r="BY18" s="22" t="str">
        <f t="shared" ca="1" si="69"/>
        <v>-</v>
      </c>
      <c r="BZ18" s="22" t="str">
        <f t="shared" ca="1" si="69"/>
        <v>-</v>
      </c>
      <c r="CA18" s="22">
        <f t="shared" ref="CA18" ca="1" si="71">OFFSET(CA$5,$B18,0)</f>
        <v>0</v>
      </c>
      <c r="CB18" s="22" t="str">
        <f t="shared" ca="1" si="69"/>
        <v>-</v>
      </c>
      <c r="CC18" s="22" t="str">
        <f t="shared" ca="1" si="69"/>
        <v>-</v>
      </c>
      <c r="CD18" s="22" t="str">
        <f t="shared" ca="1" si="69"/>
        <v>-</v>
      </c>
      <c r="CE18" s="22" t="str">
        <f t="shared" ca="1" si="69"/>
        <v>-</v>
      </c>
      <c r="CF18" s="22" t="str">
        <f t="shared" ca="1" si="69"/>
        <v>-</v>
      </c>
      <c r="CG18" s="256">
        <f t="shared" ca="1" si="69"/>
        <v>0</v>
      </c>
      <c r="CH18" s="256">
        <f t="shared" ref="CG18:CI19" ca="1" si="72">OFFSET(CH$5,$B18,0)</f>
        <v>0</v>
      </c>
      <c r="CI18" s="256">
        <f t="shared" ca="1" si="72"/>
        <v>0</v>
      </c>
      <c r="CJ18" s="22">
        <f t="shared" ref="CJ18:CX20" ca="1" si="73">OFFSET(CJ$5,$B18,0)</f>
        <v>0</v>
      </c>
      <c r="CK18" s="22">
        <f t="shared" ref="CK18:EY34" ca="1" si="74">OFFSET(CK$5,$B18,0)</f>
        <v>0</v>
      </c>
      <c r="CL18" s="22">
        <f t="shared" ca="1" si="74"/>
        <v>0</v>
      </c>
      <c r="CM18" s="22">
        <f t="shared" ca="1" si="74"/>
        <v>0</v>
      </c>
      <c r="CN18" s="22" t="str">
        <f t="shared" ca="1" si="74"/>
        <v>-</v>
      </c>
      <c r="CO18" s="22" t="str">
        <f t="shared" ca="1" si="74"/>
        <v>-</v>
      </c>
      <c r="CP18" s="256" t="str">
        <f t="shared" ca="1" si="74"/>
        <v>-</v>
      </c>
      <c r="CQ18" s="256" t="str">
        <f t="shared" ca="1" si="74"/>
        <v>-</v>
      </c>
      <c r="CR18" s="22" t="str">
        <f t="shared" ca="1" si="74"/>
        <v>-</v>
      </c>
      <c r="CS18" s="22" t="str">
        <f t="shared" ca="1" si="74"/>
        <v>-</v>
      </c>
      <c r="CT18" s="22" t="str">
        <f t="shared" ca="1" si="74"/>
        <v>-</v>
      </c>
      <c r="CU18" s="22" t="str">
        <f t="shared" ca="1" si="74"/>
        <v>-</v>
      </c>
      <c r="CV18" s="22" t="str">
        <f t="shared" ca="1" si="74"/>
        <v>-</v>
      </c>
      <c r="CW18" s="22" t="str">
        <f t="shared" ca="1" si="74"/>
        <v>-</v>
      </c>
      <c r="CX18" s="22" t="str">
        <f t="shared" ca="1" si="74"/>
        <v>-</v>
      </c>
      <c r="CY18" s="5">
        <f>INDEX(i.FlkStrctr,$H18,CY$15)</f>
        <v>0</v>
      </c>
      <c r="CZ18" s="22" t="str">
        <f t="shared" ca="1" si="74"/>
        <v>-</v>
      </c>
      <c r="DA18" s="22" t="str">
        <f t="shared" ca="1" si="74"/>
        <v>-</v>
      </c>
      <c r="DB18" s="22" t="str">
        <f t="shared" ca="1" si="74"/>
        <v>-</v>
      </c>
      <c r="DC18" s="22" t="str">
        <f t="shared" ca="1" si="74"/>
        <v>-</v>
      </c>
      <c r="DD18" s="5" t="b">
        <f>INDEX(i.FlkStrctr,$H18,DD$15)</f>
        <v>0</v>
      </c>
      <c r="DE18" s="22" t="str">
        <f t="shared" ca="1" si="74"/>
        <v>-</v>
      </c>
      <c r="DF18" s="22">
        <f t="shared" ca="1" si="74"/>
        <v>0</v>
      </c>
      <c r="DG18" s="22" t="str">
        <f t="shared" ca="1" si="74"/>
        <v>-</v>
      </c>
      <c r="DH18" s="22">
        <f t="shared" ca="1" si="74"/>
        <v>1</v>
      </c>
      <c r="DI18" s="22">
        <f t="shared" ca="1" si="74"/>
        <v>0</v>
      </c>
      <c r="DJ18" s="22">
        <f t="shared" ca="1" si="74"/>
        <v>1</v>
      </c>
      <c r="DK18" s="22">
        <f t="shared" ca="1" si="74"/>
        <v>1</v>
      </c>
      <c r="DL18" s="22">
        <f t="shared" ca="1" si="74"/>
        <v>1</v>
      </c>
      <c r="DM18" s="22">
        <f t="shared" ca="1" si="74"/>
        <v>0</v>
      </c>
      <c r="DN18" s="22">
        <f t="shared" ca="1" si="74"/>
        <v>0</v>
      </c>
      <c r="DO18" s="22">
        <f t="shared" ca="1" si="74"/>
        <v>0</v>
      </c>
      <c r="DP18" s="22">
        <f t="shared" ca="1" si="74"/>
        <v>0</v>
      </c>
      <c r="DQ18" s="22">
        <f t="shared" ca="1" si="74"/>
        <v>1</v>
      </c>
      <c r="DR18" s="22">
        <f t="shared" ca="1" si="74"/>
        <v>0</v>
      </c>
      <c r="DS18" s="22">
        <f t="shared" ca="1" si="74"/>
        <v>0</v>
      </c>
      <c r="DT18" s="22">
        <f t="shared" ca="1" si="74"/>
        <v>0</v>
      </c>
      <c r="DU18" s="22">
        <f t="shared" ca="1" si="74"/>
        <v>0</v>
      </c>
      <c r="DV18" s="22">
        <f t="shared" ca="1" si="74"/>
        <v>0</v>
      </c>
      <c r="DW18" s="22">
        <f t="shared" ca="1" si="74"/>
        <v>0</v>
      </c>
      <c r="DX18" s="22">
        <f t="shared" ca="1" si="74"/>
        <v>0</v>
      </c>
      <c r="DY18" s="22">
        <f t="shared" ca="1" si="74"/>
        <v>1</v>
      </c>
      <c r="DZ18" s="22">
        <f t="shared" ca="1" si="74"/>
        <v>0</v>
      </c>
      <c r="EA18" s="256">
        <f t="shared" ref="EA18:EC24" ca="1" si="75">OFFSET(EA$5,$B18,0)</f>
        <v>0</v>
      </c>
      <c r="EB18" s="256">
        <f t="shared" ca="1" si="75"/>
        <v>0</v>
      </c>
      <c r="EC18" s="256">
        <f t="shared" ca="1" si="75"/>
        <v>0</v>
      </c>
      <c r="ED18" s="256">
        <f t="shared" ca="1" si="74"/>
        <v>0</v>
      </c>
      <c r="EE18" s="256">
        <f t="shared" ca="1" si="74"/>
        <v>0</v>
      </c>
      <c r="EF18" s="256">
        <f t="shared" ca="1" si="74"/>
        <v>0</v>
      </c>
      <c r="EG18" s="22">
        <f t="shared" ca="1" si="74"/>
        <v>0</v>
      </c>
      <c r="EH18" s="22">
        <f t="shared" ca="1" si="74"/>
        <v>0</v>
      </c>
      <c r="EI18" s="22" t="str">
        <f t="shared" ca="1" si="74"/>
        <v>-</v>
      </c>
      <c r="EJ18" s="22" t="str">
        <f t="shared" ca="1" si="74"/>
        <v>-</v>
      </c>
      <c r="EK18" s="22" t="str">
        <f t="shared" ca="1" si="74"/>
        <v>-</v>
      </c>
      <c r="EL18" s="22" t="str">
        <f t="shared" ca="1" si="74"/>
        <v>-</v>
      </c>
      <c r="EM18" s="5" t="b">
        <f t="shared" ref="EM18:EO20" si="76">INDEX(i.TOL,$G18,EM$15)</f>
        <v>0</v>
      </c>
      <c r="EN18" s="5" t="b">
        <f t="shared" si="76"/>
        <v>0</v>
      </c>
      <c r="EO18" s="5" t="b">
        <f t="shared" si="76"/>
        <v>1</v>
      </c>
      <c r="EP18" s="256">
        <f t="shared" ca="1" si="74"/>
        <v>0</v>
      </c>
      <c r="EQ18" s="256">
        <f t="shared" ca="1" si="74"/>
        <v>2</v>
      </c>
      <c r="ER18" s="256">
        <f t="shared" ca="1" si="74"/>
        <v>2</v>
      </c>
      <c r="ES18" s="256" t="str">
        <f t="shared" ca="1" si="74"/>
        <v>-</v>
      </c>
      <c r="ET18" s="256" t="str">
        <f t="shared" ca="1" si="74"/>
        <v>-</v>
      </c>
      <c r="EU18" s="256" t="str">
        <f t="shared" ca="1" si="74"/>
        <v>-</v>
      </c>
      <c r="EV18" s="256" t="str">
        <f t="shared" ca="1" si="74"/>
        <v>-</v>
      </c>
      <c r="EW18" s="256" t="str">
        <f t="shared" ca="1" si="74"/>
        <v>-</v>
      </c>
      <c r="EX18" s="256" t="str">
        <f t="shared" ca="1" si="74"/>
        <v>-</v>
      </c>
      <c r="EY18" s="22" t="str">
        <f t="shared" ca="1" si="74"/>
        <v>-</v>
      </c>
      <c r="EZ18" s="256" t="str">
        <f t="shared" ref="EP18:FE20" ca="1" si="77">OFFSET(EZ$5,$B18,0)</f>
        <v>-</v>
      </c>
      <c r="FA18" s="256" t="str">
        <f t="shared" ca="1" si="77"/>
        <v>-</v>
      </c>
      <c r="FB18" s="256" t="str">
        <f t="shared" ca="1" si="77"/>
        <v>-</v>
      </c>
      <c r="FC18" s="256" t="b">
        <f t="shared" ca="1" si="77"/>
        <v>1</v>
      </c>
      <c r="FD18" s="256">
        <f t="shared" ca="1" si="77"/>
        <v>0</v>
      </c>
      <c r="FE18" s="256" t="str">
        <f t="shared" ca="1" si="77"/>
        <v>-</v>
      </c>
      <c r="FF18" s="22" t="str">
        <f t="shared" ref="FF18:FG35" ca="1" si="78">OFFSET(FF$5,$B18,0)</f>
        <v>-</v>
      </c>
      <c r="FG18" s="22" t="str">
        <f ca="1">OFFSET(FG$5,$B18,0)</f>
        <v>-</v>
      </c>
      <c r="FH18" s="22" t="b">
        <f t="shared" ref="FH18:FI43" ca="1" si="79">OFFSET(FH$5,$B18,0)</f>
        <v>1</v>
      </c>
      <c r="FI18" s="22">
        <f ca="1">OFFSET(FI$5,$B18,0)</f>
        <v>0</v>
      </c>
      <c r="FJ18" s="5" t="str">
        <f t="shared" ref="FJ18:FM20" si="80">INDEX(i.FlkStrctr,$H18,FJ$15)</f>
        <v>-</v>
      </c>
      <c r="FK18" s="5" t="str">
        <f t="shared" si="80"/>
        <v>-</v>
      </c>
      <c r="FL18" s="5" t="str">
        <f t="shared" si="80"/>
        <v>-</v>
      </c>
      <c r="FM18" s="5" t="str">
        <f t="shared" si="80"/>
        <v>-</v>
      </c>
      <c r="FN18" s="22" t="str">
        <f t="shared" ref="FN18:GW24" ca="1" si="81">OFFSET(FN$5,$B18,0)</f>
        <v>-</v>
      </c>
      <c r="FO18" s="256" t="str">
        <f t="shared" ca="1" si="81"/>
        <v>-</v>
      </c>
      <c r="FP18" s="256" t="str">
        <f t="shared" ca="1" si="81"/>
        <v>-</v>
      </c>
      <c r="FQ18" s="256" t="str">
        <f t="shared" ca="1" si="81"/>
        <v>-</v>
      </c>
      <c r="FR18" s="5" t="str">
        <f t="shared" ref="FR18:FV20" si="82">INDEX(i.FlkStrctr,$H18,FR$15)</f>
        <v>-</v>
      </c>
      <c r="FS18" s="5">
        <f t="shared" si="82"/>
        <v>500</v>
      </c>
      <c r="FT18" s="5">
        <f t="shared" si="82"/>
        <v>500</v>
      </c>
      <c r="FU18" s="5">
        <f>INDEX(i.FlkStrctr,$H18,FU$15)</f>
        <v>865</v>
      </c>
      <c r="FV18" s="5" t="str">
        <f t="shared" si="82"/>
        <v>-</v>
      </c>
      <c r="FW18" s="5" t="str">
        <f>INDEX(i.FlkStrctr,$H18,FW$15)</f>
        <v>-</v>
      </c>
      <c r="FX18" s="22">
        <f t="shared" ca="1" si="81"/>
        <v>1</v>
      </c>
      <c r="FY18" s="22">
        <f t="shared" ca="1" si="81"/>
        <v>0</v>
      </c>
      <c r="FZ18" s="22">
        <f t="shared" ca="1" si="81"/>
        <v>1</v>
      </c>
      <c r="GA18" s="22">
        <f t="shared" ca="1" si="81"/>
        <v>1</v>
      </c>
      <c r="GB18" s="22">
        <f t="shared" ca="1" si="81"/>
        <v>0</v>
      </c>
      <c r="GC18" s="22">
        <f t="shared" ca="1" si="81"/>
        <v>70</v>
      </c>
      <c r="GD18" s="22">
        <f t="shared" ca="1" si="81"/>
        <v>50</v>
      </c>
      <c r="GE18" s="22">
        <f t="shared" ca="1" si="81"/>
        <v>70</v>
      </c>
      <c r="GF18" s="22">
        <f t="shared" ca="1" si="81"/>
        <v>50</v>
      </c>
      <c r="GG18" s="5">
        <f>INDEX(i.WoolPrices,$K18,GG$15)</f>
        <v>1</v>
      </c>
      <c r="GH18" s="5">
        <f>INDEX(i.MeatPrices,$L18,GH$15)</f>
        <v>1</v>
      </c>
      <c r="GI18" s="5">
        <f>INDEX(i.GrainPrices,$M18,GI$15)</f>
        <v>1</v>
      </c>
      <c r="GJ18" s="22">
        <f t="shared" ca="1" si="81"/>
        <v>1</v>
      </c>
      <c r="GK18" s="22">
        <f t="shared" ca="1" si="81"/>
        <v>1</v>
      </c>
      <c r="GL18" s="22">
        <f t="shared" ca="1" si="81"/>
        <v>1</v>
      </c>
      <c r="GM18" s="22">
        <f t="shared" ca="1" si="81"/>
        <v>1</v>
      </c>
      <c r="GN18" s="22">
        <f t="shared" ca="1" si="81"/>
        <v>1</v>
      </c>
      <c r="GO18" s="22">
        <f t="shared" ca="1" si="81"/>
        <v>1</v>
      </c>
      <c r="GP18" s="22">
        <f t="shared" ca="1" si="81"/>
        <v>1</v>
      </c>
      <c r="GQ18" s="256" t="str">
        <f t="shared" ca="1" si="81"/>
        <v>-</v>
      </c>
      <c r="GR18" s="256" t="str">
        <f t="shared" ca="1" si="81"/>
        <v>-</v>
      </c>
      <c r="GS18" s="256" t="b">
        <f t="shared" ca="1" si="81"/>
        <v>0</v>
      </c>
      <c r="GT18" s="22">
        <f t="shared" ca="1" si="81"/>
        <v>0</v>
      </c>
      <c r="GU18" s="22" t="str">
        <f t="shared" ca="1" si="81"/>
        <v>-</v>
      </c>
      <c r="GV18" s="22">
        <f t="shared" ca="1" si="81"/>
        <v>0</v>
      </c>
      <c r="GW18" s="22">
        <f t="shared" ca="1" si="81"/>
        <v>0</v>
      </c>
      <c r="GX18" s="27">
        <v>0</v>
      </c>
    </row>
    <row r="19" spans="1:206" outlineLevel="1">
      <c r="A19" s="24">
        <f t="shared" si="11"/>
        <v>14</v>
      </c>
      <c r="B19" s="24">
        <f>$A$18</f>
        <v>13</v>
      </c>
      <c r="C19" s="236">
        <f>100</f>
        <v>100</v>
      </c>
      <c r="D19" t="b">
        <f>NOT($DD19)</f>
        <v>1</v>
      </c>
      <c r="E19" t="b">
        <v>0</v>
      </c>
      <c r="F19" t="b">
        <v>1</v>
      </c>
      <c r="G19" s="193">
        <f t="array" ref="G19">MAX(G$16,MOD(G18+1*AND(H19:$N19=H$16:$N$16),G$17+1))</f>
        <v>3</v>
      </c>
      <c r="H19" s="193">
        <f t="array" ref="H19">MAX(H$16,MOD(H18+1*AND(I19:$N19=I$16:$N$16),H$17+1))</f>
        <v>1</v>
      </c>
      <c r="I19" s="193">
        <f t="array" ref="I19">MAX(I$16,MOD(I18+1*AND(J19:$N19=J$16:$N$16),I$17+1))</f>
        <v>1</v>
      </c>
      <c r="J19" s="193">
        <f t="array" ref="J19">MAX(J$16,MOD(J18+1*AND(K19:$N19=K$16:$N$16),J$17+1))</f>
        <v>1</v>
      </c>
      <c r="K19" s="193">
        <f t="array" ref="K19">MAX(K$16,MOD(K18+1*AND(L19:$N19=L$16:$N$16),K$17+1))</f>
        <v>1</v>
      </c>
      <c r="L19" s="193">
        <f t="array" ref="L19">MAX(L$16,MOD(L18+1*AND(M19:$N19=M$16:$N$16),L$17+1))</f>
        <v>1</v>
      </c>
      <c r="M19" s="193">
        <f t="array" ref="M19">MAX(M$16,MOD(M18+1*AND(N19:$N19=N$16:$N$16),M$17+1))</f>
        <v>2</v>
      </c>
      <c r="O19" s="224" t="str">
        <f ca="1">TEXT(LEFT(OFFSET(O19,-1,0),5)+1,"00000")&amp;MID(OFFSET(O19,-1,0),6,FIND(" ",OFFSET(O19,-1,0),7)-5)
&amp; d.RegionName                           &amp; " Day"&amp;INDEX(i.DOY,$G19,1)                   &amp; IF($CY19=0," FWM","")&amp;IF($CY19=1," MWM","")&amp;IF($CY19=5," Mat","")&amp;IF($DD19=TRUE,"&amp;BBT","    ")
&amp; " NLB"&amp;TEXT($EC19*100,"000p;-00p;000p;@")                      &amp; " GI"&amp;TEXT($J19,"0")                                &amp; " WP"&amp;TEXT($GG19*100,"000p")                &amp; " MP"&amp;TEXT($GH19*100,"000p")                      &amp; " GP"&amp;TEXT($GI19*100,"000p")
&amp; " (F"&amp;3+IFERROR(1*$BI19,0)+IFERROR(1*$BJ19,0)&amp;3-IFERROR(1*NOT($BL19),0)&amp;"N"&amp;$BQ19&amp;$BR19&amp;")"</f>
        <v>00001 Template GSM Day204 FWM     NLB000p GI1 WP100p MP100p GP075p (F33N11)</v>
      </c>
      <c r="P19" s="10" t="str">
        <f ca="1">IF(COUNTIF(O$5:O19,O19)=1,"-","Dup")</f>
        <v>-</v>
      </c>
      <c r="Q19" s="22" t="b">
        <f t="shared" ca="1" si="40"/>
        <v>1</v>
      </c>
      <c r="R19" s="256" t="str">
        <f t="shared" ca="1" si="61"/>
        <v>-</v>
      </c>
      <c r="S19" s="256" t="str">
        <f t="shared" ca="1" si="61"/>
        <v>-</v>
      </c>
      <c r="T19" s="22" t="b">
        <f t="shared" ca="1" si="40"/>
        <v>0</v>
      </c>
      <c r="U19" s="22" t="str">
        <f t="shared" ca="1" si="40"/>
        <v>-</v>
      </c>
      <c r="V19" s="22" t="b">
        <f t="shared" ca="1" si="68"/>
        <v>1</v>
      </c>
      <c r="W19" s="255">
        <f t="shared" ref="W19:W20" si="83">VALUE($G19&amp;$J19)</f>
        <v>31</v>
      </c>
      <c r="X19" s="22" t="str">
        <f t="shared" ca="1" si="40"/>
        <v>-</v>
      </c>
      <c r="Y19" s="244" t="str">
        <f t="shared" ca="1" si="40"/>
        <v>-</v>
      </c>
      <c r="Z19" s="22" t="str">
        <f t="shared" ca="1" si="40"/>
        <v>-</v>
      </c>
      <c r="AA19" s="22" t="str">
        <f t="shared" ca="1" si="51"/>
        <v>-</v>
      </c>
      <c r="AB19" s="22">
        <f t="shared" ca="1" si="51"/>
        <v>1</v>
      </c>
      <c r="AC19" s="22" t="str">
        <f t="shared" ca="1" si="40"/>
        <v>-</v>
      </c>
      <c r="AD19" s="22" t="str">
        <f t="shared" ca="1" si="40"/>
        <v>-</v>
      </c>
      <c r="AE19" s="22" t="str">
        <f t="shared" ca="1" si="40"/>
        <v>-</v>
      </c>
      <c r="AF19" s="22" t="str">
        <f t="shared" ca="1" si="40"/>
        <v>-</v>
      </c>
      <c r="AG19" s="22" t="str">
        <f t="shared" ca="1" si="40"/>
        <v>-</v>
      </c>
      <c r="AH19" s="256" t="str">
        <f t="shared" ca="1" si="53"/>
        <v>-</v>
      </c>
      <c r="AI19" s="22">
        <f t="shared" ca="1" si="40"/>
        <v>0</v>
      </c>
      <c r="AJ19" s="22">
        <f t="shared" ca="1" si="40"/>
        <v>0</v>
      </c>
      <c r="AK19" s="22" t="str">
        <f t="shared" ca="1" si="40"/>
        <v>-</v>
      </c>
      <c r="AL19" s="22" t="str">
        <f t="shared" ca="1" si="40"/>
        <v>-</v>
      </c>
      <c r="AM19" s="22" t="str">
        <f t="shared" ca="1" si="40"/>
        <v>-</v>
      </c>
      <c r="AN19" s="22" t="str">
        <f t="shared" ca="1" si="69"/>
        <v>-</v>
      </c>
      <c r="AO19" s="22" t="str">
        <f t="shared" ca="1" si="69"/>
        <v>-</v>
      </c>
      <c r="AP19" s="22" t="str">
        <f t="shared" ca="1" si="69"/>
        <v>-</v>
      </c>
      <c r="AQ19" s="22" t="str">
        <f t="shared" ca="1" si="69"/>
        <v>-</v>
      </c>
      <c r="AR19" s="22" t="str">
        <f t="shared" ca="1" si="69"/>
        <v>-</v>
      </c>
      <c r="AS19" s="22" t="str">
        <f t="shared" ca="1" si="69"/>
        <v>-</v>
      </c>
      <c r="AT19" s="22" t="str">
        <f t="shared" ca="1" si="69"/>
        <v>-</v>
      </c>
      <c r="AU19" s="22" t="str">
        <f t="shared" ca="1" si="69"/>
        <v>-</v>
      </c>
      <c r="AV19" s="22" t="str">
        <f t="shared" ca="1" si="69"/>
        <v>-</v>
      </c>
      <c r="AW19" s="22" t="str">
        <f t="shared" ca="1" si="69"/>
        <v>-</v>
      </c>
      <c r="AX19" s="22" t="str">
        <f t="shared" ca="1" si="69"/>
        <v>-</v>
      </c>
      <c r="AY19" s="22" t="str">
        <f t="shared" ca="1" si="69"/>
        <v>-</v>
      </c>
      <c r="AZ19" s="22" t="str">
        <f t="shared" ca="1" si="69"/>
        <v>-</v>
      </c>
      <c r="BA19" s="22" t="str">
        <f t="shared" ca="1" si="69"/>
        <v>-</v>
      </c>
      <c r="BB19" s="22" t="str">
        <f t="shared" ca="1" si="69"/>
        <v>-</v>
      </c>
      <c r="BC19" s="22" t="str">
        <f t="shared" ca="1" si="69"/>
        <v>-</v>
      </c>
      <c r="BD19" s="22" t="str">
        <f t="shared" ca="1" si="69"/>
        <v>-</v>
      </c>
      <c r="BE19" s="22" t="str">
        <f t="shared" ca="1" si="69"/>
        <v>-</v>
      </c>
      <c r="BF19" s="22" t="str">
        <f t="shared" ca="1" si="69"/>
        <v>-</v>
      </c>
      <c r="BG19" s="22" t="str">
        <f t="shared" ca="1" si="69"/>
        <v>-</v>
      </c>
      <c r="BH19" s="256">
        <f t="shared" ca="1" si="69"/>
        <v>0</v>
      </c>
      <c r="BI19" s="22" t="str">
        <f t="shared" ca="1" si="69"/>
        <v>-</v>
      </c>
      <c r="BJ19" s="22" t="str">
        <f t="shared" ca="1" si="69"/>
        <v>-</v>
      </c>
      <c r="BK19" s="22" t="str">
        <f t="shared" ca="1" si="69"/>
        <v>-</v>
      </c>
      <c r="BL19" s="22" t="str">
        <f t="shared" ca="1" si="69"/>
        <v>-</v>
      </c>
      <c r="BM19" s="22" t="str">
        <f t="shared" ca="1" si="69"/>
        <v>-</v>
      </c>
      <c r="BN19" s="22" t="str">
        <f t="shared" ca="1" si="69"/>
        <v>-</v>
      </c>
      <c r="BO19" s="22" t="str">
        <f t="shared" ca="1" si="69"/>
        <v>-</v>
      </c>
      <c r="BP19" s="22" t="str">
        <f t="shared" ca="1" si="69"/>
        <v>-</v>
      </c>
      <c r="BQ19" s="22">
        <f t="shared" ca="1" si="69"/>
        <v>1</v>
      </c>
      <c r="BR19" s="22">
        <f t="shared" ca="1" si="69"/>
        <v>1</v>
      </c>
      <c r="BS19" s="22">
        <f t="shared" ca="1" si="69"/>
        <v>0</v>
      </c>
      <c r="BT19" s="22" t="str">
        <f t="shared" ca="1" si="69"/>
        <v>-</v>
      </c>
      <c r="BU19" s="22" t="str">
        <f t="shared" ca="1" si="69"/>
        <v>-</v>
      </c>
      <c r="BV19" s="22" t="str">
        <f t="shared" ca="1" si="69"/>
        <v>-</v>
      </c>
      <c r="BW19" s="22" t="str">
        <f t="shared" ca="1" si="69"/>
        <v>-</v>
      </c>
      <c r="BX19" s="22" t="str">
        <f t="shared" ca="1" si="69"/>
        <v>-</v>
      </c>
      <c r="BY19" s="22" t="str">
        <f t="shared" ca="1" si="69"/>
        <v>-</v>
      </c>
      <c r="BZ19" s="22" t="str">
        <f t="shared" ca="1" si="69"/>
        <v>-</v>
      </c>
      <c r="CA19" s="22">
        <f t="shared" ca="1" si="69"/>
        <v>0</v>
      </c>
      <c r="CB19" s="22" t="str">
        <f t="shared" ca="1" si="69"/>
        <v>-</v>
      </c>
      <c r="CC19" s="22" t="str">
        <f t="shared" ca="1" si="69"/>
        <v>-</v>
      </c>
      <c r="CD19" s="22" t="str">
        <f t="shared" ca="1" si="69"/>
        <v>-</v>
      </c>
      <c r="CE19" s="22" t="str">
        <f t="shared" ca="1" si="69"/>
        <v>-</v>
      </c>
      <c r="CF19" s="22" t="str">
        <f t="shared" ca="1" si="69"/>
        <v>-</v>
      </c>
      <c r="CG19" s="256">
        <f t="shared" ca="1" si="72"/>
        <v>0</v>
      </c>
      <c r="CH19" s="256">
        <f t="shared" ca="1" si="72"/>
        <v>0</v>
      </c>
      <c r="CI19" s="256">
        <f t="shared" ca="1" si="72"/>
        <v>0</v>
      </c>
      <c r="CJ19" s="22">
        <f t="shared" ca="1" si="73"/>
        <v>0</v>
      </c>
      <c r="CK19" s="22">
        <f t="shared" ca="1" si="73"/>
        <v>0</v>
      </c>
      <c r="CL19" s="22">
        <f t="shared" ca="1" si="73"/>
        <v>0</v>
      </c>
      <c r="CM19" s="22">
        <f t="shared" ca="1" si="73"/>
        <v>0</v>
      </c>
      <c r="CN19" s="22" t="str">
        <f t="shared" ca="1" si="73"/>
        <v>-</v>
      </c>
      <c r="CO19" s="22" t="str">
        <f t="shared" ca="1" si="73"/>
        <v>-</v>
      </c>
      <c r="CP19" s="256" t="str">
        <f t="shared" ca="1" si="73"/>
        <v>-</v>
      </c>
      <c r="CQ19" s="256" t="str">
        <f t="shared" ca="1" si="73"/>
        <v>-</v>
      </c>
      <c r="CR19" s="22" t="str">
        <f t="shared" ca="1" si="73"/>
        <v>-</v>
      </c>
      <c r="CS19" s="22" t="str">
        <f t="shared" ca="1" si="73"/>
        <v>-</v>
      </c>
      <c r="CT19" s="22" t="str">
        <f t="shared" ca="1" si="73"/>
        <v>-</v>
      </c>
      <c r="CU19" s="22" t="str">
        <f t="shared" ca="1" si="73"/>
        <v>-</v>
      </c>
      <c r="CV19" s="22" t="str">
        <f t="shared" ca="1" si="73"/>
        <v>-</v>
      </c>
      <c r="CW19" s="22" t="str">
        <f t="shared" ca="1" si="73"/>
        <v>-</v>
      </c>
      <c r="CX19" s="22" t="str">
        <f t="shared" ca="1" si="73"/>
        <v>-</v>
      </c>
      <c r="CY19" s="5">
        <f>INDEX(i.FlkStrctr,$H19,CY$15)</f>
        <v>0</v>
      </c>
      <c r="CZ19" s="22" t="str">
        <f t="shared" ref="CZ19:EY20" ca="1" si="84">OFFSET(CZ$5,$B19,0)</f>
        <v>-</v>
      </c>
      <c r="DA19" s="22" t="str">
        <f t="shared" ca="1" si="84"/>
        <v>-</v>
      </c>
      <c r="DB19" s="22" t="str">
        <f t="shared" ca="1" si="84"/>
        <v>-</v>
      </c>
      <c r="DC19" s="22" t="str">
        <f t="shared" ca="1" si="84"/>
        <v>-</v>
      </c>
      <c r="DD19" s="5" t="b">
        <f>INDEX(i.FlkStrctr,$H19,DD$15)</f>
        <v>0</v>
      </c>
      <c r="DE19" s="22" t="str">
        <f t="shared" ca="1" si="84"/>
        <v>-</v>
      </c>
      <c r="DF19" s="22">
        <f t="shared" ca="1" si="84"/>
        <v>0</v>
      </c>
      <c r="DG19" s="22" t="str">
        <f t="shared" ca="1" si="84"/>
        <v>-</v>
      </c>
      <c r="DH19" s="22">
        <f t="shared" ca="1" si="84"/>
        <v>1</v>
      </c>
      <c r="DI19" s="22">
        <f t="shared" ca="1" si="84"/>
        <v>0</v>
      </c>
      <c r="DJ19" s="22">
        <f t="shared" ca="1" si="84"/>
        <v>1</v>
      </c>
      <c r="DK19" s="22">
        <f t="shared" ca="1" si="84"/>
        <v>1</v>
      </c>
      <c r="DL19" s="22">
        <f t="shared" ca="1" si="84"/>
        <v>1</v>
      </c>
      <c r="DM19" s="22">
        <f t="shared" ca="1" si="84"/>
        <v>0</v>
      </c>
      <c r="DN19" s="22">
        <f t="shared" ca="1" si="84"/>
        <v>0</v>
      </c>
      <c r="DO19" s="22">
        <f t="shared" ca="1" si="84"/>
        <v>0</v>
      </c>
      <c r="DP19" s="22">
        <f t="shared" ca="1" si="84"/>
        <v>0</v>
      </c>
      <c r="DQ19" s="22">
        <f t="shared" ca="1" si="84"/>
        <v>1</v>
      </c>
      <c r="DR19" s="22">
        <f t="shared" ca="1" si="84"/>
        <v>0</v>
      </c>
      <c r="DS19" s="22">
        <f t="shared" ca="1" si="84"/>
        <v>0</v>
      </c>
      <c r="DT19" s="22">
        <f t="shared" ca="1" si="84"/>
        <v>0</v>
      </c>
      <c r="DU19" s="22">
        <f t="shared" ca="1" si="84"/>
        <v>0</v>
      </c>
      <c r="DV19" s="22">
        <f t="shared" ca="1" si="84"/>
        <v>0</v>
      </c>
      <c r="DW19" s="22">
        <f t="shared" ca="1" si="84"/>
        <v>0</v>
      </c>
      <c r="DX19" s="22">
        <f t="shared" ca="1" si="84"/>
        <v>0</v>
      </c>
      <c r="DY19" s="22">
        <f t="shared" ca="1" si="84"/>
        <v>1</v>
      </c>
      <c r="DZ19" s="22">
        <f t="shared" ca="1" si="84"/>
        <v>0</v>
      </c>
      <c r="EA19" s="256">
        <f t="shared" ca="1" si="84"/>
        <v>0</v>
      </c>
      <c r="EB19" s="256">
        <f t="shared" ca="1" si="84"/>
        <v>0</v>
      </c>
      <c r="EC19" s="256">
        <f t="shared" ca="1" si="84"/>
        <v>0</v>
      </c>
      <c r="ED19" s="256">
        <f t="shared" ca="1" si="84"/>
        <v>0</v>
      </c>
      <c r="EE19" s="256">
        <f t="shared" ca="1" si="84"/>
        <v>0</v>
      </c>
      <c r="EF19" s="256">
        <f t="shared" ca="1" si="84"/>
        <v>0</v>
      </c>
      <c r="EG19" s="22">
        <f t="shared" ca="1" si="84"/>
        <v>0</v>
      </c>
      <c r="EH19" s="22">
        <f t="shared" ca="1" si="84"/>
        <v>0</v>
      </c>
      <c r="EI19" s="22" t="str">
        <f t="shared" ca="1" si="84"/>
        <v>-</v>
      </c>
      <c r="EJ19" s="22" t="str">
        <f t="shared" ca="1" si="84"/>
        <v>-</v>
      </c>
      <c r="EK19" s="22" t="str">
        <f t="shared" ca="1" si="84"/>
        <v>-</v>
      </c>
      <c r="EL19" s="22" t="str">
        <f t="shared" ca="1" si="84"/>
        <v>-</v>
      </c>
      <c r="EM19" s="5" t="b">
        <f t="shared" si="76"/>
        <v>0</v>
      </c>
      <c r="EN19" s="5" t="b">
        <f t="shared" si="76"/>
        <v>0</v>
      </c>
      <c r="EO19" s="5" t="b">
        <f t="shared" si="76"/>
        <v>1</v>
      </c>
      <c r="EP19" s="256">
        <f t="shared" ca="1" si="84"/>
        <v>0</v>
      </c>
      <c r="EQ19" s="256">
        <f t="shared" ca="1" si="84"/>
        <v>2</v>
      </c>
      <c r="ER19" s="256">
        <f t="shared" ca="1" si="84"/>
        <v>2</v>
      </c>
      <c r="ES19" s="256" t="str">
        <f t="shared" ca="1" si="84"/>
        <v>-</v>
      </c>
      <c r="ET19" s="256" t="str">
        <f t="shared" ca="1" si="84"/>
        <v>-</v>
      </c>
      <c r="EU19" s="256" t="str">
        <f t="shared" ca="1" si="84"/>
        <v>-</v>
      </c>
      <c r="EV19" s="256" t="str">
        <f t="shared" ca="1" si="84"/>
        <v>-</v>
      </c>
      <c r="EW19" s="256" t="str">
        <f t="shared" ca="1" si="84"/>
        <v>-</v>
      </c>
      <c r="EX19" s="256" t="str">
        <f t="shared" ca="1" si="84"/>
        <v>-</v>
      </c>
      <c r="EY19" s="22" t="str">
        <f t="shared" ca="1" si="84"/>
        <v>-</v>
      </c>
      <c r="EZ19" s="256" t="str">
        <f t="shared" ca="1" si="77"/>
        <v>-</v>
      </c>
      <c r="FA19" s="256" t="str">
        <f t="shared" ca="1" si="77"/>
        <v>-</v>
      </c>
      <c r="FB19" s="256" t="str">
        <f t="shared" ca="1" si="77"/>
        <v>-</v>
      </c>
      <c r="FC19" s="256" t="b">
        <f t="shared" ca="1" si="77"/>
        <v>1</v>
      </c>
      <c r="FD19" s="256">
        <f t="shared" ca="1" si="77"/>
        <v>0</v>
      </c>
      <c r="FE19" s="256" t="str">
        <f t="shared" ca="1" si="77"/>
        <v>-</v>
      </c>
      <c r="FF19" s="22" t="str">
        <f t="shared" ca="1" si="78"/>
        <v>-</v>
      </c>
      <c r="FG19" s="22" t="str">
        <f ca="1">OFFSET(FG$5,$B19,0)</f>
        <v>-</v>
      </c>
      <c r="FH19" s="22" t="b">
        <f t="shared" ca="1" si="79"/>
        <v>1</v>
      </c>
      <c r="FI19" s="22">
        <f ca="1">OFFSET(FI$5,$B19,0)</f>
        <v>0</v>
      </c>
      <c r="FJ19" s="5" t="str">
        <f t="shared" si="80"/>
        <v>-</v>
      </c>
      <c r="FK19" s="5" t="str">
        <f t="shared" si="80"/>
        <v>-</v>
      </c>
      <c r="FL19" s="5" t="str">
        <f t="shared" si="80"/>
        <v>-</v>
      </c>
      <c r="FM19" s="5" t="str">
        <f t="shared" si="80"/>
        <v>-</v>
      </c>
      <c r="FN19" s="22" t="str">
        <f t="shared" ca="1" si="81"/>
        <v>-</v>
      </c>
      <c r="FO19" s="256" t="str">
        <f t="shared" ca="1" si="81"/>
        <v>-</v>
      </c>
      <c r="FP19" s="256" t="str">
        <f t="shared" ca="1" si="81"/>
        <v>-</v>
      </c>
      <c r="FQ19" s="256" t="str">
        <f t="shared" ca="1" si="81"/>
        <v>-</v>
      </c>
      <c r="FR19" s="5" t="str">
        <f t="shared" si="82"/>
        <v>-</v>
      </c>
      <c r="FS19" s="5">
        <f t="shared" si="82"/>
        <v>500</v>
      </c>
      <c r="FT19" s="5">
        <f t="shared" si="82"/>
        <v>500</v>
      </c>
      <c r="FU19" s="5">
        <f>INDEX(i.FlkStrctr,$H19,FU$15)</f>
        <v>865</v>
      </c>
      <c r="FV19" s="5" t="str">
        <f t="shared" si="82"/>
        <v>-</v>
      </c>
      <c r="FW19" s="5" t="str">
        <f>INDEX(i.FlkStrctr,$H19,FW$15)</f>
        <v>-</v>
      </c>
      <c r="FX19" s="22">
        <f t="shared" ca="1" si="81"/>
        <v>1</v>
      </c>
      <c r="FY19" s="22">
        <f t="shared" ca="1" si="81"/>
        <v>0</v>
      </c>
      <c r="FZ19" s="22">
        <f t="shared" ca="1" si="81"/>
        <v>1</v>
      </c>
      <c r="GA19" s="22">
        <f t="shared" ca="1" si="81"/>
        <v>1</v>
      </c>
      <c r="GB19" s="22">
        <f t="shared" ca="1" si="81"/>
        <v>0</v>
      </c>
      <c r="GC19" s="22">
        <f t="shared" ca="1" si="81"/>
        <v>70</v>
      </c>
      <c r="GD19" s="22">
        <f t="shared" ca="1" si="81"/>
        <v>50</v>
      </c>
      <c r="GE19" s="22">
        <f t="shared" ca="1" si="81"/>
        <v>70</v>
      </c>
      <c r="GF19" s="22">
        <f t="shared" ca="1" si="81"/>
        <v>50</v>
      </c>
      <c r="GG19" s="5">
        <f>INDEX(i.WoolPrices,$K19,GG$15)</f>
        <v>1</v>
      </c>
      <c r="GH19" s="5">
        <f>INDEX(i.MeatPrices,$L19,GH$15)</f>
        <v>1</v>
      </c>
      <c r="GI19" s="5">
        <f>INDEX(i.GrainPrices,$M19,GI$15)</f>
        <v>0.75</v>
      </c>
      <c r="GJ19" s="22">
        <f t="shared" ca="1" si="81"/>
        <v>1</v>
      </c>
      <c r="GK19" s="22">
        <f t="shared" ca="1" si="81"/>
        <v>1</v>
      </c>
      <c r="GL19" s="22">
        <f t="shared" ca="1" si="81"/>
        <v>1</v>
      </c>
      <c r="GM19" s="22">
        <f t="shared" ca="1" si="81"/>
        <v>1</v>
      </c>
      <c r="GN19" s="22">
        <f t="shared" ca="1" si="81"/>
        <v>1</v>
      </c>
      <c r="GO19" s="22">
        <f t="shared" ca="1" si="81"/>
        <v>1</v>
      </c>
      <c r="GP19" s="22">
        <f t="shared" ca="1" si="81"/>
        <v>1</v>
      </c>
      <c r="GQ19" s="256" t="str">
        <f t="shared" ca="1" si="81"/>
        <v>-</v>
      </c>
      <c r="GR19" s="256" t="str">
        <f t="shared" ca="1" si="81"/>
        <v>-</v>
      </c>
      <c r="GS19" s="256" t="b">
        <f t="shared" ca="1" si="81"/>
        <v>0</v>
      </c>
      <c r="GT19" s="22">
        <f t="shared" ca="1" si="81"/>
        <v>0</v>
      </c>
      <c r="GU19" s="22" t="str">
        <f t="shared" ca="1" si="81"/>
        <v>-</v>
      </c>
      <c r="GV19" s="22">
        <f t="shared" ca="1" si="81"/>
        <v>0</v>
      </c>
      <c r="GW19" s="22">
        <f t="shared" ca="1" si="81"/>
        <v>0</v>
      </c>
      <c r="GX19" s="27">
        <v>0</v>
      </c>
    </row>
    <row r="20" spans="1:206" outlineLevel="1">
      <c r="A20" s="24">
        <f t="shared" si="11"/>
        <v>15</v>
      </c>
      <c r="B20" s="24">
        <f>$A$18</f>
        <v>13</v>
      </c>
      <c r="C20" s="236">
        <f>100</f>
        <v>100</v>
      </c>
      <c r="D20" t="b">
        <f>NOT($DD20)</f>
        <v>1</v>
      </c>
      <c r="E20" t="b">
        <v>0</v>
      </c>
      <c r="F20" t="b">
        <v>1</v>
      </c>
      <c r="G20" s="193">
        <f t="array" ref="G20">MAX(G$16,MOD(G19+1*AND(H20:$N20=H$16:$N$16),G$17+1))</f>
        <v>3</v>
      </c>
      <c r="H20" s="193">
        <f t="array" ref="H20">MAX(H$16,MOD(H19+1*AND(I20:$N20=I$16:$N$16),H$17+1))</f>
        <v>1</v>
      </c>
      <c r="I20" s="193">
        <f t="array" ref="I20">MAX(I$16,MOD(I19+1*AND(J20:$N20=J$16:$N$16),I$17+1))</f>
        <v>1</v>
      </c>
      <c r="J20" s="193">
        <f t="array" ref="J20">MAX(J$16,MOD(J19+1*AND(K20:$N20=K$16:$N$16),J$17+1))</f>
        <v>1</v>
      </c>
      <c r="K20" s="193">
        <f t="array" ref="K20">MAX(K$16,MOD(K19+1*AND(L20:$N20=L$16:$N$16),K$17+1))</f>
        <v>1</v>
      </c>
      <c r="L20" s="193">
        <f t="array" ref="L20">MAX(L$16,MOD(L19+1*AND(M20:$N20=M$16:$N$16),L$17+1))</f>
        <v>1</v>
      </c>
      <c r="M20" s="193">
        <f t="array" ref="M20">MAX(M$16,MOD(M19+1*AND(N20:$N20=N$16:$N$16),M$17+1))</f>
        <v>3</v>
      </c>
      <c r="N20" s="236"/>
      <c r="O20" s="250" t="str">
        <f ca="1">TEXT(LEFT(OFFSET(O20,-1,0),5)+1,"00000")&amp;MID(OFFSET(O20,-1,0),6,FIND(" ",OFFSET(O20,-1,0),7)-5)
&amp; d.RegionName                           &amp; " Day"&amp;INDEX(i.DOY,$G20,1)                   &amp; IF($CY20=0," FWM","")&amp;IF($CY20=1," MWM","")&amp;IF($CY20=5," Mat","")&amp;IF($DD20=TRUE,"&amp;BBT","    ")
&amp; " NLB"&amp;TEXT($EC20*100,"000p;-00p;000p;@")                      &amp; " GI"&amp;TEXT($J20,"0")                                &amp; " WP"&amp;TEXT($GG20*100,"000p")                &amp; " MP"&amp;TEXT($GH20*100,"000p")                      &amp; " GP"&amp;TEXT($GI20*100,"000p")
&amp; " (F"&amp;3+IFERROR(1*$BI20,0)+IFERROR(1*$BJ20,0)&amp;3-IFERROR(1*NOT($BL20),0)&amp;"N"&amp;$BQ20&amp;$BR20&amp;")"</f>
        <v>00002 Template GSM Day204 FWM     NLB000p GI1 WP100p MP100p GP125p (F33N11)</v>
      </c>
      <c r="P20" s="10" t="str">
        <f ca="1">IF(COUNTIF(O$5:O20,O20)=1,"-","Dup")</f>
        <v>-</v>
      </c>
      <c r="Q20" s="22" t="b">
        <f t="shared" ref="Q20:AM20" ca="1" si="85">OFFSET(Q$5,$B20,0)</f>
        <v>1</v>
      </c>
      <c r="R20" s="256" t="str">
        <f t="shared" ca="1" si="85"/>
        <v>-</v>
      </c>
      <c r="S20" s="256" t="str">
        <f t="shared" ca="1" si="85"/>
        <v>-</v>
      </c>
      <c r="T20" s="22" t="b">
        <f t="shared" ca="1" si="85"/>
        <v>0</v>
      </c>
      <c r="U20" s="22" t="str">
        <f t="shared" ca="1" si="85"/>
        <v>-</v>
      </c>
      <c r="V20" s="22" t="b">
        <f t="shared" ca="1" si="68"/>
        <v>1</v>
      </c>
      <c r="W20" s="255">
        <f t="shared" si="83"/>
        <v>31</v>
      </c>
      <c r="X20" s="22" t="str">
        <f t="shared" ca="1" si="85"/>
        <v>-</v>
      </c>
      <c r="Y20" s="244" t="str">
        <f t="shared" ca="1" si="85"/>
        <v>-</v>
      </c>
      <c r="Z20" s="22" t="str">
        <f t="shared" ca="1" si="85"/>
        <v>-</v>
      </c>
      <c r="AA20" s="22" t="str">
        <f t="shared" ca="1" si="85"/>
        <v>-</v>
      </c>
      <c r="AB20" s="22">
        <f t="shared" ca="1" si="85"/>
        <v>1</v>
      </c>
      <c r="AC20" s="22" t="str">
        <f t="shared" ca="1" si="85"/>
        <v>-</v>
      </c>
      <c r="AD20" s="22" t="str">
        <f t="shared" ca="1" si="85"/>
        <v>-</v>
      </c>
      <c r="AE20" s="22" t="str">
        <f t="shared" ca="1" si="85"/>
        <v>-</v>
      </c>
      <c r="AF20" s="22" t="str">
        <f t="shared" ca="1" si="85"/>
        <v>-</v>
      </c>
      <c r="AG20" s="22" t="str">
        <f t="shared" ca="1" si="85"/>
        <v>-</v>
      </c>
      <c r="AH20" s="256" t="str">
        <f t="shared" ca="1" si="85"/>
        <v>-</v>
      </c>
      <c r="AI20" s="22">
        <f t="shared" ca="1" si="85"/>
        <v>0</v>
      </c>
      <c r="AJ20" s="22">
        <f t="shared" ca="1" si="85"/>
        <v>0</v>
      </c>
      <c r="AK20" s="22" t="str">
        <f t="shared" ca="1" si="85"/>
        <v>-</v>
      </c>
      <c r="AL20" s="22" t="str">
        <f t="shared" ca="1" si="85"/>
        <v>-</v>
      </c>
      <c r="AM20" s="22" t="str">
        <f t="shared" ca="1" si="85"/>
        <v>-</v>
      </c>
      <c r="AN20" s="22" t="str">
        <f t="shared" ref="AN20:CI20" ca="1" si="86">OFFSET(AN$5,$B20,0)</f>
        <v>-</v>
      </c>
      <c r="AO20" s="22" t="str">
        <f t="shared" ca="1" si="86"/>
        <v>-</v>
      </c>
      <c r="AP20" s="22" t="str">
        <f t="shared" ca="1" si="86"/>
        <v>-</v>
      </c>
      <c r="AQ20" s="22" t="str">
        <f t="shared" ca="1" si="86"/>
        <v>-</v>
      </c>
      <c r="AR20" s="22" t="str">
        <f t="shared" ca="1" si="86"/>
        <v>-</v>
      </c>
      <c r="AS20" s="22" t="str">
        <f t="shared" ca="1" si="86"/>
        <v>-</v>
      </c>
      <c r="AT20" s="22" t="str">
        <f t="shared" ca="1" si="86"/>
        <v>-</v>
      </c>
      <c r="AU20" s="22" t="str">
        <f t="shared" ca="1" si="86"/>
        <v>-</v>
      </c>
      <c r="AV20" s="22" t="str">
        <f t="shared" ca="1" si="86"/>
        <v>-</v>
      </c>
      <c r="AW20" s="22" t="str">
        <f t="shared" ca="1" si="86"/>
        <v>-</v>
      </c>
      <c r="AX20" s="22" t="str">
        <f t="shared" ca="1" si="86"/>
        <v>-</v>
      </c>
      <c r="AY20" s="22" t="str">
        <f t="shared" ca="1" si="86"/>
        <v>-</v>
      </c>
      <c r="AZ20" s="22" t="str">
        <f t="shared" ca="1" si="86"/>
        <v>-</v>
      </c>
      <c r="BA20" s="22" t="str">
        <f t="shared" ca="1" si="86"/>
        <v>-</v>
      </c>
      <c r="BB20" s="22" t="str">
        <f t="shared" ca="1" si="86"/>
        <v>-</v>
      </c>
      <c r="BC20" s="22" t="str">
        <f t="shared" ca="1" si="86"/>
        <v>-</v>
      </c>
      <c r="BD20" s="22" t="str">
        <f t="shared" ca="1" si="86"/>
        <v>-</v>
      </c>
      <c r="BE20" s="22" t="str">
        <f t="shared" ca="1" si="86"/>
        <v>-</v>
      </c>
      <c r="BF20" s="22" t="str">
        <f t="shared" ca="1" si="86"/>
        <v>-</v>
      </c>
      <c r="BG20" s="22" t="str">
        <f t="shared" ca="1" si="86"/>
        <v>-</v>
      </c>
      <c r="BH20" s="256">
        <f t="shared" ca="1" si="86"/>
        <v>0</v>
      </c>
      <c r="BI20" s="22" t="str">
        <f t="shared" ca="1" si="86"/>
        <v>-</v>
      </c>
      <c r="BJ20" s="22" t="str">
        <f t="shared" ca="1" si="86"/>
        <v>-</v>
      </c>
      <c r="BK20" s="22" t="str">
        <f t="shared" ca="1" si="86"/>
        <v>-</v>
      </c>
      <c r="BL20" s="22" t="str">
        <f t="shared" ca="1" si="86"/>
        <v>-</v>
      </c>
      <c r="BM20" s="22" t="str">
        <f t="shared" ca="1" si="86"/>
        <v>-</v>
      </c>
      <c r="BN20" s="22" t="str">
        <f t="shared" ca="1" si="86"/>
        <v>-</v>
      </c>
      <c r="BO20" s="22" t="str">
        <f t="shared" ca="1" si="86"/>
        <v>-</v>
      </c>
      <c r="BP20" s="22" t="str">
        <f t="shared" ca="1" si="86"/>
        <v>-</v>
      </c>
      <c r="BQ20" s="22">
        <f t="shared" ca="1" si="86"/>
        <v>1</v>
      </c>
      <c r="BR20" s="22">
        <f t="shared" ca="1" si="86"/>
        <v>1</v>
      </c>
      <c r="BS20" s="22">
        <f t="shared" ca="1" si="86"/>
        <v>0</v>
      </c>
      <c r="BT20" s="22" t="str">
        <f t="shared" ca="1" si="86"/>
        <v>-</v>
      </c>
      <c r="BU20" s="22" t="str">
        <f t="shared" ca="1" si="86"/>
        <v>-</v>
      </c>
      <c r="BV20" s="22" t="str">
        <f t="shared" ca="1" si="86"/>
        <v>-</v>
      </c>
      <c r="BW20" s="22" t="str">
        <f t="shared" ca="1" si="86"/>
        <v>-</v>
      </c>
      <c r="BX20" s="22" t="str">
        <f t="shared" ca="1" si="86"/>
        <v>-</v>
      </c>
      <c r="BY20" s="22" t="str">
        <f t="shared" ca="1" si="86"/>
        <v>-</v>
      </c>
      <c r="BZ20" s="22" t="str">
        <f t="shared" ca="1" si="86"/>
        <v>-</v>
      </c>
      <c r="CA20" s="22">
        <f t="shared" ca="1" si="86"/>
        <v>0</v>
      </c>
      <c r="CB20" s="22" t="str">
        <f t="shared" ca="1" si="86"/>
        <v>-</v>
      </c>
      <c r="CC20" s="22" t="str">
        <f t="shared" ca="1" si="86"/>
        <v>-</v>
      </c>
      <c r="CD20" s="22" t="str">
        <f t="shared" ca="1" si="86"/>
        <v>-</v>
      </c>
      <c r="CE20" s="22" t="str">
        <f t="shared" ca="1" si="86"/>
        <v>-</v>
      </c>
      <c r="CF20" s="22" t="str">
        <f t="shared" ca="1" si="86"/>
        <v>-</v>
      </c>
      <c r="CG20" s="256">
        <f t="shared" ca="1" si="86"/>
        <v>0</v>
      </c>
      <c r="CH20" s="256">
        <f t="shared" ca="1" si="86"/>
        <v>0</v>
      </c>
      <c r="CI20" s="256">
        <f t="shared" ca="1" si="86"/>
        <v>0</v>
      </c>
      <c r="CJ20" s="22">
        <f t="shared" ca="1" si="73"/>
        <v>0</v>
      </c>
      <c r="CK20" s="22">
        <f t="shared" ca="1" si="73"/>
        <v>0</v>
      </c>
      <c r="CL20" s="22">
        <f t="shared" ca="1" si="73"/>
        <v>0</v>
      </c>
      <c r="CM20" s="22">
        <f t="shared" ca="1" si="73"/>
        <v>0</v>
      </c>
      <c r="CN20" s="22" t="str">
        <f t="shared" ca="1" si="73"/>
        <v>-</v>
      </c>
      <c r="CO20" s="22" t="str">
        <f t="shared" ca="1" si="73"/>
        <v>-</v>
      </c>
      <c r="CP20" s="256" t="str">
        <f t="shared" ca="1" si="73"/>
        <v>-</v>
      </c>
      <c r="CQ20" s="256" t="str">
        <f t="shared" ca="1" si="73"/>
        <v>-</v>
      </c>
      <c r="CR20" s="22" t="str">
        <f t="shared" ca="1" si="73"/>
        <v>-</v>
      </c>
      <c r="CS20" s="22" t="str">
        <f t="shared" ca="1" si="73"/>
        <v>-</v>
      </c>
      <c r="CT20" s="22" t="str">
        <f t="shared" ca="1" si="73"/>
        <v>-</v>
      </c>
      <c r="CU20" s="22" t="str">
        <f t="shared" ca="1" si="73"/>
        <v>-</v>
      </c>
      <c r="CV20" s="22" t="str">
        <f t="shared" ca="1" si="73"/>
        <v>-</v>
      </c>
      <c r="CW20" s="22" t="str">
        <f t="shared" ca="1" si="73"/>
        <v>-</v>
      </c>
      <c r="CX20" s="22" t="str">
        <f t="shared" ca="1" si="73"/>
        <v>-</v>
      </c>
      <c r="CY20" s="5">
        <f>INDEX(i.FlkStrctr,$H20,CY$15)</f>
        <v>0</v>
      </c>
      <c r="CZ20" s="22" t="str">
        <f t="shared" ca="1" si="84"/>
        <v>-</v>
      </c>
      <c r="DA20" s="22" t="str">
        <f t="shared" ca="1" si="84"/>
        <v>-</v>
      </c>
      <c r="DB20" s="22" t="str">
        <f t="shared" ca="1" si="84"/>
        <v>-</v>
      </c>
      <c r="DC20" s="22" t="str">
        <f t="shared" ca="1" si="84"/>
        <v>-</v>
      </c>
      <c r="DD20" s="5" t="b">
        <f>INDEX(i.FlkStrctr,$H20,DD$15)</f>
        <v>0</v>
      </c>
      <c r="DE20" s="22" t="str">
        <f t="shared" ca="1" si="84"/>
        <v>-</v>
      </c>
      <c r="DF20" s="22">
        <f t="shared" ca="1" si="84"/>
        <v>0</v>
      </c>
      <c r="DG20" s="22" t="str">
        <f t="shared" ca="1" si="84"/>
        <v>-</v>
      </c>
      <c r="DH20" s="22">
        <f t="shared" ca="1" si="84"/>
        <v>1</v>
      </c>
      <c r="DI20" s="22">
        <f t="shared" ca="1" si="84"/>
        <v>0</v>
      </c>
      <c r="DJ20" s="22">
        <f t="shared" ca="1" si="84"/>
        <v>1</v>
      </c>
      <c r="DK20" s="22">
        <f t="shared" ca="1" si="84"/>
        <v>1</v>
      </c>
      <c r="DL20" s="22">
        <f t="shared" ca="1" si="84"/>
        <v>1</v>
      </c>
      <c r="DM20" s="22">
        <f t="shared" ca="1" si="84"/>
        <v>0</v>
      </c>
      <c r="DN20" s="22">
        <f t="shared" ca="1" si="84"/>
        <v>0</v>
      </c>
      <c r="DO20" s="22">
        <f t="shared" ca="1" si="84"/>
        <v>0</v>
      </c>
      <c r="DP20" s="22">
        <f t="shared" ca="1" si="84"/>
        <v>0</v>
      </c>
      <c r="DQ20" s="22">
        <f t="shared" ca="1" si="84"/>
        <v>1</v>
      </c>
      <c r="DR20" s="22">
        <f t="shared" ca="1" si="84"/>
        <v>0</v>
      </c>
      <c r="DS20" s="22">
        <f t="shared" ca="1" si="84"/>
        <v>0</v>
      </c>
      <c r="DT20" s="22">
        <f t="shared" ca="1" si="84"/>
        <v>0</v>
      </c>
      <c r="DU20" s="22">
        <f t="shared" ca="1" si="84"/>
        <v>0</v>
      </c>
      <c r="DV20" s="22">
        <f t="shared" ca="1" si="84"/>
        <v>0</v>
      </c>
      <c r="DW20" s="22">
        <f t="shared" ca="1" si="84"/>
        <v>0</v>
      </c>
      <c r="DX20" s="22">
        <f t="shared" ca="1" si="84"/>
        <v>0</v>
      </c>
      <c r="DY20" s="22">
        <f t="shared" ca="1" si="84"/>
        <v>1</v>
      </c>
      <c r="DZ20" s="22">
        <f t="shared" ca="1" si="84"/>
        <v>0</v>
      </c>
      <c r="EA20" s="256">
        <f t="shared" ca="1" si="84"/>
        <v>0</v>
      </c>
      <c r="EB20" s="256">
        <f t="shared" ca="1" si="84"/>
        <v>0</v>
      </c>
      <c r="EC20" s="256">
        <f t="shared" ca="1" si="84"/>
        <v>0</v>
      </c>
      <c r="ED20" s="256">
        <f t="shared" ca="1" si="84"/>
        <v>0</v>
      </c>
      <c r="EE20" s="256">
        <f t="shared" ca="1" si="84"/>
        <v>0</v>
      </c>
      <c r="EF20" s="256">
        <f t="shared" ca="1" si="84"/>
        <v>0</v>
      </c>
      <c r="EG20" s="22">
        <f t="shared" ca="1" si="84"/>
        <v>0</v>
      </c>
      <c r="EH20" s="22">
        <f t="shared" ca="1" si="84"/>
        <v>0</v>
      </c>
      <c r="EI20" s="22" t="str">
        <f t="shared" ca="1" si="84"/>
        <v>-</v>
      </c>
      <c r="EJ20" s="22" t="str">
        <f t="shared" ca="1" si="84"/>
        <v>-</v>
      </c>
      <c r="EK20" s="22" t="str">
        <f t="shared" ca="1" si="84"/>
        <v>-</v>
      </c>
      <c r="EL20" s="22" t="str">
        <f t="shared" ca="1" si="84"/>
        <v>-</v>
      </c>
      <c r="EM20" s="5" t="b">
        <f t="shared" si="76"/>
        <v>0</v>
      </c>
      <c r="EN20" s="5" t="b">
        <f t="shared" si="76"/>
        <v>0</v>
      </c>
      <c r="EO20" s="5" t="b">
        <f t="shared" si="76"/>
        <v>1</v>
      </c>
      <c r="EP20" s="256">
        <f t="shared" ca="1" si="77"/>
        <v>0</v>
      </c>
      <c r="EQ20" s="256">
        <f t="shared" ca="1" si="77"/>
        <v>2</v>
      </c>
      <c r="ER20" s="256">
        <f t="shared" ca="1" si="77"/>
        <v>2</v>
      </c>
      <c r="ES20" s="256" t="str">
        <f t="shared" ca="1" si="77"/>
        <v>-</v>
      </c>
      <c r="ET20" s="256" t="str">
        <f t="shared" ca="1" si="77"/>
        <v>-</v>
      </c>
      <c r="EU20" s="256" t="str">
        <f t="shared" ca="1" si="77"/>
        <v>-</v>
      </c>
      <c r="EV20" s="256" t="str">
        <f t="shared" ca="1" si="77"/>
        <v>-</v>
      </c>
      <c r="EW20" s="256" t="str">
        <f t="shared" ca="1" si="77"/>
        <v>-</v>
      </c>
      <c r="EX20" s="256" t="str">
        <f t="shared" ca="1" si="77"/>
        <v>-</v>
      </c>
      <c r="EY20" s="22" t="str">
        <f t="shared" ca="1" si="84"/>
        <v>-</v>
      </c>
      <c r="EZ20" s="256" t="str">
        <f t="shared" ca="1" si="77"/>
        <v>-</v>
      </c>
      <c r="FA20" s="256" t="str">
        <f t="shared" ca="1" si="77"/>
        <v>-</v>
      </c>
      <c r="FB20" s="256" t="str">
        <f t="shared" ca="1" si="77"/>
        <v>-</v>
      </c>
      <c r="FC20" s="256" t="b">
        <f t="shared" ca="1" si="77"/>
        <v>1</v>
      </c>
      <c r="FD20" s="256">
        <f t="shared" ca="1" si="77"/>
        <v>0</v>
      </c>
      <c r="FE20" s="256" t="str">
        <f t="shared" ca="1" si="77"/>
        <v>-</v>
      </c>
      <c r="FF20" s="22" t="str">
        <f t="shared" ca="1" si="78"/>
        <v>-</v>
      </c>
      <c r="FG20" s="22" t="str">
        <f t="shared" ca="1" si="78"/>
        <v>-</v>
      </c>
      <c r="FH20" s="22" t="b">
        <f t="shared" ca="1" si="79"/>
        <v>1</v>
      </c>
      <c r="FI20" s="22">
        <f t="shared" ca="1" si="79"/>
        <v>0</v>
      </c>
      <c r="FJ20" s="5" t="str">
        <f t="shared" si="80"/>
        <v>-</v>
      </c>
      <c r="FK20" s="5" t="str">
        <f t="shared" si="80"/>
        <v>-</v>
      </c>
      <c r="FL20" s="5" t="str">
        <f t="shared" si="80"/>
        <v>-</v>
      </c>
      <c r="FM20" s="5" t="str">
        <f t="shared" si="80"/>
        <v>-</v>
      </c>
      <c r="FN20" s="22" t="str">
        <f t="shared" ref="FN20:GW20" ca="1" si="87">OFFSET(FN$5,$B20,0)</f>
        <v>-</v>
      </c>
      <c r="FO20" s="256" t="str">
        <f t="shared" ca="1" si="87"/>
        <v>-</v>
      </c>
      <c r="FP20" s="256" t="str">
        <f t="shared" ca="1" si="87"/>
        <v>-</v>
      </c>
      <c r="FQ20" s="256" t="str">
        <f t="shared" ca="1" si="87"/>
        <v>-</v>
      </c>
      <c r="FR20" s="5" t="str">
        <f t="shared" si="82"/>
        <v>-</v>
      </c>
      <c r="FS20" s="5">
        <f t="shared" si="82"/>
        <v>500</v>
      </c>
      <c r="FT20" s="5">
        <f t="shared" si="82"/>
        <v>500</v>
      </c>
      <c r="FU20" s="5">
        <f>INDEX(i.FlkStrctr,$H20,FU$15)</f>
        <v>865</v>
      </c>
      <c r="FV20" s="5" t="str">
        <f t="shared" si="82"/>
        <v>-</v>
      </c>
      <c r="FW20" s="5" t="str">
        <f>INDEX(i.FlkStrctr,$H20,FW$15)</f>
        <v>-</v>
      </c>
      <c r="FX20" s="22">
        <f t="shared" ca="1" si="87"/>
        <v>1</v>
      </c>
      <c r="FY20" s="22">
        <f t="shared" ca="1" si="87"/>
        <v>0</v>
      </c>
      <c r="FZ20" s="22">
        <f t="shared" ca="1" si="87"/>
        <v>1</v>
      </c>
      <c r="GA20" s="22">
        <f t="shared" ca="1" si="87"/>
        <v>1</v>
      </c>
      <c r="GB20" s="22">
        <f t="shared" ca="1" si="87"/>
        <v>0</v>
      </c>
      <c r="GC20" s="22">
        <f t="shared" ca="1" si="87"/>
        <v>70</v>
      </c>
      <c r="GD20" s="22">
        <f t="shared" ca="1" si="87"/>
        <v>50</v>
      </c>
      <c r="GE20" s="22">
        <f t="shared" ca="1" si="87"/>
        <v>70</v>
      </c>
      <c r="GF20" s="22">
        <f t="shared" ca="1" si="87"/>
        <v>50</v>
      </c>
      <c r="GG20" s="5">
        <f>INDEX(i.WoolPrices,$K20,GG$15)</f>
        <v>1</v>
      </c>
      <c r="GH20" s="5">
        <f>INDEX(i.MeatPrices,$L20,GH$15)</f>
        <v>1</v>
      </c>
      <c r="GI20" s="5">
        <f>INDEX(i.GrainPrices,$M20,GI$15)</f>
        <v>1.25</v>
      </c>
      <c r="GJ20" s="22">
        <f t="shared" ca="1" si="87"/>
        <v>1</v>
      </c>
      <c r="GK20" s="22">
        <f t="shared" ca="1" si="87"/>
        <v>1</v>
      </c>
      <c r="GL20" s="22">
        <f t="shared" ca="1" si="87"/>
        <v>1</v>
      </c>
      <c r="GM20" s="22">
        <f t="shared" ca="1" si="87"/>
        <v>1</v>
      </c>
      <c r="GN20" s="22">
        <f t="shared" ca="1" si="87"/>
        <v>1</v>
      </c>
      <c r="GO20" s="22">
        <f t="shared" ca="1" si="87"/>
        <v>1</v>
      </c>
      <c r="GP20" s="22">
        <f t="shared" ca="1" si="87"/>
        <v>1</v>
      </c>
      <c r="GQ20" s="256" t="str">
        <f t="shared" ca="1" si="87"/>
        <v>-</v>
      </c>
      <c r="GR20" s="256" t="str">
        <f t="shared" ca="1" si="87"/>
        <v>-</v>
      </c>
      <c r="GS20" s="256" t="b">
        <f t="shared" ca="1" si="87"/>
        <v>0</v>
      </c>
      <c r="GT20" s="22">
        <f t="shared" ca="1" si="87"/>
        <v>0</v>
      </c>
      <c r="GU20" s="22" t="str">
        <f t="shared" ca="1" si="87"/>
        <v>-</v>
      </c>
      <c r="GV20" s="22">
        <f t="shared" ca="1" si="87"/>
        <v>0</v>
      </c>
      <c r="GW20" s="22">
        <f t="shared" ca="1" si="87"/>
        <v>0</v>
      </c>
      <c r="GX20" s="27">
        <v>0</v>
      </c>
    </row>
    <row r="21" spans="1:206" s="209" customFormat="1" outlineLevel="1">
      <c r="A21" s="208">
        <f t="shared" si="11"/>
        <v>16</v>
      </c>
      <c r="B21" s="208"/>
      <c r="D21" s="209" t="b">
        <v>0</v>
      </c>
      <c r="G21" s="208"/>
      <c r="H21" s="208"/>
      <c r="I21" s="208"/>
      <c r="J21" s="208"/>
      <c r="K21" s="208"/>
      <c r="L21" s="208"/>
      <c r="M21" s="208"/>
      <c r="O21" s="228" t="str">
        <f ca="1">"blank "&amp;TEXT(RAND(),"0.000")</f>
        <v>blank 0.827</v>
      </c>
      <c r="P21" s="10" t="str">
        <f ca="1">IF(COUNTIF(O$5:O21,O21)=1,"-","Dup")</f>
        <v>-</v>
      </c>
      <c r="Q21" s="16"/>
      <c r="R21" s="242"/>
      <c r="S21" s="242"/>
      <c r="T21" s="16"/>
      <c r="U21" s="16"/>
      <c r="V21" s="16"/>
      <c r="W21" s="16"/>
      <c r="X21" s="16"/>
      <c r="Y21" s="242"/>
      <c r="Z21" s="16"/>
      <c r="AA21" s="16"/>
      <c r="AB21" s="16"/>
      <c r="AC21" s="16"/>
      <c r="AD21" s="16"/>
      <c r="AE21" s="16"/>
      <c r="AF21" s="16"/>
      <c r="AG21" s="16"/>
      <c r="AH21" s="242"/>
      <c r="AI21" s="16"/>
      <c r="AJ21" s="16"/>
      <c r="AK21" s="16"/>
      <c r="AL21" s="16"/>
      <c r="AM21" s="16"/>
      <c r="AN21" s="16"/>
      <c r="AO21" s="16"/>
      <c r="AP21" s="16"/>
      <c r="AQ21" s="16"/>
      <c r="AR21" s="16"/>
      <c r="AS21" s="16"/>
      <c r="AT21" s="16"/>
      <c r="AU21" s="16"/>
      <c r="AV21" s="16"/>
      <c r="AW21" s="16"/>
      <c r="AX21" s="16"/>
      <c r="AY21" s="16"/>
      <c r="AZ21" s="16"/>
      <c r="BA21" s="16"/>
      <c r="BB21" s="16"/>
      <c r="BC21" s="16"/>
      <c r="BD21" s="16"/>
      <c r="BE21" s="16"/>
      <c r="BF21" s="16"/>
      <c r="BG21" s="16"/>
      <c r="BH21" s="242"/>
      <c r="BI21" s="16"/>
      <c r="BJ21" s="16"/>
      <c r="BK21" s="16"/>
      <c r="BL21" s="16"/>
      <c r="BM21" s="16"/>
      <c r="BN21" s="16"/>
      <c r="BO21" s="16"/>
      <c r="BP21" s="16"/>
      <c r="BQ21" s="16"/>
      <c r="BR21" s="16"/>
      <c r="BS21" s="16"/>
      <c r="BT21" s="16"/>
      <c r="BU21" s="16"/>
      <c r="BV21" s="16"/>
      <c r="BW21" s="16"/>
      <c r="BX21" s="16"/>
      <c r="BY21" s="16"/>
      <c r="BZ21" s="16"/>
      <c r="CA21" s="16"/>
      <c r="CB21" s="16"/>
      <c r="CC21" s="16"/>
      <c r="CD21" s="16"/>
      <c r="CE21" s="16"/>
      <c r="CF21" s="16"/>
      <c r="CG21" s="16"/>
      <c r="CH21" s="242"/>
      <c r="CI21" s="242"/>
      <c r="CJ21" s="16"/>
      <c r="CK21" s="16"/>
      <c r="CL21" s="16"/>
      <c r="CM21" s="16"/>
      <c r="CN21" s="16"/>
      <c r="CO21" s="16"/>
      <c r="CP21" s="242"/>
      <c r="CQ21" s="242"/>
      <c r="CR21" s="16"/>
      <c r="CS21" s="16"/>
      <c r="CT21" s="16"/>
      <c r="CU21" s="16"/>
      <c r="CV21" s="16"/>
      <c r="CW21" s="16"/>
      <c r="CX21" s="16"/>
      <c r="CY21" s="16"/>
      <c r="CZ21" s="16"/>
      <c r="DA21" s="16"/>
      <c r="DB21" s="16"/>
      <c r="DC21" s="16"/>
      <c r="DD21" s="16"/>
      <c r="DE21" s="16"/>
      <c r="DF21" s="16"/>
      <c r="DG21" s="16"/>
      <c r="DH21" s="16"/>
      <c r="DI21" s="16"/>
      <c r="DJ21" s="16"/>
      <c r="DK21" s="16"/>
      <c r="DL21" s="16"/>
      <c r="DM21" s="16"/>
      <c r="DN21" s="16"/>
      <c r="DO21" s="16"/>
      <c r="DP21" s="16"/>
      <c r="DQ21" s="16"/>
      <c r="DR21" s="16"/>
      <c r="DS21" s="16"/>
      <c r="DT21" s="16"/>
      <c r="DU21" s="16"/>
      <c r="DV21" s="16"/>
      <c r="DW21" s="16"/>
      <c r="DX21" s="16"/>
      <c r="DY21" s="16"/>
      <c r="DZ21" s="16"/>
      <c r="EA21" s="242"/>
      <c r="EB21" s="242"/>
      <c r="EC21" s="242"/>
      <c r="ED21" s="242"/>
      <c r="EE21" s="242"/>
      <c r="EF21" s="242"/>
      <c r="EG21" s="16"/>
      <c r="EH21" s="16"/>
      <c r="EI21" s="16"/>
      <c r="EJ21" s="16"/>
      <c r="EK21" s="16"/>
      <c r="EL21" s="16"/>
      <c r="EM21" s="16"/>
      <c r="EN21" s="16"/>
      <c r="EO21" s="16"/>
      <c r="EP21" s="16"/>
      <c r="EQ21" s="16"/>
      <c r="ER21" s="16"/>
      <c r="ES21" s="16"/>
      <c r="ET21" s="16"/>
      <c r="EU21" s="16"/>
      <c r="EV21" s="16"/>
      <c r="EW21" s="16"/>
      <c r="EX21" s="16"/>
      <c r="EY21" s="16"/>
      <c r="EZ21" s="16"/>
      <c r="FA21" s="16"/>
      <c r="FB21" s="242"/>
      <c r="FC21" s="16"/>
      <c r="FD21" s="16"/>
      <c r="FE21" s="16"/>
      <c r="FF21" s="16"/>
      <c r="FG21" s="16"/>
      <c r="FH21" s="16"/>
      <c r="FI21" s="16"/>
      <c r="FJ21" s="16"/>
      <c r="FK21" s="16"/>
      <c r="FL21" s="16"/>
      <c r="FM21" s="16"/>
      <c r="FN21" s="16"/>
      <c r="FO21" s="16"/>
      <c r="FP21" s="16"/>
      <c r="FQ21" s="16"/>
      <c r="FR21" s="16"/>
      <c r="FS21" s="16"/>
      <c r="FT21" s="16"/>
      <c r="FU21" s="16"/>
      <c r="FV21" s="16"/>
      <c r="FW21" s="16"/>
      <c r="FX21" s="16"/>
      <c r="FY21" s="16"/>
      <c r="FZ21" s="16"/>
      <c r="GA21" s="16"/>
      <c r="GB21" s="16"/>
      <c r="GC21" s="16"/>
      <c r="GD21" s="16"/>
      <c r="GE21" s="16"/>
      <c r="GF21" s="16"/>
      <c r="GG21" s="16"/>
      <c r="GH21" s="16"/>
      <c r="GI21" s="16"/>
      <c r="GJ21" s="16"/>
      <c r="GK21" s="16"/>
      <c r="GL21" s="16"/>
      <c r="GM21" s="16"/>
      <c r="GN21" s="16"/>
      <c r="GO21" s="16"/>
      <c r="GP21" s="16"/>
      <c r="GQ21" s="16"/>
      <c r="GR21" s="16"/>
      <c r="GS21" s="16"/>
      <c r="GT21" s="16"/>
      <c r="GU21" s="16"/>
      <c r="GV21" s="16"/>
      <c r="GW21" s="16"/>
      <c r="GX21" s="27">
        <v>0</v>
      </c>
    </row>
    <row r="22" spans="1:206" s="209" customFormat="1">
      <c r="A22" s="208">
        <f>ROW(A22)-5</f>
        <v>17</v>
      </c>
      <c r="B22" s="208"/>
      <c r="C22" s="32">
        <v>2</v>
      </c>
      <c r="D22" s="209" t="b">
        <v>0</v>
      </c>
      <c r="E22" s="210"/>
      <c r="F22" s="207" t="s">
        <v>989</v>
      </c>
      <c r="G22" s="209">
        <v>1</v>
      </c>
      <c r="H22" s="209">
        <v>1</v>
      </c>
      <c r="I22" s="209">
        <v>1</v>
      </c>
      <c r="J22" s="209">
        <v>1</v>
      </c>
      <c r="K22" s="209">
        <v>1</v>
      </c>
      <c r="L22" s="209">
        <v>1</v>
      </c>
      <c r="M22" s="209">
        <v>1</v>
      </c>
      <c r="N22" s="209">
        <v>0</v>
      </c>
      <c r="O22" s="226" t="s">
        <v>1059</v>
      </c>
      <c r="P22" s="10" t="str">
        <f ca="1">IF(COUNTIF(O$5:O22,O22)=1,"-","Dup")</f>
        <v>-</v>
      </c>
      <c r="Q22" s="16"/>
      <c r="R22" s="242"/>
      <c r="S22" s="242"/>
      <c r="T22" s="16"/>
      <c r="U22" s="16"/>
      <c r="V22" s="16"/>
      <c r="W22" s="16" t="s">
        <v>1144</v>
      </c>
      <c r="X22" s="16"/>
      <c r="Y22" s="242"/>
      <c r="Z22" s="16"/>
      <c r="AA22" s="16"/>
      <c r="AB22" s="16"/>
      <c r="AC22" s="16"/>
      <c r="AD22" s="16"/>
      <c r="AE22" s="16"/>
      <c r="AF22" s="16"/>
      <c r="AG22" s="16"/>
      <c r="AH22" s="242"/>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6"/>
      <c r="BH22" s="242"/>
      <c r="BI22" s="16"/>
      <c r="BJ22" s="16"/>
      <c r="BK22" s="16"/>
      <c r="BL22" s="16"/>
      <c r="BM22" s="16"/>
      <c r="BN22" s="16"/>
      <c r="BO22" s="16"/>
      <c r="BP22" s="16"/>
      <c r="BQ22" s="16"/>
      <c r="BR22" s="16"/>
      <c r="BS22" s="16"/>
      <c r="BT22" s="16"/>
      <c r="BU22" s="16"/>
      <c r="BV22" s="16"/>
      <c r="BW22" s="16"/>
      <c r="BX22" s="16"/>
      <c r="BY22" s="16"/>
      <c r="BZ22" s="16"/>
      <c r="CA22" s="16"/>
      <c r="CB22" s="16"/>
      <c r="CC22" s="16"/>
      <c r="CD22" s="16"/>
      <c r="CE22" s="16"/>
      <c r="CF22" s="16"/>
      <c r="CG22" s="16"/>
      <c r="CH22" s="242"/>
      <c r="CI22" s="242"/>
      <c r="CJ22" s="16"/>
      <c r="CK22" s="16"/>
      <c r="CL22" s="16"/>
      <c r="CM22" s="16"/>
      <c r="CN22" s="16"/>
      <c r="CO22" s="16"/>
      <c r="CP22" s="242"/>
      <c r="CQ22" s="242"/>
      <c r="CR22" s="16"/>
      <c r="CS22" s="16"/>
      <c r="CT22" s="16"/>
      <c r="CU22" s="16"/>
      <c r="CV22" s="16"/>
      <c r="CW22" s="16"/>
      <c r="CX22" s="16"/>
      <c r="CY22" s="16"/>
      <c r="CZ22" s="16"/>
      <c r="DA22" s="16"/>
      <c r="DB22" s="16"/>
      <c r="DC22" s="16"/>
      <c r="DD22" s="16"/>
      <c r="DE22" s="16"/>
      <c r="DF22" s="16"/>
      <c r="DG22" s="16"/>
      <c r="DH22" s="16"/>
      <c r="DI22" s="16"/>
      <c r="DJ22" s="16"/>
      <c r="DK22" s="16"/>
      <c r="DL22" s="16"/>
      <c r="DM22" s="16"/>
      <c r="DN22" s="16"/>
      <c r="DO22" s="16"/>
      <c r="DP22" s="16"/>
      <c r="DQ22" s="16"/>
      <c r="DR22" s="16"/>
      <c r="DS22" s="16"/>
      <c r="DT22" s="16"/>
      <c r="DU22" s="16"/>
      <c r="DV22" s="16"/>
      <c r="DW22" s="16"/>
      <c r="DX22" s="16"/>
      <c r="DY22" s="16"/>
      <c r="DZ22" s="16"/>
      <c r="EA22" s="242"/>
      <c r="EB22" s="242"/>
      <c r="EC22" s="242"/>
      <c r="ED22" s="242"/>
      <c r="EE22" s="242"/>
      <c r="EF22" s="242"/>
      <c r="EG22" s="16"/>
      <c r="EH22" s="16"/>
      <c r="EI22" s="16"/>
      <c r="EJ22" s="16"/>
      <c r="EK22" s="16"/>
      <c r="EL22" s="16"/>
      <c r="EM22" s="16"/>
      <c r="EN22" s="16"/>
      <c r="EO22" s="16"/>
      <c r="EP22" s="16"/>
      <c r="EQ22" s="16"/>
      <c r="ER22" s="16"/>
      <c r="ES22" s="16"/>
      <c r="ET22" s="16"/>
      <c r="EU22" s="16"/>
      <c r="EV22" s="16"/>
      <c r="EW22" s="16"/>
      <c r="EX22" s="16"/>
      <c r="EY22" s="16"/>
      <c r="EZ22" s="16"/>
      <c r="FA22" s="16"/>
      <c r="FB22" s="242"/>
      <c r="FC22" s="16"/>
      <c r="FD22" s="16"/>
      <c r="FE22" s="16"/>
      <c r="FF22" s="16"/>
      <c r="FG22" s="16"/>
      <c r="FH22" s="16"/>
      <c r="FI22" s="16"/>
      <c r="FJ22" s="16"/>
      <c r="FK22" s="16"/>
      <c r="FL22" s="16"/>
      <c r="FM22" s="16"/>
      <c r="FN22" s="16"/>
      <c r="FO22" s="16"/>
      <c r="FP22" s="16"/>
      <c r="FQ22" s="16"/>
      <c r="FR22" s="16"/>
      <c r="FS22" s="16"/>
      <c r="FT22" s="16"/>
      <c r="FU22" s="16"/>
      <c r="FV22" s="16"/>
      <c r="FW22" s="16"/>
      <c r="FX22" s="16"/>
      <c r="FY22" s="16"/>
      <c r="FZ22" s="16"/>
      <c r="GA22" s="16"/>
      <c r="GB22" s="16"/>
      <c r="GC22" s="16"/>
      <c r="GD22" s="16"/>
      <c r="GE22" s="16"/>
      <c r="GF22" s="16"/>
      <c r="GG22" s="16"/>
      <c r="GH22" s="16"/>
      <c r="GI22" s="16"/>
      <c r="GJ22" s="16"/>
      <c r="GK22" s="16"/>
      <c r="GL22" s="16"/>
      <c r="GM22" s="16"/>
      <c r="GN22" s="16"/>
      <c r="GO22" s="16"/>
      <c r="GP22" s="16"/>
      <c r="GQ22" s="16"/>
      <c r="GR22" s="16"/>
      <c r="GS22" s="16"/>
      <c r="GT22" s="16"/>
      <c r="GU22" s="16"/>
      <c r="GV22" s="16"/>
      <c r="GW22" s="16"/>
      <c r="GX22" s="27">
        <v>0</v>
      </c>
    </row>
    <row r="23" spans="1:206" s="209" customFormat="1" outlineLevel="1">
      <c r="A23" s="208">
        <f>ROW(A23)-5</f>
        <v>18</v>
      </c>
      <c r="B23" s="208"/>
      <c r="D23" s="209" t="b">
        <v>0</v>
      </c>
      <c r="E23" s="210"/>
      <c r="F23" s="207" t="s">
        <v>990</v>
      </c>
      <c r="G23" s="209">
        <v>3</v>
      </c>
      <c r="H23" s="209">
        <v>4</v>
      </c>
      <c r="I23" s="209">
        <v>1</v>
      </c>
      <c r="J23" s="209">
        <v>3</v>
      </c>
      <c r="K23" s="209">
        <v>1</v>
      </c>
      <c r="L23" s="209">
        <v>1</v>
      </c>
      <c r="M23" s="209">
        <v>1</v>
      </c>
      <c r="N23" s="209">
        <v>0</v>
      </c>
      <c r="O23" s="227" t="str">
        <f t="array" ref="O23">PRODUCT($G23:$N23-$G22:$N22+1)&amp;" "&amp;O22&amp;" specific pointers"</f>
        <v>36 Feed supply Experiment specific pointers</v>
      </c>
      <c r="P23" s="10" t="str">
        <f ca="1">IF(COUNTIF(O$5:O23,O23)=1,"-","Dup")</f>
        <v>-</v>
      </c>
      <c r="Q23" s="16"/>
      <c r="R23" s="242"/>
      <c r="S23" s="242"/>
      <c r="T23" s="16"/>
      <c r="U23" s="16"/>
      <c r="V23" s="16"/>
      <c r="W23" s="16" t="s">
        <v>1145</v>
      </c>
      <c r="X23" s="16"/>
      <c r="Y23" s="249"/>
      <c r="Z23" s="16"/>
      <c r="AA23" s="16"/>
      <c r="AB23" s="16"/>
      <c r="AC23" s="16"/>
      <c r="AD23" s="16"/>
      <c r="AE23" s="16"/>
      <c r="AF23" s="16"/>
      <c r="AG23" s="16"/>
      <c r="AH23" s="242"/>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242"/>
      <c r="BI23" s="16"/>
      <c r="BJ23" s="16"/>
      <c r="BK23" s="16"/>
      <c r="BL23" s="16"/>
      <c r="BM23" s="16"/>
      <c r="BN23" s="16"/>
      <c r="BO23" s="16"/>
      <c r="BP23" s="16"/>
      <c r="BQ23" s="16"/>
      <c r="BR23" s="16"/>
      <c r="BS23" s="16"/>
      <c r="BT23" s="16"/>
      <c r="BU23" s="16"/>
      <c r="BV23" s="16"/>
      <c r="BW23" s="16"/>
      <c r="BX23" s="16"/>
      <c r="BY23" s="16"/>
      <c r="BZ23" s="16"/>
      <c r="CA23" s="16"/>
      <c r="CB23" s="16"/>
      <c r="CC23" s="16"/>
      <c r="CD23" s="16"/>
      <c r="CE23" s="16"/>
      <c r="CF23" s="16"/>
      <c r="CG23" s="16"/>
      <c r="CH23" s="242"/>
      <c r="CI23" s="242"/>
      <c r="CJ23" s="16"/>
      <c r="CK23" s="16"/>
      <c r="CL23" s="16"/>
      <c r="CM23" s="16"/>
      <c r="CN23" s="16"/>
      <c r="CO23" s="16"/>
      <c r="CP23" s="242"/>
      <c r="CQ23" s="242"/>
      <c r="CR23" s="16"/>
      <c r="CS23" s="16"/>
      <c r="CT23" s="16"/>
      <c r="CU23" s="16"/>
      <c r="CV23" s="16"/>
      <c r="CW23" s="16"/>
      <c r="CX23" s="16"/>
      <c r="CY23" s="21"/>
      <c r="CZ23" s="16"/>
      <c r="DA23" s="16"/>
      <c r="DB23" s="16"/>
      <c r="DC23" s="16"/>
      <c r="DD23" s="21"/>
      <c r="DE23" s="16"/>
      <c r="DF23" s="16"/>
      <c r="DG23" s="16"/>
      <c r="DH23" s="16"/>
      <c r="DI23" s="16"/>
      <c r="DJ23" s="16"/>
      <c r="DK23" s="16"/>
      <c r="DL23" s="16"/>
      <c r="DM23" s="16"/>
      <c r="DN23" s="16"/>
      <c r="DO23" s="16"/>
      <c r="DP23" s="16"/>
      <c r="DQ23" s="16"/>
      <c r="DR23" s="16"/>
      <c r="DS23" s="16"/>
      <c r="DT23" s="16"/>
      <c r="DU23" s="16"/>
      <c r="DV23" s="16"/>
      <c r="DW23" s="16"/>
      <c r="DX23" s="16"/>
      <c r="DY23" s="16"/>
      <c r="DZ23" s="16"/>
      <c r="EA23" s="242"/>
      <c r="EB23" s="242"/>
      <c r="EC23" s="242"/>
      <c r="ED23" s="242"/>
      <c r="EE23" s="242"/>
      <c r="EF23" s="242"/>
      <c r="EG23" s="16"/>
      <c r="EH23" s="16"/>
      <c r="EI23" s="16"/>
      <c r="EJ23" s="16"/>
      <c r="EK23" s="16"/>
      <c r="EL23" s="16"/>
      <c r="EM23" s="21"/>
      <c r="EN23" s="21"/>
      <c r="EO23" s="21"/>
      <c r="EP23" s="21"/>
      <c r="EQ23" s="16"/>
      <c r="ER23" s="16"/>
      <c r="ES23" s="21"/>
      <c r="ET23" s="21"/>
      <c r="EU23" s="21"/>
      <c r="EV23" s="21"/>
      <c r="EW23" s="21"/>
      <c r="EX23" s="21"/>
      <c r="EY23" s="16"/>
      <c r="EZ23" s="16"/>
      <c r="FA23" s="21"/>
      <c r="FB23" s="243"/>
      <c r="FC23" s="16"/>
      <c r="FD23" s="16"/>
      <c r="FE23" s="21"/>
      <c r="FF23" s="16"/>
      <c r="FG23" s="16"/>
      <c r="FH23" s="16"/>
      <c r="FI23" s="16"/>
      <c r="FJ23" s="21"/>
      <c r="FK23" s="21"/>
      <c r="FL23" s="21"/>
      <c r="FM23" s="21"/>
      <c r="FN23" s="16"/>
      <c r="FO23" s="21"/>
      <c r="FP23" s="16"/>
      <c r="FQ23" s="16"/>
      <c r="FR23" s="21"/>
      <c r="FS23" s="21"/>
      <c r="FT23" s="21"/>
      <c r="FU23" s="21"/>
      <c r="FV23" s="21"/>
      <c r="FW23" s="21"/>
      <c r="FX23" s="16"/>
      <c r="FY23" s="16"/>
      <c r="FZ23" s="16"/>
      <c r="GA23" s="16"/>
      <c r="GB23" s="16"/>
      <c r="GC23" s="16"/>
      <c r="GD23" s="16"/>
      <c r="GE23" s="16"/>
      <c r="GF23" s="16"/>
      <c r="GG23" s="21"/>
      <c r="GH23" s="21"/>
      <c r="GI23" s="21"/>
      <c r="GJ23" s="16"/>
      <c r="GK23" s="16"/>
      <c r="GL23" s="16"/>
      <c r="GM23" s="16"/>
      <c r="GN23" s="16"/>
      <c r="GO23" s="16"/>
      <c r="GP23" s="16"/>
      <c r="GQ23" s="16"/>
      <c r="GR23" s="16"/>
      <c r="GS23" s="16"/>
      <c r="GT23" s="16"/>
      <c r="GU23" s="16"/>
      <c r="GV23" s="16"/>
      <c r="GW23" s="16"/>
      <c r="GX23" s="27">
        <v>0</v>
      </c>
    </row>
    <row r="24" spans="1:206" s="209" customFormat="1" outlineLevel="1">
      <c r="A24" s="208">
        <f t="shared" si="11"/>
        <v>19</v>
      </c>
      <c r="B24" s="32">
        <f>$A$7</f>
        <v>2</v>
      </c>
      <c r="C24" s="236">
        <v>200</v>
      </c>
      <c r="D24" s="209" t="b">
        <f t="shared" ref="D24:D43" si="88">AND(NOT($DD24),$C$22&lt;=2, $J24=1)</f>
        <v>1</v>
      </c>
      <c r="E24" s="209" t="b">
        <v>0</v>
      </c>
      <c r="F24" s="282" t="b">
        <f>$C$22=1</f>
        <v>0</v>
      </c>
      <c r="G24" s="281">
        <v>1</v>
      </c>
      <c r="H24" s="32">
        <v>1</v>
      </c>
      <c r="I24" s="32">
        <v>1</v>
      </c>
      <c r="J24" s="32">
        <v>1</v>
      </c>
      <c r="K24" s="32">
        <v>1</v>
      </c>
      <c r="L24" s="32">
        <v>1</v>
      </c>
      <c r="M24" s="32">
        <v>1</v>
      </c>
      <c r="O24" s="229" t="str">
        <f ca="1">"00000 FeedSupply "
&amp; d.RegionName                           &amp; " Day"&amp;INDEX(i.DOY,$G24,1)                   &amp; IF($CY24=0," FWM","")&amp;IF($CY24=1," MWM","")&amp;IF($CY24=5," Mat","")&amp;IF($DD24=TRUE,"&amp;BBT","    ")
&amp; " GI"&amp;TEXT($J24,"0") &amp; " T_"&amp; IF(AND($U24,$V24)," TRUE ") &amp; " LTW_" &amp; IF(AND($AI24=1,$AJ24=1),"TRUE ") &amp; " (F"&amp;3+IFERROR(1*$BI24,0)+IFERROR(1*$BJ24,0)&amp;3-IFERROR(1*NOT($BL24),0)&amp;"N"&amp;$BQ24&amp;$BR24&amp;")"</f>
        <v>00000 FeedSupply GSM Day135 FWM     GI1 T_FALSE LTW_FALSE (F33N11)</v>
      </c>
      <c r="P24" s="10" t="str">
        <f ca="1">IF(COUNTIF(O$5:O24,O24)=1,"-","Dup")</f>
        <v>-</v>
      </c>
      <c r="Q24" s="22" t="b">
        <f t="shared" ref="Q24:AM33" ca="1" si="89">OFFSET(Q$5,$B24,0)</f>
        <v>1</v>
      </c>
      <c r="R24" s="256" t="str">
        <f t="shared" ca="1" si="89"/>
        <v>-</v>
      </c>
      <c r="S24" s="256" t="str">
        <f t="shared" ca="1" si="89"/>
        <v>-</v>
      </c>
      <c r="T24" s="22" t="b">
        <f t="shared" ca="1" si="89"/>
        <v>0</v>
      </c>
      <c r="U24" s="21" t="b">
        <v>0</v>
      </c>
      <c r="V24" s="255" t="b">
        <v>0</v>
      </c>
      <c r="W24" s="22" t="str">
        <f ca="1">OFFSET(W$5,$B24,0)</f>
        <v>-</v>
      </c>
      <c r="X24" s="21" t="b">
        <v>1</v>
      </c>
      <c r="Y24" s="244" t="str">
        <f t="shared" ca="1" si="40"/>
        <v>-</v>
      </c>
      <c r="Z24" s="21" t="b">
        <v>1</v>
      </c>
      <c r="AA24" s="21">
        <f>VALUE($G24&amp;$J24&amp;"01")</f>
        <v>1101</v>
      </c>
      <c r="AB24" s="243">
        <v>1</v>
      </c>
      <c r="AC24" s="21" t="b">
        <v>1</v>
      </c>
      <c r="AD24" s="22" t="str">
        <f t="shared" ca="1" si="40"/>
        <v>-</v>
      </c>
      <c r="AE24" s="21" t="b">
        <v>1</v>
      </c>
      <c r="AF24" s="21" t="b">
        <v>1</v>
      </c>
      <c r="AG24" s="22" t="str">
        <f t="shared" ca="1" si="40"/>
        <v>-</v>
      </c>
      <c r="AH24" s="256" t="str">
        <f t="shared" ca="1" si="53"/>
        <v>-</v>
      </c>
      <c r="AI24" s="244">
        <f t="shared" ca="1" si="89"/>
        <v>0</v>
      </c>
      <c r="AJ24" s="244">
        <f t="shared" ca="1" si="89"/>
        <v>0</v>
      </c>
      <c r="AK24" s="22" t="str">
        <f t="shared" ca="1" si="40"/>
        <v>-</v>
      </c>
      <c r="AL24" s="22" t="str">
        <f t="shared" ca="1" si="40"/>
        <v>-</v>
      </c>
      <c r="AM24" s="22" t="str">
        <f t="shared" ca="1" si="40"/>
        <v>-</v>
      </c>
      <c r="AN24" s="22" t="str">
        <f t="shared" ca="1" si="69"/>
        <v>-</v>
      </c>
      <c r="AO24" s="22" t="str">
        <f t="shared" ca="1" si="69"/>
        <v>-</v>
      </c>
      <c r="AP24" s="22" t="str">
        <f t="shared" ca="1" si="69"/>
        <v>-</v>
      </c>
      <c r="AQ24" s="22" t="str">
        <f t="shared" ca="1" si="69"/>
        <v>-</v>
      </c>
      <c r="AR24" s="22" t="str">
        <f t="shared" ca="1" si="69"/>
        <v>-</v>
      </c>
      <c r="AS24" s="22" t="str">
        <f t="shared" ca="1" si="69"/>
        <v>-</v>
      </c>
      <c r="AT24" s="22" t="str">
        <f t="shared" ca="1" si="69"/>
        <v>-</v>
      </c>
      <c r="AU24" s="22" t="str">
        <f t="shared" ca="1" si="69"/>
        <v>-</v>
      </c>
      <c r="AV24" s="22" t="str">
        <f t="shared" ca="1" si="69"/>
        <v>-</v>
      </c>
      <c r="AW24" s="22" t="str">
        <f t="shared" ca="1" si="69"/>
        <v>-</v>
      </c>
      <c r="AX24" s="22" t="str">
        <f t="shared" ca="1" si="69"/>
        <v>-</v>
      </c>
      <c r="AY24" s="22" t="str">
        <f t="shared" ca="1" si="69"/>
        <v>-</v>
      </c>
      <c r="AZ24" s="22" t="str">
        <f t="shared" ca="1" si="69"/>
        <v>-</v>
      </c>
      <c r="BA24" s="22" t="str">
        <f t="shared" ca="1" si="69"/>
        <v>-</v>
      </c>
      <c r="BB24" s="22" t="str">
        <f t="shared" ca="1" si="69"/>
        <v>-</v>
      </c>
      <c r="BC24" s="22" t="str">
        <f t="shared" ca="1" si="69"/>
        <v>-</v>
      </c>
      <c r="BD24" s="22" t="str">
        <f t="shared" ca="1" si="69"/>
        <v>-</v>
      </c>
      <c r="BE24" s="22" t="str">
        <f t="shared" ca="1" si="69"/>
        <v>-</v>
      </c>
      <c r="BF24" s="22" t="str">
        <f t="shared" ca="1" si="69"/>
        <v>-</v>
      </c>
      <c r="BG24" s="22" t="str">
        <f t="shared" ca="1" si="69"/>
        <v>-</v>
      </c>
      <c r="BH24" s="256">
        <f t="shared" ca="1" si="69"/>
        <v>0</v>
      </c>
      <c r="BI24" s="22" t="str">
        <f t="shared" ca="1" si="69"/>
        <v>-</v>
      </c>
      <c r="BJ24" s="22" t="str">
        <f t="shared" ca="1" si="69"/>
        <v>-</v>
      </c>
      <c r="BK24" s="22" t="str">
        <f t="shared" ca="1" si="69"/>
        <v>-</v>
      </c>
      <c r="BL24" s="22" t="str">
        <f t="shared" ca="1" si="69"/>
        <v>-</v>
      </c>
      <c r="BM24" s="22" t="str">
        <f t="shared" ca="1" si="69"/>
        <v>-</v>
      </c>
      <c r="BN24" s="22" t="str">
        <f t="shared" ca="1" si="69"/>
        <v>-</v>
      </c>
      <c r="BO24" s="22" t="str">
        <f t="shared" ca="1" si="69"/>
        <v>-</v>
      </c>
      <c r="BP24" s="22" t="str">
        <f t="shared" ca="1" si="69"/>
        <v>-</v>
      </c>
      <c r="BQ24" s="22">
        <f t="shared" ca="1" si="69"/>
        <v>1</v>
      </c>
      <c r="BR24" s="22">
        <f t="shared" ca="1" si="69"/>
        <v>1</v>
      </c>
      <c r="BS24" s="22">
        <f t="shared" ca="1" si="69"/>
        <v>0</v>
      </c>
      <c r="BT24" s="22" t="str">
        <f t="shared" ca="1" si="69"/>
        <v>-</v>
      </c>
      <c r="BU24" s="22" t="str">
        <f t="shared" ca="1" si="69"/>
        <v>-</v>
      </c>
      <c r="BV24" s="22" t="str">
        <f t="shared" ca="1" si="69"/>
        <v>-</v>
      </c>
      <c r="BW24" s="22" t="str">
        <f t="shared" ca="1" si="69"/>
        <v>-</v>
      </c>
      <c r="BX24" s="22" t="str">
        <f t="shared" ca="1" si="69"/>
        <v>-</v>
      </c>
      <c r="BY24" s="22" t="str">
        <f t="shared" ca="1" si="69"/>
        <v>-</v>
      </c>
      <c r="BZ24" s="22" t="str">
        <f t="shared" ca="1" si="69"/>
        <v>-</v>
      </c>
      <c r="CA24" s="22">
        <f t="shared" ca="1" si="69"/>
        <v>0</v>
      </c>
      <c r="CB24" s="22" t="str">
        <f t="shared" ca="1" si="69"/>
        <v>-</v>
      </c>
      <c r="CC24" s="22" t="str">
        <f t="shared" ca="1" si="69"/>
        <v>-</v>
      </c>
      <c r="CD24" s="22" t="str">
        <f t="shared" ca="1" si="69"/>
        <v>-</v>
      </c>
      <c r="CE24" s="22" t="str">
        <f t="shared" ca="1" si="69"/>
        <v>-</v>
      </c>
      <c r="CF24" s="22" t="str">
        <f t="shared" ca="1" si="69"/>
        <v>-</v>
      </c>
      <c r="CG24" s="22">
        <f t="shared" ca="1" si="69"/>
        <v>0</v>
      </c>
      <c r="CH24" s="256">
        <f t="shared" ca="1" si="69"/>
        <v>0</v>
      </c>
      <c r="CI24" s="256">
        <f t="shared" ref="CH24:CJ33" ca="1" si="90">OFFSET(CI$5,$B24,0)</f>
        <v>0</v>
      </c>
      <c r="CJ24" s="256">
        <f t="shared" ca="1" si="90"/>
        <v>0</v>
      </c>
      <c r="CK24" s="22">
        <f t="shared" ca="1" si="74"/>
        <v>0</v>
      </c>
      <c r="CL24" s="22">
        <f t="shared" ca="1" si="74"/>
        <v>0</v>
      </c>
      <c r="CM24" s="22">
        <f t="shared" ca="1" si="74"/>
        <v>0</v>
      </c>
      <c r="CN24" s="22" t="str">
        <f t="shared" ca="1" si="74"/>
        <v>-</v>
      </c>
      <c r="CO24" s="22" t="str">
        <f t="shared" ca="1" si="74"/>
        <v>-</v>
      </c>
      <c r="CP24" s="256" t="str">
        <f t="shared" ref="CP24:CQ24" ca="1" si="91">OFFSET(CP$5,$B24,0)</f>
        <v>-</v>
      </c>
      <c r="CQ24" s="256" t="str">
        <f t="shared" ca="1" si="91"/>
        <v>-</v>
      </c>
      <c r="CR24" s="22" t="str">
        <f t="shared" ca="1" si="74"/>
        <v>-</v>
      </c>
      <c r="CS24" s="22" t="str">
        <f t="shared" ca="1" si="74"/>
        <v>-</v>
      </c>
      <c r="CT24" s="22" t="str">
        <f t="shared" ca="1" si="74"/>
        <v>-</v>
      </c>
      <c r="CU24" s="22" t="str">
        <f t="shared" ca="1" si="74"/>
        <v>-</v>
      </c>
      <c r="CV24" s="22" t="str">
        <f t="shared" ca="1" si="74"/>
        <v>-</v>
      </c>
      <c r="CW24" s="22" t="str">
        <f t="shared" ca="1" si="74"/>
        <v>-</v>
      </c>
      <c r="CX24" s="22" t="str">
        <f t="shared" ca="1" si="74"/>
        <v>-</v>
      </c>
      <c r="CY24" s="5">
        <f t="shared" ref="CY24:CY43" si="92">INDEX(i.FlkStrctr,$H24,CY$15)</f>
        <v>0</v>
      </c>
      <c r="CZ24" s="22" t="str">
        <f t="shared" ca="1" si="74"/>
        <v>-</v>
      </c>
      <c r="DA24" s="22" t="str">
        <f t="shared" ca="1" si="74"/>
        <v>-</v>
      </c>
      <c r="DB24" s="22" t="str">
        <f t="shared" ca="1" si="74"/>
        <v>-</v>
      </c>
      <c r="DC24" s="22" t="str">
        <f t="shared" ca="1" si="74"/>
        <v>-</v>
      </c>
      <c r="DD24" s="5" t="b">
        <f t="shared" ref="DD24:DD43" si="93">INDEX(i.FlkStrctr,$H24,DD$15)</f>
        <v>0</v>
      </c>
      <c r="DE24" s="22" t="str">
        <f t="shared" ca="1" si="74"/>
        <v>-</v>
      </c>
      <c r="DF24" s="22">
        <f t="shared" ca="1" si="74"/>
        <v>0</v>
      </c>
      <c r="DG24" s="22" t="str">
        <f t="shared" ca="1" si="74"/>
        <v>-</v>
      </c>
      <c r="DH24" s="22">
        <f t="shared" ca="1" si="74"/>
        <v>1</v>
      </c>
      <c r="DI24" s="22">
        <f t="shared" ca="1" si="74"/>
        <v>0</v>
      </c>
      <c r="DJ24" s="22">
        <f t="shared" ca="1" si="74"/>
        <v>1</v>
      </c>
      <c r="DK24" s="22">
        <f t="shared" ca="1" si="74"/>
        <v>1</v>
      </c>
      <c r="DL24" s="22">
        <f t="shared" ca="1" si="74"/>
        <v>1</v>
      </c>
      <c r="DM24" s="22">
        <f t="shared" ca="1" si="74"/>
        <v>0</v>
      </c>
      <c r="DN24" s="22">
        <f t="shared" ca="1" si="74"/>
        <v>0</v>
      </c>
      <c r="DO24" s="22">
        <f t="shared" ca="1" si="74"/>
        <v>0</v>
      </c>
      <c r="DP24" s="22">
        <f t="shared" ca="1" si="74"/>
        <v>0</v>
      </c>
      <c r="DQ24" s="22">
        <f t="shared" ca="1" si="74"/>
        <v>1</v>
      </c>
      <c r="DR24" s="22">
        <f t="shared" ca="1" si="74"/>
        <v>0</v>
      </c>
      <c r="DS24" s="22">
        <f t="shared" ca="1" si="74"/>
        <v>0</v>
      </c>
      <c r="DT24" s="22">
        <f t="shared" ca="1" si="74"/>
        <v>0</v>
      </c>
      <c r="DU24" s="22">
        <f t="shared" ca="1" si="74"/>
        <v>0</v>
      </c>
      <c r="DV24" s="22">
        <f t="shared" ca="1" si="74"/>
        <v>0</v>
      </c>
      <c r="DW24" s="22">
        <f t="shared" ca="1" si="74"/>
        <v>0</v>
      </c>
      <c r="DX24" s="22">
        <f t="shared" ca="1" si="74"/>
        <v>0</v>
      </c>
      <c r="DY24" s="22">
        <f t="shared" ca="1" si="74"/>
        <v>1</v>
      </c>
      <c r="DZ24" s="22">
        <f t="shared" ca="1" si="74"/>
        <v>0</v>
      </c>
      <c r="EA24" s="256">
        <f t="shared" ca="1" si="75"/>
        <v>0</v>
      </c>
      <c r="EB24" s="256">
        <f t="shared" ca="1" si="75"/>
        <v>0</v>
      </c>
      <c r="EC24" s="256">
        <f t="shared" ca="1" si="75"/>
        <v>0</v>
      </c>
      <c r="ED24" s="256">
        <f t="shared" ca="1" si="74"/>
        <v>0</v>
      </c>
      <c r="EE24" s="256">
        <f t="shared" ca="1" si="74"/>
        <v>0</v>
      </c>
      <c r="EF24" s="256">
        <f t="shared" ca="1" si="74"/>
        <v>0</v>
      </c>
      <c r="EG24" s="22">
        <f t="shared" ca="1" si="74"/>
        <v>0</v>
      </c>
      <c r="EH24" s="22">
        <f t="shared" ca="1" si="74"/>
        <v>0</v>
      </c>
      <c r="EI24" s="22" t="str">
        <f t="shared" ca="1" si="74"/>
        <v>-</v>
      </c>
      <c r="EJ24" s="22" t="str">
        <f t="shared" ca="1" si="74"/>
        <v>-</v>
      </c>
      <c r="EK24" s="22" t="str">
        <f t="shared" ca="1" si="74"/>
        <v>-</v>
      </c>
      <c r="EL24" s="22" t="str">
        <f t="shared" ca="1" si="74"/>
        <v>-</v>
      </c>
      <c r="EM24" s="5" t="b">
        <f t="shared" ref="EM24:EO43" si="94">INDEX(i.TOL,$G24,EM$15)</f>
        <v>1</v>
      </c>
      <c r="EN24" s="5" t="b">
        <f t="shared" si="94"/>
        <v>0</v>
      </c>
      <c r="EO24" s="5" t="b">
        <f t="shared" si="94"/>
        <v>0</v>
      </c>
      <c r="EP24" s="256">
        <f t="shared" ca="1" si="74"/>
        <v>0</v>
      </c>
      <c r="EQ24" s="22">
        <f t="shared" ca="1" si="74"/>
        <v>2</v>
      </c>
      <c r="ER24" s="22">
        <f t="shared" ca="1" si="74"/>
        <v>2</v>
      </c>
      <c r="ES24" s="256" t="str">
        <f t="shared" ca="1" si="74"/>
        <v>-</v>
      </c>
      <c r="ET24" s="256" t="str">
        <f t="shared" ca="1" si="74"/>
        <v>-</v>
      </c>
      <c r="EU24" s="256" t="str">
        <f t="shared" ca="1" si="74"/>
        <v>-</v>
      </c>
      <c r="EV24" s="256" t="str">
        <f t="shared" ca="1" si="74"/>
        <v>-</v>
      </c>
      <c r="EW24" s="256" t="str">
        <f t="shared" ca="1" si="74"/>
        <v>-</v>
      </c>
      <c r="EX24" s="5" t="str">
        <f>IF(TRUE,"-",INDEX(i_dryman,INDEX(CHOOSE($G24,[0]!i.AdultDrys,[0]!i.AdultDrys,[0]!i.AdultDrys),1,#REF!)+1,EX$15))</f>
        <v>-</v>
      </c>
      <c r="EY24" s="22" t="str">
        <f t="shared" ca="1" si="74"/>
        <v>-</v>
      </c>
      <c r="EZ24" s="5" t="b">
        <f t="array" aca="1" ref="EZ24" ca="1">IF(OR(FA24:FB24&lt;&gt;"-"),TRUE,"-")</f>
        <v>1</v>
      </c>
      <c r="FA24" s="243">
        <v>2</v>
      </c>
      <c r="FB24" s="256" t="str">
        <f t="shared" ref="FB24:FB33" ca="1" si="95">OFFSET(FB$5,$B24,0)</f>
        <v>-</v>
      </c>
      <c r="FC24" s="5" t="str">
        <f t="array" aca="1" ref="FC24" ca="1">IF(OR(FD24:FE24&lt;&gt;"-"),TRUE,"-")</f>
        <v>-</v>
      </c>
      <c r="FD24" s="255" t="s">
        <v>36</v>
      </c>
      <c r="FE24" s="256" t="str">
        <f ca="1">OFFSET(FE$5,$B24,0)</f>
        <v>-</v>
      </c>
      <c r="FF24" s="255" t="b">
        <v>1</v>
      </c>
      <c r="FG24" s="255">
        <v>2</v>
      </c>
      <c r="FH24" s="22" t="b">
        <f t="shared" ca="1" si="79"/>
        <v>1</v>
      </c>
      <c r="FI24" s="255" t="s">
        <v>36</v>
      </c>
      <c r="FJ24" s="5" t="str">
        <f t="shared" ref="FJ24:FM43" si="96">INDEX(i.FlkStrctr,$H24,FJ$15)</f>
        <v>-</v>
      </c>
      <c r="FK24" s="5" t="str">
        <f t="shared" si="96"/>
        <v>-</v>
      </c>
      <c r="FL24" s="5" t="str">
        <f t="shared" si="96"/>
        <v>-</v>
      </c>
      <c r="FM24" s="5" t="str">
        <f t="shared" si="96"/>
        <v>-</v>
      </c>
      <c r="FN24" s="22" t="str">
        <f t="shared" ca="1" si="81"/>
        <v>-</v>
      </c>
      <c r="FO24" s="252">
        <v>0.5</v>
      </c>
      <c r="FP24" s="252">
        <v>0.9</v>
      </c>
      <c r="FQ24" s="252">
        <v>0.5</v>
      </c>
      <c r="FR24" s="252">
        <v>0.5</v>
      </c>
      <c r="FS24" s="252">
        <v>0</v>
      </c>
      <c r="FT24" s="252">
        <v>0</v>
      </c>
      <c r="FU24" s="252" t="s">
        <v>36</v>
      </c>
      <c r="FV24" s="5" t="str">
        <f t="shared" ref="FV24:FW43" si="97">INDEX(i.FlkStrctr,$H24,FV$15)</f>
        <v>-</v>
      </c>
      <c r="FW24" s="5" t="str">
        <f>INDEX(i.FlkStrctr,$H24,FW$15)</f>
        <v>-</v>
      </c>
      <c r="FX24" s="22">
        <f t="shared" ca="1" si="81"/>
        <v>1</v>
      </c>
      <c r="FY24" s="22">
        <f t="shared" ca="1" si="81"/>
        <v>0</v>
      </c>
      <c r="FZ24" s="22">
        <f t="shared" ca="1" si="81"/>
        <v>1</v>
      </c>
      <c r="GA24" s="22">
        <f t="shared" ca="1" si="81"/>
        <v>1</v>
      </c>
      <c r="GB24" s="22">
        <f t="shared" ca="1" si="81"/>
        <v>0</v>
      </c>
      <c r="GC24" s="22">
        <f t="shared" ca="1" si="81"/>
        <v>70</v>
      </c>
      <c r="GD24" s="22">
        <f t="shared" ca="1" si="81"/>
        <v>50</v>
      </c>
      <c r="GE24" s="22">
        <f t="shared" ca="1" si="81"/>
        <v>70</v>
      </c>
      <c r="GF24" s="22">
        <f t="shared" ca="1" si="81"/>
        <v>50</v>
      </c>
      <c r="GG24" s="5">
        <f t="shared" ref="GG24:GG43" si="98">INDEX(i.WoolPrices,$K24,GG$15)</f>
        <v>1</v>
      </c>
      <c r="GH24" s="5">
        <f t="shared" ref="GH24:GH43" si="99">INDEX(i.MeatPrices,$L24,GH$15)</f>
        <v>1</v>
      </c>
      <c r="GI24" s="5">
        <f t="shared" ref="GI24:GI43" si="100">INDEX(i.GrainPrices,$M24,GI$15)</f>
        <v>1</v>
      </c>
      <c r="GJ24" s="22">
        <f t="shared" ca="1" si="81"/>
        <v>1</v>
      </c>
      <c r="GK24" s="22">
        <f t="shared" ca="1" si="81"/>
        <v>1</v>
      </c>
      <c r="GL24" s="22">
        <f t="shared" ca="1" si="81"/>
        <v>1</v>
      </c>
      <c r="GM24" s="22">
        <f t="shared" ca="1" si="81"/>
        <v>1</v>
      </c>
      <c r="GN24" s="22">
        <f t="shared" ca="1" si="81"/>
        <v>1</v>
      </c>
      <c r="GO24" s="22">
        <f t="shared" ca="1" si="81"/>
        <v>1</v>
      </c>
      <c r="GP24" s="22">
        <f t="shared" ca="1" si="81"/>
        <v>1</v>
      </c>
      <c r="GQ24" s="161" t="b">
        <f t="shared" ref="GQ24:GQ43" ca="1" si="101">SUM(GR24:GR24)&gt;0</f>
        <v>0</v>
      </c>
      <c r="GR24" s="244" t="str">
        <f t="shared" ref="GR24:GR26" ca="1" si="102">OFFSET(GR$5,$B24,0)</f>
        <v>-</v>
      </c>
      <c r="GS24" s="244" t="b">
        <f t="shared" ref="GS24:GS25" ca="1" si="103">OFFSET(GS$5,$B24,0)</f>
        <v>0</v>
      </c>
      <c r="GT24" s="22">
        <f t="shared" ca="1" si="81"/>
        <v>0</v>
      </c>
      <c r="GU24" s="22" t="str">
        <f t="shared" ca="1" si="81"/>
        <v>-</v>
      </c>
      <c r="GV24" s="22">
        <f t="shared" ca="1" si="81"/>
        <v>0</v>
      </c>
      <c r="GW24" s="22">
        <f t="shared" ca="1" si="81"/>
        <v>0</v>
      </c>
      <c r="GX24" s="27">
        <v>0</v>
      </c>
    </row>
    <row r="25" spans="1:206" s="209" customFormat="1" outlineLevel="2">
      <c r="A25" s="208">
        <f t="shared" ref="A25:A33" si="104">ROW(A25)-5</f>
        <v>20</v>
      </c>
      <c r="B25" s="32">
        <f ca="1">OFFSET(B25,-1,-1)</f>
        <v>19</v>
      </c>
      <c r="C25" s="236">
        <v>200</v>
      </c>
      <c r="D25" s="236" t="b">
        <f t="shared" ca="1" si="88"/>
        <v>1</v>
      </c>
      <c r="E25" s="209" t="b">
        <v>0</v>
      </c>
      <c r="F25" s="209" t="b">
        <f t="shared" ref="F25:F43" ca="1" si="105">D25</f>
        <v>1</v>
      </c>
      <c r="G25" s="232">
        <f ca="1">OFFSET(G25,-1,0)</f>
        <v>1</v>
      </c>
      <c r="H25" s="232">
        <f t="shared" ref="H25:M33" ca="1" si="106">OFFSET(H25,-1,0)</f>
        <v>1</v>
      </c>
      <c r="I25" s="232">
        <f t="shared" ca="1" si="106"/>
        <v>1</v>
      </c>
      <c r="J25" s="232">
        <f t="shared" ca="1" si="106"/>
        <v>1</v>
      </c>
      <c r="K25" s="232">
        <f t="shared" ca="1" si="106"/>
        <v>1</v>
      </c>
      <c r="L25" s="232">
        <f t="shared" ca="1" si="106"/>
        <v>1</v>
      </c>
      <c r="M25" s="232">
        <f t="shared" ca="1" si="106"/>
        <v>1</v>
      </c>
      <c r="O25" s="224" t="str">
        <f t="shared" ref="O25:O43" ca="1" si="107">TEXT(LEFT(OFFSET(O25,-1,0),5)+1,"00000")&amp;MID(OFFSET(O25,-1,0),6,FIND(" ",OFFSET(O25,-1,0),7)-5)
&amp; d.RegionName                           &amp; " Day"&amp;INDEX(i.DOY,$G25,1)                   &amp; IF($CY25=0," FWM","")&amp;IF($CY25=1," MWM","")&amp;IF($CY25=5," Mat","")&amp;IF($DD25=TRUE,"&amp;BBT","    ")
&amp; " GI"&amp;TEXT($J25,"0") &amp; " T_" &amp; IF(AND($U25,$V25),"TRUE ") &amp; " LTW_" &amp; IF(AND($AI25=1,$AJ25=1),"TRUE ") &amp; " (F"&amp;3+IFERROR(1*$BI25,0)+IFERROR(1*$BJ25,0)&amp;3-IFERROR(1*NOT($BL25),0)&amp;"N"&amp;$BQ25&amp;$BR25&amp;")"</f>
        <v>00001 FeedSupply GSM Day135 FWM     GI1 T_TRUE  LTW_FALSE (F43N33)</v>
      </c>
      <c r="P25" s="10" t="str">
        <f ca="1">IF(COUNTIF(O$5:O25,O25)=1,"-","Dup")</f>
        <v>-</v>
      </c>
      <c r="Q25" s="22" t="b">
        <f t="shared" ca="1" si="89"/>
        <v>1</v>
      </c>
      <c r="R25" s="256" t="str">
        <f t="shared" ca="1" si="89"/>
        <v>-</v>
      </c>
      <c r="S25" s="256" t="str">
        <f t="shared" ca="1" si="89"/>
        <v>-</v>
      </c>
      <c r="T25" s="22" t="b">
        <f t="shared" ca="1" si="89"/>
        <v>0</v>
      </c>
      <c r="U25" s="255" t="b">
        <v>1</v>
      </c>
      <c r="V25" s="21" t="b">
        <v>1</v>
      </c>
      <c r="W25" s="233">
        <f t="shared" ref="W25:W33" ca="1" si="108">OFFSET($AA25,-1,0)</f>
        <v>1101</v>
      </c>
      <c r="X25" s="243" t="b">
        <v>0</v>
      </c>
      <c r="Y25" s="244" t="str">
        <f t="shared" ca="1" si="89"/>
        <v>-</v>
      </c>
      <c r="Z25" s="22" t="b">
        <f t="shared" ca="1" si="89"/>
        <v>1</v>
      </c>
      <c r="AA25" s="232">
        <f ca="1">OFFSET(AA25,-1,0)+1</f>
        <v>1102</v>
      </c>
      <c r="AB25" s="22">
        <f t="shared" ca="1" si="89"/>
        <v>1</v>
      </c>
      <c r="AC25" s="21" t="s">
        <v>36</v>
      </c>
      <c r="AD25" s="22" t="str">
        <f t="shared" ca="1" si="89"/>
        <v>-</v>
      </c>
      <c r="AE25" s="21" t="s">
        <v>36</v>
      </c>
      <c r="AF25" s="21" t="s">
        <v>36</v>
      </c>
      <c r="AG25" s="22" t="str">
        <f t="shared" ca="1" si="89"/>
        <v>-</v>
      </c>
      <c r="AH25" s="256" t="str">
        <f t="shared" ca="1" si="89"/>
        <v>-</v>
      </c>
      <c r="AI25" s="22">
        <f t="shared" ca="1" si="89"/>
        <v>0</v>
      </c>
      <c r="AJ25" s="22">
        <f t="shared" ca="1" si="89"/>
        <v>0</v>
      </c>
      <c r="AK25" s="22" t="str">
        <f t="shared" ca="1" si="89"/>
        <v>-</v>
      </c>
      <c r="AL25" s="22" t="str">
        <f t="shared" ca="1" si="89"/>
        <v>-</v>
      </c>
      <c r="AM25" s="22" t="str">
        <f t="shared" ca="1" si="89"/>
        <v>-</v>
      </c>
      <c r="AN25" s="22" t="str">
        <f t="shared" ref="AN25:BC33" ca="1" si="109">OFFSET(AN$5,$B25,0)</f>
        <v>-</v>
      </c>
      <c r="AO25" s="22" t="str">
        <f t="shared" ca="1" si="109"/>
        <v>-</v>
      </c>
      <c r="AP25" s="22" t="str">
        <f t="shared" ca="1" si="109"/>
        <v>-</v>
      </c>
      <c r="AQ25" s="22" t="str">
        <f t="shared" ca="1" si="109"/>
        <v>-</v>
      </c>
      <c r="AR25" s="22" t="str">
        <f t="shared" ca="1" si="109"/>
        <v>-</v>
      </c>
      <c r="AS25" s="22" t="str">
        <f t="shared" ca="1" si="109"/>
        <v>-</v>
      </c>
      <c r="AT25" s="22" t="str">
        <f t="shared" ca="1" si="109"/>
        <v>-</v>
      </c>
      <c r="AU25" s="22" t="str">
        <f t="shared" ca="1" si="109"/>
        <v>-</v>
      </c>
      <c r="AV25" s="22" t="str">
        <f t="shared" ca="1" si="109"/>
        <v>-</v>
      </c>
      <c r="AW25" s="22" t="str">
        <f t="shared" ca="1" si="109"/>
        <v>-</v>
      </c>
      <c r="AX25" s="22" t="str">
        <f t="shared" ca="1" si="109"/>
        <v>-</v>
      </c>
      <c r="AY25" s="22" t="str">
        <f t="shared" ca="1" si="109"/>
        <v>-</v>
      </c>
      <c r="AZ25" s="22" t="str">
        <f t="shared" ca="1" si="109"/>
        <v>-</v>
      </c>
      <c r="BA25" s="22" t="str">
        <f t="shared" ca="1" si="109"/>
        <v>-</v>
      </c>
      <c r="BB25" s="22" t="str">
        <f t="shared" ca="1" si="109"/>
        <v>-</v>
      </c>
      <c r="BC25" s="22" t="str">
        <f t="shared" ca="1" si="109"/>
        <v>-</v>
      </c>
      <c r="BD25" s="22" t="str">
        <f t="shared" ref="BD25:BS33" ca="1" si="110">OFFSET(BD$5,$B25,0)</f>
        <v>-</v>
      </c>
      <c r="BE25" s="22" t="str">
        <f t="shared" ca="1" si="110"/>
        <v>-</v>
      </c>
      <c r="BF25" s="22" t="str">
        <f t="shared" ca="1" si="110"/>
        <v>-</v>
      </c>
      <c r="BG25" s="22" t="str">
        <f t="shared" ca="1" si="110"/>
        <v>-</v>
      </c>
      <c r="BH25" s="256">
        <f t="shared" ca="1" si="110"/>
        <v>0</v>
      </c>
      <c r="BI25" s="243" t="b">
        <v>1</v>
      </c>
      <c r="BJ25" s="243" t="b">
        <v>0</v>
      </c>
      <c r="BK25" s="22" t="str">
        <f t="shared" ca="1" si="110"/>
        <v>-</v>
      </c>
      <c r="BL25" s="244" t="str">
        <f t="shared" ca="1" si="110"/>
        <v>-</v>
      </c>
      <c r="BM25" s="22" t="str">
        <f t="shared" ca="1" si="110"/>
        <v>-</v>
      </c>
      <c r="BN25" s="22" t="str">
        <f t="shared" ca="1" si="110"/>
        <v>-</v>
      </c>
      <c r="BO25" s="22" t="str">
        <f t="shared" ca="1" si="110"/>
        <v>-</v>
      </c>
      <c r="BP25" s="22" t="str">
        <f t="shared" ca="1" si="110"/>
        <v>-</v>
      </c>
      <c r="BQ25" s="21">
        <v>3</v>
      </c>
      <c r="BR25" s="21">
        <v>3</v>
      </c>
      <c r="BS25" s="22">
        <f t="shared" ca="1" si="110"/>
        <v>0</v>
      </c>
      <c r="BT25" s="22" t="str">
        <f t="shared" ref="BT25:CI33" ca="1" si="111">OFFSET(BT$5,$B25,0)</f>
        <v>-</v>
      </c>
      <c r="BU25" s="22" t="str">
        <f t="shared" ca="1" si="111"/>
        <v>-</v>
      </c>
      <c r="BV25" s="22" t="str">
        <f t="shared" ca="1" si="111"/>
        <v>-</v>
      </c>
      <c r="BW25" s="22" t="str">
        <f t="shared" ca="1" si="111"/>
        <v>-</v>
      </c>
      <c r="BX25" s="22" t="str">
        <f t="shared" ca="1" si="111"/>
        <v>-</v>
      </c>
      <c r="BY25" s="22" t="str">
        <f t="shared" ca="1" si="111"/>
        <v>-</v>
      </c>
      <c r="BZ25" s="22" t="str">
        <f t="shared" ca="1" si="111"/>
        <v>-</v>
      </c>
      <c r="CA25" s="22">
        <f t="shared" ca="1" si="111"/>
        <v>0</v>
      </c>
      <c r="CB25" s="22" t="str">
        <f t="shared" ca="1" si="111"/>
        <v>-</v>
      </c>
      <c r="CC25" s="22" t="str">
        <f t="shared" ca="1" si="111"/>
        <v>-</v>
      </c>
      <c r="CD25" s="22" t="str">
        <f t="shared" ca="1" si="111"/>
        <v>-</v>
      </c>
      <c r="CE25" s="22" t="str">
        <f t="shared" ca="1" si="111"/>
        <v>-</v>
      </c>
      <c r="CF25" s="22" t="str">
        <f t="shared" ca="1" si="111"/>
        <v>-</v>
      </c>
      <c r="CG25" s="22">
        <f t="shared" ca="1" si="111"/>
        <v>0</v>
      </c>
      <c r="CH25" s="256">
        <f t="shared" ca="1" si="111"/>
        <v>0</v>
      </c>
      <c r="CI25" s="256">
        <f t="shared" ca="1" si="111"/>
        <v>0</v>
      </c>
      <c r="CJ25" s="256">
        <f t="shared" ca="1" si="90"/>
        <v>0</v>
      </c>
      <c r="CK25" s="22">
        <f t="shared" ref="CK25:CX35" ca="1" si="112">OFFSET(CK$5,$B25,0)</f>
        <v>0</v>
      </c>
      <c r="CL25" s="22">
        <f t="shared" ca="1" si="112"/>
        <v>0</v>
      </c>
      <c r="CM25" s="22">
        <f t="shared" ca="1" si="112"/>
        <v>0</v>
      </c>
      <c r="CN25" s="22" t="str">
        <f t="shared" ca="1" si="112"/>
        <v>-</v>
      </c>
      <c r="CO25" s="22" t="str">
        <f t="shared" ca="1" si="112"/>
        <v>-</v>
      </c>
      <c r="CP25" s="256" t="str">
        <f t="shared" ca="1" si="112"/>
        <v>-</v>
      </c>
      <c r="CQ25" s="256" t="str">
        <f t="shared" ca="1" si="112"/>
        <v>-</v>
      </c>
      <c r="CR25" s="22" t="str">
        <f t="shared" ca="1" si="112"/>
        <v>-</v>
      </c>
      <c r="CS25" s="22" t="str">
        <f t="shared" ca="1" si="112"/>
        <v>-</v>
      </c>
      <c r="CT25" s="22" t="str">
        <f t="shared" ca="1" si="112"/>
        <v>-</v>
      </c>
      <c r="CU25" s="22" t="str">
        <f t="shared" ca="1" si="112"/>
        <v>-</v>
      </c>
      <c r="CV25" s="22" t="str">
        <f t="shared" ca="1" si="112"/>
        <v>-</v>
      </c>
      <c r="CW25" s="22" t="str">
        <f t="shared" ca="1" si="112"/>
        <v>-</v>
      </c>
      <c r="CX25" s="22" t="str">
        <f t="shared" ca="1" si="112"/>
        <v>-</v>
      </c>
      <c r="CY25" s="5">
        <f t="shared" ca="1" si="92"/>
        <v>0</v>
      </c>
      <c r="CZ25" s="22" t="str">
        <f t="shared" ref="CZ25:DO33" ca="1" si="113">OFFSET(CZ$5,$B25,0)</f>
        <v>-</v>
      </c>
      <c r="DA25" s="22" t="str">
        <f t="shared" ca="1" si="113"/>
        <v>-</v>
      </c>
      <c r="DB25" s="22" t="str">
        <f t="shared" ca="1" si="113"/>
        <v>-</v>
      </c>
      <c r="DC25" s="22" t="str">
        <f t="shared" ca="1" si="113"/>
        <v>-</v>
      </c>
      <c r="DD25" s="5" t="b">
        <f t="shared" ca="1" si="93"/>
        <v>0</v>
      </c>
      <c r="DE25" s="22" t="str">
        <f t="shared" ca="1" si="113"/>
        <v>-</v>
      </c>
      <c r="DF25" s="22">
        <f t="shared" ca="1" si="113"/>
        <v>0</v>
      </c>
      <c r="DG25" s="22" t="str">
        <f t="shared" ca="1" si="113"/>
        <v>-</v>
      </c>
      <c r="DH25" s="22">
        <f t="shared" ca="1" si="113"/>
        <v>1</v>
      </c>
      <c r="DI25" s="22">
        <f t="shared" ca="1" si="113"/>
        <v>0</v>
      </c>
      <c r="DJ25" s="22">
        <f t="shared" ca="1" si="113"/>
        <v>1</v>
      </c>
      <c r="DK25" s="22">
        <f t="shared" ca="1" si="113"/>
        <v>1</v>
      </c>
      <c r="DL25" s="22">
        <f t="shared" ca="1" si="113"/>
        <v>1</v>
      </c>
      <c r="DM25" s="22">
        <f t="shared" ca="1" si="113"/>
        <v>0</v>
      </c>
      <c r="DN25" s="22">
        <f t="shared" ca="1" si="113"/>
        <v>0</v>
      </c>
      <c r="DO25" s="22">
        <f t="shared" ca="1" si="113"/>
        <v>0</v>
      </c>
      <c r="DP25" s="22">
        <f t="shared" ref="DP25:EC33" ca="1" si="114">OFFSET(DP$5,$B25,0)</f>
        <v>0</v>
      </c>
      <c r="DQ25" s="22">
        <f t="shared" ca="1" si="114"/>
        <v>1</v>
      </c>
      <c r="DR25" s="22">
        <f t="shared" ca="1" si="114"/>
        <v>0</v>
      </c>
      <c r="DS25" s="22">
        <f t="shared" ca="1" si="114"/>
        <v>0</v>
      </c>
      <c r="DT25" s="22">
        <f t="shared" ca="1" si="114"/>
        <v>0</v>
      </c>
      <c r="DU25" s="22">
        <f t="shared" ca="1" si="114"/>
        <v>0</v>
      </c>
      <c r="DV25" s="22">
        <f t="shared" ca="1" si="114"/>
        <v>0</v>
      </c>
      <c r="DW25" s="22">
        <f t="shared" ca="1" si="114"/>
        <v>0</v>
      </c>
      <c r="DX25" s="22">
        <f t="shared" ca="1" si="114"/>
        <v>0</v>
      </c>
      <c r="DY25" s="22">
        <f t="shared" ca="1" si="114"/>
        <v>1</v>
      </c>
      <c r="DZ25" s="22">
        <f t="shared" ca="1" si="114"/>
        <v>0</v>
      </c>
      <c r="EA25" s="256">
        <f t="shared" ca="1" si="114"/>
        <v>0</v>
      </c>
      <c r="EB25" s="256">
        <f t="shared" ca="1" si="114"/>
        <v>0</v>
      </c>
      <c r="EC25" s="256">
        <f t="shared" ca="1" si="114"/>
        <v>0</v>
      </c>
      <c r="ED25" s="256">
        <f t="shared" ca="1" si="74"/>
        <v>0</v>
      </c>
      <c r="EE25" s="256">
        <f t="shared" ca="1" si="74"/>
        <v>0</v>
      </c>
      <c r="EF25" s="256">
        <f t="shared" ca="1" si="74"/>
        <v>0</v>
      </c>
      <c r="EG25" s="22">
        <f t="shared" ref="EG25:EV33" ca="1" si="115">OFFSET(EG$5,$B25,0)</f>
        <v>0</v>
      </c>
      <c r="EH25" s="22">
        <f t="shared" ca="1" si="115"/>
        <v>0</v>
      </c>
      <c r="EI25" s="22" t="str">
        <f t="shared" ca="1" si="115"/>
        <v>-</v>
      </c>
      <c r="EJ25" s="22" t="str">
        <f t="shared" ca="1" si="115"/>
        <v>-</v>
      </c>
      <c r="EK25" s="22" t="str">
        <f t="shared" ca="1" si="115"/>
        <v>-</v>
      </c>
      <c r="EL25" s="22" t="str">
        <f t="shared" ca="1" si="115"/>
        <v>-</v>
      </c>
      <c r="EM25" s="5" t="b">
        <f t="shared" ca="1" si="94"/>
        <v>1</v>
      </c>
      <c r="EN25" s="5" t="b">
        <f t="shared" ca="1" si="94"/>
        <v>0</v>
      </c>
      <c r="EO25" s="5" t="b">
        <f t="shared" ca="1" si="94"/>
        <v>0</v>
      </c>
      <c r="EP25" s="256">
        <f t="shared" ca="1" si="115"/>
        <v>0</v>
      </c>
      <c r="EQ25" s="22">
        <f t="shared" ca="1" si="115"/>
        <v>2</v>
      </c>
      <c r="ER25" s="22">
        <f t="shared" ca="1" si="115"/>
        <v>2</v>
      </c>
      <c r="ES25" s="256" t="str">
        <f t="shared" ca="1" si="115"/>
        <v>-</v>
      </c>
      <c r="ET25" s="256" t="str">
        <f t="shared" ca="1" si="115"/>
        <v>-</v>
      </c>
      <c r="EU25" s="256" t="str">
        <f t="shared" ca="1" si="115"/>
        <v>-</v>
      </c>
      <c r="EV25" s="256" t="str">
        <f t="shared" ca="1" si="115"/>
        <v>-</v>
      </c>
      <c r="EW25" s="256" t="str">
        <f t="shared" ca="1" si="74"/>
        <v>-</v>
      </c>
      <c r="EX25" s="22" t="str">
        <f t="shared" ref="EX25:EY33" ca="1" si="116">OFFSET(EX$5,$B25,0)</f>
        <v>-</v>
      </c>
      <c r="EY25" s="22" t="str">
        <f t="shared" ca="1" si="116"/>
        <v>-</v>
      </c>
      <c r="EZ25" s="5" t="b">
        <f t="array" aca="1" ref="EZ25" ca="1">IF(OR(FA25:FB25&lt;&gt;"-"),TRUE,"-")</f>
        <v>1</v>
      </c>
      <c r="FA25" s="232">
        <f ca="1">OFFSET(FA25,-1,0)</f>
        <v>2</v>
      </c>
      <c r="FB25" s="256" t="str">
        <f t="shared" ca="1" si="95"/>
        <v>-</v>
      </c>
      <c r="FC25" s="5" t="str">
        <f t="array" aca="1" ref="FC25" ca="1">IF(OR(FD25:FE25&lt;&gt;"-"),TRUE,"-")</f>
        <v>-</v>
      </c>
      <c r="FD25" s="22" t="str">
        <f t="shared" ref="FD25:FD33" ca="1" si="117">OFFSET(FD$5,$B25,0)</f>
        <v>-</v>
      </c>
      <c r="FE25" s="256" t="str">
        <f t="shared" ref="FE25:FE33" ca="1" si="118">OFFSET(FE$5,$B25,0)</f>
        <v>-</v>
      </c>
      <c r="FF25" s="22" t="b">
        <f t="shared" ca="1" si="78"/>
        <v>1</v>
      </c>
      <c r="FG25" s="22">
        <f t="shared" ca="1" si="78"/>
        <v>2</v>
      </c>
      <c r="FH25" s="22" t="b">
        <f t="shared" ca="1" si="79"/>
        <v>1</v>
      </c>
      <c r="FI25" s="22" t="str">
        <f t="shared" ca="1" si="79"/>
        <v>-</v>
      </c>
      <c r="FJ25" s="5" t="str">
        <f t="shared" ca="1" si="96"/>
        <v>-</v>
      </c>
      <c r="FK25" s="5" t="str">
        <f t="shared" ca="1" si="96"/>
        <v>-</v>
      </c>
      <c r="FL25" s="5" t="str">
        <f t="shared" ca="1" si="96"/>
        <v>-</v>
      </c>
      <c r="FM25" s="5" t="str">
        <f t="shared" ca="1" si="96"/>
        <v>-</v>
      </c>
      <c r="FN25" s="22" t="str">
        <f t="shared" ref="FN25:GC35" ca="1" si="119">OFFSET(FN$5,$B25,0)</f>
        <v>-</v>
      </c>
      <c r="FO25" s="253">
        <f t="shared" ca="1" si="119"/>
        <v>0.5</v>
      </c>
      <c r="FP25" s="253">
        <f t="shared" ca="1" si="119"/>
        <v>0.9</v>
      </c>
      <c r="FQ25" s="253">
        <f t="shared" ca="1" si="119"/>
        <v>0.5</v>
      </c>
      <c r="FR25" s="253">
        <f t="shared" ca="1" si="119"/>
        <v>0.5</v>
      </c>
      <c r="FS25" s="253">
        <f t="shared" ca="1" si="119"/>
        <v>0</v>
      </c>
      <c r="FT25" s="253">
        <f t="shared" ca="1" si="119"/>
        <v>0</v>
      </c>
      <c r="FU25" s="253" t="str">
        <f t="shared" ca="1" si="119"/>
        <v>-</v>
      </c>
      <c r="FV25" s="5" t="str">
        <f t="shared" ca="1" si="97"/>
        <v>-</v>
      </c>
      <c r="FW25" s="5" t="str">
        <f t="shared" ca="1" si="97"/>
        <v>-</v>
      </c>
      <c r="FX25" s="22">
        <f t="shared" ca="1" si="119"/>
        <v>1</v>
      </c>
      <c r="FY25" s="22">
        <f t="shared" ca="1" si="119"/>
        <v>0</v>
      </c>
      <c r="FZ25" s="22">
        <f t="shared" ca="1" si="119"/>
        <v>1</v>
      </c>
      <c r="GA25" s="22">
        <f t="shared" ca="1" si="119"/>
        <v>1</v>
      </c>
      <c r="GB25" s="22">
        <f t="shared" ca="1" si="119"/>
        <v>0</v>
      </c>
      <c r="GC25" s="22">
        <f t="shared" ca="1" si="119"/>
        <v>70</v>
      </c>
      <c r="GD25" s="22">
        <f t="shared" ref="GD25:GP33" ca="1" si="120">OFFSET(GD$5,$B25,0)</f>
        <v>50</v>
      </c>
      <c r="GE25" s="22">
        <f t="shared" ca="1" si="120"/>
        <v>70</v>
      </c>
      <c r="GF25" s="22">
        <f t="shared" ca="1" si="120"/>
        <v>50</v>
      </c>
      <c r="GG25" s="5">
        <f t="shared" ca="1" si="98"/>
        <v>1</v>
      </c>
      <c r="GH25" s="5">
        <f t="shared" ca="1" si="99"/>
        <v>1</v>
      </c>
      <c r="GI25" s="5">
        <f t="shared" ca="1" si="100"/>
        <v>1</v>
      </c>
      <c r="GJ25" s="22">
        <f t="shared" ca="1" si="120"/>
        <v>1</v>
      </c>
      <c r="GK25" s="22">
        <f t="shared" ca="1" si="120"/>
        <v>1</v>
      </c>
      <c r="GL25" s="22">
        <f t="shared" ca="1" si="120"/>
        <v>1</v>
      </c>
      <c r="GM25" s="22">
        <f t="shared" ca="1" si="120"/>
        <v>1</v>
      </c>
      <c r="GN25" s="22">
        <f t="shared" ca="1" si="120"/>
        <v>1</v>
      </c>
      <c r="GO25" s="22">
        <f t="shared" ca="1" si="120"/>
        <v>1</v>
      </c>
      <c r="GP25" s="22">
        <f t="shared" ca="1" si="120"/>
        <v>1</v>
      </c>
      <c r="GQ25" s="161" t="b">
        <f t="shared" ca="1" si="101"/>
        <v>0</v>
      </c>
      <c r="GR25" s="244" t="str">
        <f t="shared" ca="1" si="102"/>
        <v>-</v>
      </c>
      <c r="GS25" s="244" t="b">
        <f t="shared" ca="1" si="103"/>
        <v>0</v>
      </c>
      <c r="GT25" s="22">
        <f t="shared" ref="GT25:GW33" ca="1" si="121">OFFSET(GT$5,$B25,0)</f>
        <v>0</v>
      </c>
      <c r="GU25" s="22" t="str">
        <f t="shared" ca="1" si="121"/>
        <v>-</v>
      </c>
      <c r="GV25" s="22">
        <f t="shared" ca="1" si="121"/>
        <v>0</v>
      </c>
      <c r="GW25" s="22">
        <f t="shared" ca="1" si="121"/>
        <v>0</v>
      </c>
      <c r="GX25" s="27">
        <v>0</v>
      </c>
    </row>
    <row r="26" spans="1:206" s="209" customFormat="1" outlineLevel="2">
      <c r="A26" s="208">
        <f t="shared" si="104"/>
        <v>21</v>
      </c>
      <c r="B26" s="216">
        <f t="shared" ref="B26:B33" ca="1" si="122">OFFSET(B26,-1,0)</f>
        <v>19</v>
      </c>
      <c r="C26" s="236">
        <v>200</v>
      </c>
      <c r="D26" s="236" t="b">
        <f t="shared" ca="1" si="88"/>
        <v>1</v>
      </c>
      <c r="E26" s="209" t="b">
        <v>0</v>
      </c>
      <c r="F26" s="209" t="b">
        <f t="shared" ca="1" si="105"/>
        <v>1</v>
      </c>
      <c r="G26" s="232">
        <f t="shared" ref="G26:G33" ca="1" si="123">OFFSET(G26,-1,0)</f>
        <v>1</v>
      </c>
      <c r="H26" s="232">
        <f t="shared" ca="1" si="106"/>
        <v>1</v>
      </c>
      <c r="I26" s="232">
        <f t="shared" ca="1" si="106"/>
        <v>1</v>
      </c>
      <c r="J26" s="232">
        <f t="shared" ca="1" si="106"/>
        <v>1</v>
      </c>
      <c r="K26" s="232">
        <f t="shared" ca="1" si="106"/>
        <v>1</v>
      </c>
      <c r="L26" s="232">
        <f t="shared" ca="1" si="106"/>
        <v>1</v>
      </c>
      <c r="M26" s="232">
        <f t="shared" ca="1" si="106"/>
        <v>1</v>
      </c>
      <c r="O26" s="224" t="str">
        <f t="shared" ca="1" si="107"/>
        <v>00002 FeedSupply GSM Day135 FWM     GI1 T_TRUE  LTW_FALSE (F43N33)</v>
      </c>
      <c r="P26" s="10" t="str">
        <f ca="1">IF(COUNTIF(O$5:O26,O26)=1,"-","Dup")</f>
        <v>-</v>
      </c>
      <c r="Q26" s="22" t="b">
        <f t="shared" ca="1" si="89"/>
        <v>1</v>
      </c>
      <c r="R26" s="256" t="str">
        <f t="shared" ca="1" si="89"/>
        <v>-</v>
      </c>
      <c r="S26" s="256" t="str">
        <f t="shared" ca="1" si="89"/>
        <v>-</v>
      </c>
      <c r="T26" s="22" t="b">
        <f t="shared" ca="1" si="89"/>
        <v>0</v>
      </c>
      <c r="U26" s="232" t="b">
        <f ca="1">OFFSET(U26,-1,0)</f>
        <v>1</v>
      </c>
      <c r="V26" s="232" t="b">
        <f t="shared" ref="V26:V33" ca="1" si="124">OFFSET(V26,-1,0)</f>
        <v>1</v>
      </c>
      <c r="W26" s="251">
        <f t="shared" ca="1" si="108"/>
        <v>1102</v>
      </c>
      <c r="X26" s="232" t="b">
        <f t="shared" ref="X26:X33" ca="1" si="125">OFFSET(X26,-1,0)</f>
        <v>0</v>
      </c>
      <c r="Y26" s="244" t="str">
        <f t="shared" ca="1" si="89"/>
        <v>-</v>
      </c>
      <c r="Z26" s="22" t="b">
        <f t="shared" ca="1" si="89"/>
        <v>1</v>
      </c>
      <c r="AA26" s="232">
        <f t="shared" ref="AA26:AA33" ca="1" si="126">OFFSET(AA26,-1,0)+1</f>
        <v>1103</v>
      </c>
      <c r="AB26" s="22">
        <f t="shared" ref="AB26:AD33" ca="1" si="127">OFFSET(AB$5,$B26,0)</f>
        <v>1</v>
      </c>
      <c r="AC26" s="232" t="str">
        <f t="shared" ref="AC26:AF33" ca="1" si="128">OFFSET(AC26,-1,0)</f>
        <v>-</v>
      </c>
      <c r="AD26" s="22" t="str">
        <f t="shared" ca="1" si="127"/>
        <v>-</v>
      </c>
      <c r="AE26" s="232" t="str">
        <f t="shared" ca="1" si="128"/>
        <v>-</v>
      </c>
      <c r="AF26" s="232" t="str">
        <f t="shared" ca="1" si="128"/>
        <v>-</v>
      </c>
      <c r="AG26" s="22" t="str">
        <f t="shared" ca="1" si="89"/>
        <v>-</v>
      </c>
      <c r="AH26" s="256" t="str">
        <f t="shared" ca="1" si="89"/>
        <v>-</v>
      </c>
      <c r="AI26" s="22">
        <f t="shared" ca="1" si="89"/>
        <v>0</v>
      </c>
      <c r="AJ26" s="22">
        <f t="shared" ca="1" si="89"/>
        <v>0</v>
      </c>
      <c r="AK26" s="22" t="str">
        <f t="shared" ca="1" si="89"/>
        <v>-</v>
      </c>
      <c r="AL26" s="22" t="str">
        <f t="shared" ca="1" si="89"/>
        <v>-</v>
      </c>
      <c r="AM26" s="22" t="str">
        <f t="shared" ca="1" si="89"/>
        <v>-</v>
      </c>
      <c r="AN26" s="22" t="str">
        <f t="shared" ca="1" si="109"/>
        <v>-</v>
      </c>
      <c r="AO26" s="22" t="str">
        <f t="shared" ca="1" si="109"/>
        <v>-</v>
      </c>
      <c r="AP26" s="22" t="str">
        <f t="shared" ca="1" si="109"/>
        <v>-</v>
      </c>
      <c r="AQ26" s="22" t="str">
        <f t="shared" ca="1" si="109"/>
        <v>-</v>
      </c>
      <c r="AR26" s="22" t="str">
        <f t="shared" ca="1" si="109"/>
        <v>-</v>
      </c>
      <c r="AS26" s="22" t="str">
        <f t="shared" ca="1" si="109"/>
        <v>-</v>
      </c>
      <c r="AT26" s="22" t="str">
        <f t="shared" ca="1" si="109"/>
        <v>-</v>
      </c>
      <c r="AU26" s="22" t="str">
        <f t="shared" ca="1" si="109"/>
        <v>-</v>
      </c>
      <c r="AV26" s="22" t="str">
        <f t="shared" ca="1" si="109"/>
        <v>-</v>
      </c>
      <c r="AW26" s="22" t="str">
        <f t="shared" ca="1" si="109"/>
        <v>-</v>
      </c>
      <c r="AX26" s="22" t="str">
        <f t="shared" ca="1" si="109"/>
        <v>-</v>
      </c>
      <c r="AY26" s="22" t="str">
        <f t="shared" ca="1" si="109"/>
        <v>-</v>
      </c>
      <c r="AZ26" s="22" t="str">
        <f t="shared" ca="1" si="109"/>
        <v>-</v>
      </c>
      <c r="BA26" s="22" t="str">
        <f t="shared" ca="1" si="109"/>
        <v>-</v>
      </c>
      <c r="BB26" s="22" t="str">
        <f t="shared" ca="1" si="109"/>
        <v>-</v>
      </c>
      <c r="BC26" s="22" t="str">
        <f t="shared" ca="1" si="109"/>
        <v>-</v>
      </c>
      <c r="BD26" s="22" t="str">
        <f t="shared" ca="1" si="110"/>
        <v>-</v>
      </c>
      <c r="BE26" s="22" t="str">
        <f t="shared" ca="1" si="110"/>
        <v>-</v>
      </c>
      <c r="BF26" s="22" t="str">
        <f t="shared" ca="1" si="110"/>
        <v>-</v>
      </c>
      <c r="BG26" s="22" t="str">
        <f t="shared" ca="1" si="110"/>
        <v>-</v>
      </c>
      <c r="BH26" s="256">
        <f t="shared" ca="1" si="110"/>
        <v>0</v>
      </c>
      <c r="BI26" s="255" t="b">
        <v>0</v>
      </c>
      <c r="BJ26" s="255" t="b">
        <v>1</v>
      </c>
      <c r="BK26" s="244" t="str">
        <f t="shared" ca="1" si="110"/>
        <v>-</v>
      </c>
      <c r="BL26" s="244" t="str">
        <f t="shared" ca="1" si="110"/>
        <v>-</v>
      </c>
      <c r="BM26" s="244" t="str">
        <f t="shared" ca="1" si="110"/>
        <v>-</v>
      </c>
      <c r="BN26" s="244" t="str">
        <f t="shared" ca="1" si="110"/>
        <v>-</v>
      </c>
      <c r="BO26" s="244" t="str">
        <f t="shared" ca="1" si="110"/>
        <v>-</v>
      </c>
      <c r="BP26" s="244" t="str">
        <f t="shared" ca="1" si="110"/>
        <v>-</v>
      </c>
      <c r="BQ26" s="232">
        <f t="shared" ref="BQ26:BR33" ca="1" si="129">OFFSET(BQ26,-1,0)</f>
        <v>3</v>
      </c>
      <c r="BR26" s="232">
        <f t="shared" ca="1" si="129"/>
        <v>3</v>
      </c>
      <c r="BS26" s="256">
        <f t="shared" ca="1" si="110"/>
        <v>0</v>
      </c>
      <c r="BT26" s="232" t="str">
        <f t="shared" ref="BT26:BU33" ca="1" si="130">OFFSET(BT26,-1,0)</f>
        <v>-</v>
      </c>
      <c r="BU26" s="232" t="str">
        <f t="shared" ca="1" si="130"/>
        <v>-</v>
      </c>
      <c r="BV26" s="22" t="str">
        <f t="shared" ca="1" si="111"/>
        <v>-</v>
      </c>
      <c r="BW26" s="22" t="str">
        <f t="shared" ca="1" si="111"/>
        <v>-</v>
      </c>
      <c r="BX26" s="22" t="str">
        <f t="shared" ca="1" si="111"/>
        <v>-</v>
      </c>
      <c r="BY26" s="22" t="str">
        <f t="shared" ca="1" si="111"/>
        <v>-</v>
      </c>
      <c r="BZ26" s="22" t="str">
        <f t="shared" ca="1" si="111"/>
        <v>-</v>
      </c>
      <c r="CA26" s="251">
        <f t="shared" ref="CA26:CA33" ca="1" si="131">BS26</f>
        <v>0</v>
      </c>
      <c r="CB26" s="251" t="str">
        <f t="shared" ref="CB26:CB33" ca="1" si="132">BT26</f>
        <v>-</v>
      </c>
      <c r="CC26" s="251" t="str">
        <f t="shared" ref="CC26:CC33" ca="1" si="133">BU26</f>
        <v>-</v>
      </c>
      <c r="CD26" s="22" t="str">
        <f t="shared" ca="1" si="111"/>
        <v>-</v>
      </c>
      <c r="CE26" s="22" t="str">
        <f t="shared" ca="1" si="111"/>
        <v>-</v>
      </c>
      <c r="CF26" s="22" t="str">
        <f t="shared" ca="1" si="111"/>
        <v>-</v>
      </c>
      <c r="CG26" s="22">
        <f t="shared" ca="1" si="111"/>
        <v>0</v>
      </c>
      <c r="CH26" s="256">
        <f t="shared" ca="1" si="90"/>
        <v>0</v>
      </c>
      <c r="CI26" s="256">
        <f t="shared" ca="1" si="90"/>
        <v>0</v>
      </c>
      <c r="CJ26" s="256">
        <f t="shared" ca="1" si="90"/>
        <v>0</v>
      </c>
      <c r="CK26" s="22">
        <f t="shared" ca="1" si="112"/>
        <v>0</v>
      </c>
      <c r="CL26" s="22">
        <f t="shared" ca="1" si="112"/>
        <v>0</v>
      </c>
      <c r="CM26" s="22">
        <f t="shared" ca="1" si="112"/>
        <v>0</v>
      </c>
      <c r="CN26" s="22" t="str">
        <f t="shared" ca="1" si="112"/>
        <v>-</v>
      </c>
      <c r="CO26" s="22" t="str">
        <f t="shared" ca="1" si="112"/>
        <v>-</v>
      </c>
      <c r="CP26" s="256" t="str">
        <f t="shared" ca="1" si="112"/>
        <v>-</v>
      </c>
      <c r="CQ26" s="256" t="str">
        <f t="shared" ca="1" si="112"/>
        <v>-</v>
      </c>
      <c r="CR26" s="22" t="str">
        <f t="shared" ca="1" si="112"/>
        <v>-</v>
      </c>
      <c r="CS26" s="22" t="str">
        <f t="shared" ca="1" si="112"/>
        <v>-</v>
      </c>
      <c r="CT26" s="22" t="str">
        <f t="shared" ca="1" si="112"/>
        <v>-</v>
      </c>
      <c r="CU26" s="22" t="str">
        <f t="shared" ca="1" si="112"/>
        <v>-</v>
      </c>
      <c r="CV26" s="22" t="str">
        <f t="shared" ca="1" si="112"/>
        <v>-</v>
      </c>
      <c r="CW26" s="22" t="str">
        <f t="shared" ca="1" si="112"/>
        <v>-</v>
      </c>
      <c r="CX26" s="22" t="str">
        <f t="shared" ca="1" si="112"/>
        <v>-</v>
      </c>
      <c r="CY26" s="5">
        <f t="shared" ca="1" si="92"/>
        <v>0</v>
      </c>
      <c r="CZ26" s="22" t="str">
        <f t="shared" ca="1" si="113"/>
        <v>-</v>
      </c>
      <c r="DA26" s="22" t="str">
        <f t="shared" ca="1" si="113"/>
        <v>-</v>
      </c>
      <c r="DB26" s="22" t="str">
        <f t="shared" ca="1" si="113"/>
        <v>-</v>
      </c>
      <c r="DC26" s="22" t="str">
        <f t="shared" ca="1" si="113"/>
        <v>-</v>
      </c>
      <c r="DD26" s="5" t="b">
        <f t="shared" ca="1" si="93"/>
        <v>0</v>
      </c>
      <c r="DE26" s="22" t="str">
        <f t="shared" ca="1" si="113"/>
        <v>-</v>
      </c>
      <c r="DF26" s="22">
        <f t="shared" ca="1" si="113"/>
        <v>0</v>
      </c>
      <c r="DG26" s="22" t="str">
        <f t="shared" ca="1" si="113"/>
        <v>-</v>
      </c>
      <c r="DH26" s="22">
        <f t="shared" ca="1" si="113"/>
        <v>1</v>
      </c>
      <c r="DI26" s="22">
        <f t="shared" ca="1" si="113"/>
        <v>0</v>
      </c>
      <c r="DJ26" s="22">
        <f t="shared" ca="1" si="113"/>
        <v>1</v>
      </c>
      <c r="DK26" s="22">
        <f t="shared" ca="1" si="113"/>
        <v>1</v>
      </c>
      <c r="DL26" s="22">
        <f t="shared" ca="1" si="113"/>
        <v>1</v>
      </c>
      <c r="DM26" s="22">
        <f t="shared" ca="1" si="113"/>
        <v>0</v>
      </c>
      <c r="DN26" s="22">
        <f t="shared" ca="1" si="113"/>
        <v>0</v>
      </c>
      <c r="DO26" s="22">
        <f t="shared" ca="1" si="113"/>
        <v>0</v>
      </c>
      <c r="DP26" s="22">
        <f t="shared" ca="1" si="114"/>
        <v>0</v>
      </c>
      <c r="DQ26" s="22">
        <f t="shared" ca="1" si="114"/>
        <v>1</v>
      </c>
      <c r="DR26" s="22">
        <f t="shared" ca="1" si="114"/>
        <v>0</v>
      </c>
      <c r="DS26" s="22">
        <f t="shared" ca="1" si="114"/>
        <v>0</v>
      </c>
      <c r="DT26" s="22">
        <f t="shared" ca="1" si="114"/>
        <v>0</v>
      </c>
      <c r="DU26" s="22">
        <f t="shared" ca="1" si="114"/>
        <v>0</v>
      </c>
      <c r="DV26" s="22">
        <f t="shared" ca="1" si="114"/>
        <v>0</v>
      </c>
      <c r="DW26" s="22">
        <f t="shared" ca="1" si="114"/>
        <v>0</v>
      </c>
      <c r="DX26" s="22">
        <f t="shared" ca="1" si="114"/>
        <v>0</v>
      </c>
      <c r="DY26" s="22">
        <f t="shared" ca="1" si="114"/>
        <v>1</v>
      </c>
      <c r="DZ26" s="22">
        <f t="shared" ca="1" si="114"/>
        <v>0</v>
      </c>
      <c r="EA26" s="256">
        <f t="shared" ca="1" si="114"/>
        <v>0</v>
      </c>
      <c r="EB26" s="256">
        <f t="shared" ca="1" si="114"/>
        <v>0</v>
      </c>
      <c r="EC26" s="256">
        <f t="shared" ca="1" si="114"/>
        <v>0</v>
      </c>
      <c r="ED26" s="256">
        <f t="shared" ca="1" si="74"/>
        <v>0</v>
      </c>
      <c r="EE26" s="256">
        <f t="shared" ca="1" si="74"/>
        <v>0</v>
      </c>
      <c r="EF26" s="256">
        <f t="shared" ca="1" si="74"/>
        <v>0</v>
      </c>
      <c r="EG26" s="22">
        <f t="shared" ca="1" si="115"/>
        <v>0</v>
      </c>
      <c r="EH26" s="22">
        <f t="shared" ca="1" si="115"/>
        <v>0</v>
      </c>
      <c r="EI26" s="22" t="str">
        <f t="shared" ca="1" si="115"/>
        <v>-</v>
      </c>
      <c r="EJ26" s="22" t="str">
        <f t="shared" ca="1" si="115"/>
        <v>-</v>
      </c>
      <c r="EK26" s="22" t="str">
        <f t="shared" ca="1" si="115"/>
        <v>-</v>
      </c>
      <c r="EL26" s="22" t="str">
        <f t="shared" ca="1" si="115"/>
        <v>-</v>
      </c>
      <c r="EM26" s="5" t="b">
        <f t="shared" ca="1" si="94"/>
        <v>1</v>
      </c>
      <c r="EN26" s="5" t="b">
        <f t="shared" ca="1" si="94"/>
        <v>0</v>
      </c>
      <c r="EO26" s="5" t="b">
        <f t="shared" ca="1" si="94"/>
        <v>0</v>
      </c>
      <c r="EP26" s="256">
        <f t="shared" ca="1" si="115"/>
        <v>0</v>
      </c>
      <c r="EQ26" s="22">
        <f t="shared" ca="1" si="115"/>
        <v>2</v>
      </c>
      <c r="ER26" s="22">
        <f t="shared" ca="1" si="115"/>
        <v>2</v>
      </c>
      <c r="ES26" s="256" t="str">
        <f t="shared" ca="1" si="74"/>
        <v>-</v>
      </c>
      <c r="ET26" s="256" t="str">
        <f t="shared" ca="1" si="74"/>
        <v>-</v>
      </c>
      <c r="EU26" s="256" t="str">
        <f t="shared" ca="1" si="74"/>
        <v>-</v>
      </c>
      <c r="EV26" s="256" t="str">
        <f t="shared" ca="1" si="74"/>
        <v>-</v>
      </c>
      <c r="EW26" s="256" t="str">
        <f t="shared" ca="1" si="74"/>
        <v>-</v>
      </c>
      <c r="EX26" s="22" t="str">
        <f t="shared" ca="1" si="116"/>
        <v>-</v>
      </c>
      <c r="EY26" s="22" t="str">
        <f t="shared" ca="1" si="116"/>
        <v>-</v>
      </c>
      <c r="EZ26" s="5" t="b">
        <f t="array" aca="1" ref="EZ26" ca="1">IF(OR(FA26:FB26&lt;&gt;"-"),TRUE,"-")</f>
        <v>1</v>
      </c>
      <c r="FA26" s="232">
        <f t="shared" ref="FA26:FA43" ca="1" si="134">OFFSET(FA26,-1,0)</f>
        <v>2</v>
      </c>
      <c r="FB26" s="256" t="str">
        <f t="shared" ca="1" si="95"/>
        <v>-</v>
      </c>
      <c r="FC26" s="5" t="str">
        <f t="array" aca="1" ref="FC26" ca="1">IF(OR(FD26:FE26&lt;&gt;"-"),TRUE,"-")</f>
        <v>-</v>
      </c>
      <c r="FD26" s="22" t="str">
        <f t="shared" ca="1" si="117"/>
        <v>-</v>
      </c>
      <c r="FE26" s="256" t="str">
        <f t="shared" ca="1" si="118"/>
        <v>-</v>
      </c>
      <c r="FF26" s="22" t="b">
        <f t="shared" ca="1" si="78"/>
        <v>1</v>
      </c>
      <c r="FG26" s="22">
        <f t="shared" ca="1" si="78"/>
        <v>2</v>
      </c>
      <c r="FH26" s="22" t="b">
        <f t="shared" ca="1" si="79"/>
        <v>1</v>
      </c>
      <c r="FI26" s="22" t="str">
        <f t="shared" ca="1" si="79"/>
        <v>-</v>
      </c>
      <c r="FJ26" s="5" t="str">
        <f t="shared" ca="1" si="96"/>
        <v>-</v>
      </c>
      <c r="FK26" s="5" t="str">
        <f t="shared" ca="1" si="96"/>
        <v>-</v>
      </c>
      <c r="FL26" s="5" t="str">
        <f t="shared" ca="1" si="96"/>
        <v>-</v>
      </c>
      <c r="FM26" s="5" t="str">
        <f t="shared" ca="1" si="96"/>
        <v>-</v>
      </c>
      <c r="FN26" s="22" t="str">
        <f t="shared" ca="1" si="119"/>
        <v>-</v>
      </c>
      <c r="FO26" s="253">
        <f t="shared" ca="1" si="119"/>
        <v>0.5</v>
      </c>
      <c r="FP26" s="253">
        <f t="shared" ca="1" si="119"/>
        <v>0.9</v>
      </c>
      <c r="FQ26" s="253">
        <f t="shared" ca="1" si="119"/>
        <v>0.5</v>
      </c>
      <c r="FR26" s="253">
        <f t="shared" ca="1" si="119"/>
        <v>0.5</v>
      </c>
      <c r="FS26" s="253">
        <f t="shared" ca="1" si="119"/>
        <v>0</v>
      </c>
      <c r="FT26" s="253">
        <f t="shared" ca="1" si="119"/>
        <v>0</v>
      </c>
      <c r="FU26" s="253" t="str">
        <f t="shared" ca="1" si="119"/>
        <v>-</v>
      </c>
      <c r="FV26" s="5" t="str">
        <f t="shared" ca="1" si="97"/>
        <v>-</v>
      </c>
      <c r="FW26" s="5" t="str">
        <f t="shared" ca="1" si="97"/>
        <v>-</v>
      </c>
      <c r="FX26" s="22">
        <f t="shared" ca="1" si="119"/>
        <v>1</v>
      </c>
      <c r="FY26" s="22">
        <f t="shared" ca="1" si="119"/>
        <v>0</v>
      </c>
      <c r="FZ26" s="22">
        <f t="shared" ca="1" si="119"/>
        <v>1</v>
      </c>
      <c r="GA26" s="22">
        <f t="shared" ca="1" si="119"/>
        <v>1</v>
      </c>
      <c r="GB26" s="22">
        <f t="shared" ca="1" si="119"/>
        <v>0</v>
      </c>
      <c r="GC26" s="22">
        <f t="shared" ca="1" si="119"/>
        <v>70</v>
      </c>
      <c r="GD26" s="22">
        <f t="shared" ca="1" si="120"/>
        <v>50</v>
      </c>
      <c r="GE26" s="22">
        <f t="shared" ca="1" si="120"/>
        <v>70</v>
      </c>
      <c r="GF26" s="22">
        <f t="shared" ca="1" si="120"/>
        <v>50</v>
      </c>
      <c r="GG26" s="5">
        <f t="shared" ca="1" si="98"/>
        <v>1</v>
      </c>
      <c r="GH26" s="5">
        <f t="shared" ca="1" si="99"/>
        <v>1</v>
      </c>
      <c r="GI26" s="5">
        <f t="shared" ca="1" si="100"/>
        <v>1</v>
      </c>
      <c r="GJ26" s="22">
        <f t="shared" ca="1" si="120"/>
        <v>1</v>
      </c>
      <c r="GK26" s="22">
        <f t="shared" ca="1" si="120"/>
        <v>1</v>
      </c>
      <c r="GL26" s="22">
        <f t="shared" ca="1" si="120"/>
        <v>1</v>
      </c>
      <c r="GM26" s="22">
        <f t="shared" ca="1" si="120"/>
        <v>1</v>
      </c>
      <c r="GN26" s="22">
        <f t="shared" ca="1" si="120"/>
        <v>1</v>
      </c>
      <c r="GO26" s="22">
        <f t="shared" ca="1" si="120"/>
        <v>1</v>
      </c>
      <c r="GP26" s="22">
        <f t="shared" ca="1" si="120"/>
        <v>1</v>
      </c>
      <c r="GQ26" s="161" t="b">
        <f t="shared" ca="1" si="101"/>
        <v>0</v>
      </c>
      <c r="GR26" s="244" t="str">
        <f t="shared" ca="1" si="102"/>
        <v>-</v>
      </c>
      <c r="GS26" s="244" t="b">
        <f t="shared" ref="GS26:GS29" ca="1" si="135">OFFSET(GS$5,$B26,0)</f>
        <v>0</v>
      </c>
      <c r="GT26" s="22">
        <f t="shared" ca="1" si="121"/>
        <v>0</v>
      </c>
      <c r="GU26" s="22" t="str">
        <f t="shared" ca="1" si="121"/>
        <v>-</v>
      </c>
      <c r="GV26" s="22">
        <f t="shared" ca="1" si="121"/>
        <v>0</v>
      </c>
      <c r="GW26" s="22">
        <f t="shared" ca="1" si="121"/>
        <v>0</v>
      </c>
      <c r="GX26" s="27">
        <v>0</v>
      </c>
    </row>
    <row r="27" spans="1:206" s="209" customFormat="1" outlineLevel="2">
      <c r="A27" s="208">
        <f t="shared" si="104"/>
        <v>22</v>
      </c>
      <c r="B27" s="216">
        <f t="shared" ca="1" si="122"/>
        <v>19</v>
      </c>
      <c r="C27" s="236">
        <v>200</v>
      </c>
      <c r="D27" s="236" t="b">
        <f t="shared" ca="1" si="88"/>
        <v>1</v>
      </c>
      <c r="E27" s="209" t="b">
        <v>0</v>
      </c>
      <c r="F27" s="209" t="b">
        <f t="shared" ca="1" si="105"/>
        <v>1</v>
      </c>
      <c r="G27" s="232">
        <f t="shared" ca="1" si="123"/>
        <v>1</v>
      </c>
      <c r="H27" s="232">
        <f t="shared" ca="1" si="106"/>
        <v>1</v>
      </c>
      <c r="I27" s="232">
        <f t="shared" ca="1" si="106"/>
        <v>1</v>
      </c>
      <c r="J27" s="232">
        <f t="shared" ca="1" si="106"/>
        <v>1</v>
      </c>
      <c r="K27" s="232">
        <f t="shared" ca="1" si="106"/>
        <v>1</v>
      </c>
      <c r="L27" s="232">
        <f t="shared" ca="1" si="106"/>
        <v>1</v>
      </c>
      <c r="M27" s="232">
        <f t="shared" ca="1" si="106"/>
        <v>1</v>
      </c>
      <c r="O27" s="224" t="str">
        <f t="shared" ca="1" si="107"/>
        <v>00003 FeedSupply GSM Day135 FWM     GI1 T_TRUE  LTW_FALSE (F43N33)</v>
      </c>
      <c r="P27" s="10" t="str">
        <f ca="1">IF(COUNTIF(O$5:O27,O27)=1,"-","Dup")</f>
        <v>-</v>
      </c>
      <c r="Q27" s="22" t="b">
        <f t="shared" ca="1" si="89"/>
        <v>1</v>
      </c>
      <c r="R27" s="256" t="str">
        <f t="shared" ca="1" si="89"/>
        <v>-</v>
      </c>
      <c r="S27" s="256" t="str">
        <f t="shared" ca="1" si="89"/>
        <v>-</v>
      </c>
      <c r="T27" s="22" t="b">
        <f t="shared" ca="1" si="89"/>
        <v>0</v>
      </c>
      <c r="U27" s="232" t="b">
        <f ca="1">OFFSET(U27,-1,0)</f>
        <v>1</v>
      </c>
      <c r="V27" s="232" t="b">
        <f t="shared" ca="1" si="124"/>
        <v>1</v>
      </c>
      <c r="W27" s="251">
        <f t="shared" ca="1" si="108"/>
        <v>1103</v>
      </c>
      <c r="X27" s="232" t="b">
        <f t="shared" ca="1" si="125"/>
        <v>0</v>
      </c>
      <c r="Y27" s="244" t="str">
        <f t="shared" ca="1" si="89"/>
        <v>-</v>
      </c>
      <c r="Z27" s="22" t="b">
        <f t="shared" ca="1" si="89"/>
        <v>1</v>
      </c>
      <c r="AA27" s="232">
        <f t="shared" ca="1" si="126"/>
        <v>1104</v>
      </c>
      <c r="AB27" s="22">
        <f t="shared" ca="1" si="127"/>
        <v>1</v>
      </c>
      <c r="AC27" s="232" t="str">
        <f t="shared" ca="1" si="128"/>
        <v>-</v>
      </c>
      <c r="AD27" s="22" t="str">
        <f t="shared" ca="1" si="127"/>
        <v>-</v>
      </c>
      <c r="AE27" s="232" t="str">
        <f t="shared" ca="1" si="128"/>
        <v>-</v>
      </c>
      <c r="AF27" s="232" t="str">
        <f t="shared" ca="1" si="128"/>
        <v>-</v>
      </c>
      <c r="AG27" s="22" t="str">
        <f t="shared" ca="1" si="89"/>
        <v>-</v>
      </c>
      <c r="AH27" s="256" t="str">
        <f t="shared" ca="1" si="89"/>
        <v>-</v>
      </c>
      <c r="AI27" s="22">
        <f t="shared" ca="1" si="89"/>
        <v>0</v>
      </c>
      <c r="AJ27" s="22">
        <f t="shared" ca="1" si="89"/>
        <v>0</v>
      </c>
      <c r="AK27" s="22" t="str">
        <f t="shared" ca="1" si="89"/>
        <v>-</v>
      </c>
      <c r="AL27" s="22" t="str">
        <f t="shared" ca="1" si="89"/>
        <v>-</v>
      </c>
      <c r="AM27" s="22" t="str">
        <f t="shared" ca="1" si="89"/>
        <v>-</v>
      </c>
      <c r="AN27" s="22" t="str">
        <f t="shared" ca="1" si="109"/>
        <v>-</v>
      </c>
      <c r="AO27" s="22" t="str">
        <f t="shared" ca="1" si="109"/>
        <v>-</v>
      </c>
      <c r="AP27" s="22" t="str">
        <f t="shared" ca="1" si="109"/>
        <v>-</v>
      </c>
      <c r="AQ27" s="22" t="str">
        <f t="shared" ca="1" si="109"/>
        <v>-</v>
      </c>
      <c r="AR27" s="22" t="str">
        <f t="shared" ca="1" si="109"/>
        <v>-</v>
      </c>
      <c r="AS27" s="22" t="str">
        <f t="shared" ca="1" si="109"/>
        <v>-</v>
      </c>
      <c r="AT27" s="22" t="str">
        <f t="shared" ca="1" si="109"/>
        <v>-</v>
      </c>
      <c r="AU27" s="22" t="str">
        <f t="shared" ca="1" si="109"/>
        <v>-</v>
      </c>
      <c r="AV27" s="22" t="str">
        <f t="shared" ca="1" si="109"/>
        <v>-</v>
      </c>
      <c r="AW27" s="22" t="str">
        <f t="shared" ca="1" si="109"/>
        <v>-</v>
      </c>
      <c r="AX27" s="22" t="str">
        <f t="shared" ca="1" si="109"/>
        <v>-</v>
      </c>
      <c r="AY27" s="22" t="str">
        <f t="shared" ca="1" si="109"/>
        <v>-</v>
      </c>
      <c r="AZ27" s="22" t="str">
        <f t="shared" ca="1" si="109"/>
        <v>-</v>
      </c>
      <c r="BA27" s="22" t="str">
        <f t="shared" ca="1" si="109"/>
        <v>-</v>
      </c>
      <c r="BB27" s="22" t="str">
        <f t="shared" ca="1" si="109"/>
        <v>-</v>
      </c>
      <c r="BC27" s="22" t="str">
        <f t="shared" ca="1" si="109"/>
        <v>-</v>
      </c>
      <c r="BD27" s="22" t="str">
        <f t="shared" ca="1" si="110"/>
        <v>-</v>
      </c>
      <c r="BE27" s="22" t="str">
        <f t="shared" ca="1" si="110"/>
        <v>-</v>
      </c>
      <c r="BF27" s="22" t="str">
        <f t="shared" ca="1" si="110"/>
        <v>-</v>
      </c>
      <c r="BG27" s="22" t="str">
        <f t="shared" ca="1" si="110"/>
        <v>-</v>
      </c>
      <c r="BH27" s="256">
        <f t="shared" ca="1" si="110"/>
        <v>0</v>
      </c>
      <c r="BI27" s="255" t="b">
        <v>1</v>
      </c>
      <c r="BJ27" s="255" t="b">
        <v>0</v>
      </c>
      <c r="BK27" s="244" t="str">
        <f t="shared" ca="1" si="110"/>
        <v>-</v>
      </c>
      <c r="BL27" s="244" t="str">
        <f t="shared" ca="1" si="110"/>
        <v>-</v>
      </c>
      <c r="BM27" s="244" t="str">
        <f t="shared" ca="1" si="110"/>
        <v>-</v>
      </c>
      <c r="BN27" s="244" t="str">
        <f t="shared" ca="1" si="110"/>
        <v>-</v>
      </c>
      <c r="BO27" s="244" t="str">
        <f t="shared" ca="1" si="110"/>
        <v>-</v>
      </c>
      <c r="BP27" s="244" t="str">
        <f t="shared" ca="1" si="110"/>
        <v>-</v>
      </c>
      <c r="BQ27" s="232">
        <f t="shared" ca="1" si="129"/>
        <v>3</v>
      </c>
      <c r="BR27" s="232">
        <f t="shared" ca="1" si="129"/>
        <v>3</v>
      </c>
      <c r="BS27" s="256">
        <f t="shared" ca="1" si="110"/>
        <v>0</v>
      </c>
      <c r="BT27" s="232" t="str">
        <f t="shared" ca="1" si="130"/>
        <v>-</v>
      </c>
      <c r="BU27" s="232" t="str">
        <f t="shared" ca="1" si="130"/>
        <v>-</v>
      </c>
      <c r="BV27" s="22" t="str">
        <f t="shared" ca="1" si="111"/>
        <v>-</v>
      </c>
      <c r="BW27" s="22" t="str">
        <f t="shared" ca="1" si="111"/>
        <v>-</v>
      </c>
      <c r="BX27" s="22" t="str">
        <f t="shared" ca="1" si="111"/>
        <v>-</v>
      </c>
      <c r="BY27" s="22" t="str">
        <f t="shared" ca="1" si="111"/>
        <v>-</v>
      </c>
      <c r="BZ27" s="22" t="str">
        <f t="shared" ca="1" si="111"/>
        <v>-</v>
      </c>
      <c r="CA27" s="251">
        <f t="shared" ca="1" si="131"/>
        <v>0</v>
      </c>
      <c r="CB27" s="251" t="str">
        <f t="shared" ca="1" si="132"/>
        <v>-</v>
      </c>
      <c r="CC27" s="251" t="str">
        <f t="shared" ca="1" si="133"/>
        <v>-</v>
      </c>
      <c r="CD27" s="22" t="str">
        <f t="shared" ca="1" si="111"/>
        <v>-</v>
      </c>
      <c r="CE27" s="22" t="str">
        <f t="shared" ca="1" si="111"/>
        <v>-</v>
      </c>
      <c r="CF27" s="22" t="str">
        <f t="shared" ca="1" si="111"/>
        <v>-</v>
      </c>
      <c r="CG27" s="22">
        <f t="shared" ca="1" si="111"/>
        <v>0</v>
      </c>
      <c r="CH27" s="256">
        <f t="shared" ca="1" si="90"/>
        <v>0</v>
      </c>
      <c r="CI27" s="256">
        <f t="shared" ca="1" si="90"/>
        <v>0</v>
      </c>
      <c r="CJ27" s="256">
        <f t="shared" ca="1" si="90"/>
        <v>0</v>
      </c>
      <c r="CK27" s="22">
        <f t="shared" ca="1" si="112"/>
        <v>0</v>
      </c>
      <c r="CL27" s="22">
        <f t="shared" ca="1" si="112"/>
        <v>0</v>
      </c>
      <c r="CM27" s="22">
        <f t="shared" ca="1" si="112"/>
        <v>0</v>
      </c>
      <c r="CN27" s="22" t="str">
        <f t="shared" ca="1" si="112"/>
        <v>-</v>
      </c>
      <c r="CO27" s="22" t="str">
        <f t="shared" ca="1" si="112"/>
        <v>-</v>
      </c>
      <c r="CP27" s="256" t="str">
        <f t="shared" ca="1" si="112"/>
        <v>-</v>
      </c>
      <c r="CQ27" s="256" t="str">
        <f t="shared" ca="1" si="112"/>
        <v>-</v>
      </c>
      <c r="CR27" s="22" t="str">
        <f t="shared" ca="1" si="112"/>
        <v>-</v>
      </c>
      <c r="CS27" s="22" t="str">
        <f t="shared" ca="1" si="112"/>
        <v>-</v>
      </c>
      <c r="CT27" s="22" t="str">
        <f t="shared" ca="1" si="112"/>
        <v>-</v>
      </c>
      <c r="CU27" s="22" t="str">
        <f t="shared" ca="1" si="112"/>
        <v>-</v>
      </c>
      <c r="CV27" s="22" t="str">
        <f t="shared" ca="1" si="112"/>
        <v>-</v>
      </c>
      <c r="CW27" s="22" t="str">
        <f t="shared" ca="1" si="112"/>
        <v>-</v>
      </c>
      <c r="CX27" s="22" t="str">
        <f t="shared" ca="1" si="112"/>
        <v>-</v>
      </c>
      <c r="CY27" s="5">
        <f t="shared" ca="1" si="92"/>
        <v>0</v>
      </c>
      <c r="CZ27" s="22" t="str">
        <f t="shared" ca="1" si="113"/>
        <v>-</v>
      </c>
      <c r="DA27" s="22" t="str">
        <f t="shared" ca="1" si="113"/>
        <v>-</v>
      </c>
      <c r="DB27" s="22" t="str">
        <f t="shared" ca="1" si="113"/>
        <v>-</v>
      </c>
      <c r="DC27" s="22" t="str">
        <f t="shared" ca="1" si="113"/>
        <v>-</v>
      </c>
      <c r="DD27" s="5" t="b">
        <f t="shared" ca="1" si="93"/>
        <v>0</v>
      </c>
      <c r="DE27" s="22" t="str">
        <f t="shared" ca="1" si="113"/>
        <v>-</v>
      </c>
      <c r="DF27" s="22">
        <f t="shared" ca="1" si="113"/>
        <v>0</v>
      </c>
      <c r="DG27" s="22" t="str">
        <f t="shared" ca="1" si="113"/>
        <v>-</v>
      </c>
      <c r="DH27" s="22">
        <f t="shared" ca="1" si="113"/>
        <v>1</v>
      </c>
      <c r="DI27" s="22">
        <f t="shared" ca="1" si="113"/>
        <v>0</v>
      </c>
      <c r="DJ27" s="22">
        <f t="shared" ca="1" si="113"/>
        <v>1</v>
      </c>
      <c r="DK27" s="22">
        <f t="shared" ca="1" si="113"/>
        <v>1</v>
      </c>
      <c r="DL27" s="22">
        <f t="shared" ca="1" si="113"/>
        <v>1</v>
      </c>
      <c r="DM27" s="22">
        <f t="shared" ca="1" si="113"/>
        <v>0</v>
      </c>
      <c r="DN27" s="22">
        <f t="shared" ca="1" si="113"/>
        <v>0</v>
      </c>
      <c r="DO27" s="22">
        <f t="shared" ca="1" si="113"/>
        <v>0</v>
      </c>
      <c r="DP27" s="22">
        <f t="shared" ca="1" si="114"/>
        <v>0</v>
      </c>
      <c r="DQ27" s="22">
        <f t="shared" ca="1" si="114"/>
        <v>1</v>
      </c>
      <c r="DR27" s="22">
        <f t="shared" ca="1" si="114"/>
        <v>0</v>
      </c>
      <c r="DS27" s="22">
        <f t="shared" ca="1" si="114"/>
        <v>0</v>
      </c>
      <c r="DT27" s="22">
        <f t="shared" ca="1" si="114"/>
        <v>0</v>
      </c>
      <c r="DU27" s="22">
        <f t="shared" ca="1" si="114"/>
        <v>0</v>
      </c>
      <c r="DV27" s="22">
        <f t="shared" ca="1" si="114"/>
        <v>0</v>
      </c>
      <c r="DW27" s="22">
        <f t="shared" ca="1" si="114"/>
        <v>0</v>
      </c>
      <c r="DX27" s="22">
        <f t="shared" ca="1" si="114"/>
        <v>0</v>
      </c>
      <c r="DY27" s="22">
        <f t="shared" ca="1" si="114"/>
        <v>1</v>
      </c>
      <c r="DZ27" s="22">
        <f t="shared" ca="1" si="114"/>
        <v>0</v>
      </c>
      <c r="EA27" s="256">
        <f t="shared" ca="1" si="114"/>
        <v>0</v>
      </c>
      <c r="EB27" s="256">
        <f t="shared" ca="1" si="114"/>
        <v>0</v>
      </c>
      <c r="EC27" s="256">
        <f t="shared" ca="1" si="114"/>
        <v>0</v>
      </c>
      <c r="ED27" s="256">
        <f t="shared" ca="1" si="74"/>
        <v>0</v>
      </c>
      <c r="EE27" s="256">
        <f t="shared" ca="1" si="74"/>
        <v>0</v>
      </c>
      <c r="EF27" s="256">
        <f t="shared" ca="1" si="74"/>
        <v>0</v>
      </c>
      <c r="EG27" s="22">
        <f t="shared" ca="1" si="115"/>
        <v>0</v>
      </c>
      <c r="EH27" s="22">
        <f t="shared" ca="1" si="115"/>
        <v>0</v>
      </c>
      <c r="EI27" s="22" t="str">
        <f t="shared" ca="1" si="115"/>
        <v>-</v>
      </c>
      <c r="EJ27" s="22" t="str">
        <f t="shared" ca="1" si="115"/>
        <v>-</v>
      </c>
      <c r="EK27" s="22" t="str">
        <f t="shared" ca="1" si="115"/>
        <v>-</v>
      </c>
      <c r="EL27" s="22" t="str">
        <f t="shared" ca="1" si="115"/>
        <v>-</v>
      </c>
      <c r="EM27" s="5" t="b">
        <f t="shared" ca="1" si="94"/>
        <v>1</v>
      </c>
      <c r="EN27" s="5" t="b">
        <f t="shared" ca="1" si="94"/>
        <v>0</v>
      </c>
      <c r="EO27" s="5" t="b">
        <f t="shared" ca="1" si="94"/>
        <v>0</v>
      </c>
      <c r="EP27" s="256">
        <f t="shared" ca="1" si="115"/>
        <v>0</v>
      </c>
      <c r="EQ27" s="22">
        <f t="shared" ca="1" si="115"/>
        <v>2</v>
      </c>
      <c r="ER27" s="22">
        <f t="shared" ca="1" si="115"/>
        <v>2</v>
      </c>
      <c r="ES27" s="256" t="str">
        <f t="shared" ca="1" si="74"/>
        <v>-</v>
      </c>
      <c r="ET27" s="256" t="str">
        <f t="shared" ca="1" si="74"/>
        <v>-</v>
      </c>
      <c r="EU27" s="256" t="str">
        <f t="shared" ca="1" si="74"/>
        <v>-</v>
      </c>
      <c r="EV27" s="256" t="str">
        <f t="shared" ca="1" si="74"/>
        <v>-</v>
      </c>
      <c r="EW27" s="256" t="str">
        <f t="shared" ca="1" si="74"/>
        <v>-</v>
      </c>
      <c r="EX27" s="22" t="str">
        <f t="shared" ca="1" si="116"/>
        <v>-</v>
      </c>
      <c r="EY27" s="22" t="str">
        <f t="shared" ca="1" si="116"/>
        <v>-</v>
      </c>
      <c r="EZ27" s="5" t="b">
        <f t="array" aca="1" ref="EZ27" ca="1">IF(OR(FA27:FB27&lt;&gt;"-"),TRUE,"-")</f>
        <v>1</v>
      </c>
      <c r="FA27" s="232">
        <f t="shared" ca="1" si="134"/>
        <v>2</v>
      </c>
      <c r="FB27" s="256" t="str">
        <f t="shared" ca="1" si="95"/>
        <v>-</v>
      </c>
      <c r="FC27" s="5" t="str">
        <f t="array" aca="1" ref="FC27" ca="1">IF(OR(FD27:FE27&lt;&gt;"-"),TRUE,"-")</f>
        <v>-</v>
      </c>
      <c r="FD27" s="22" t="str">
        <f t="shared" ca="1" si="117"/>
        <v>-</v>
      </c>
      <c r="FE27" s="256" t="str">
        <f t="shared" ca="1" si="118"/>
        <v>-</v>
      </c>
      <c r="FF27" s="22" t="b">
        <f t="shared" ca="1" si="78"/>
        <v>1</v>
      </c>
      <c r="FG27" s="22">
        <f t="shared" ca="1" si="78"/>
        <v>2</v>
      </c>
      <c r="FH27" s="22" t="b">
        <f t="shared" ca="1" si="79"/>
        <v>1</v>
      </c>
      <c r="FI27" s="22" t="str">
        <f t="shared" ca="1" si="79"/>
        <v>-</v>
      </c>
      <c r="FJ27" s="5" t="str">
        <f t="shared" ca="1" si="96"/>
        <v>-</v>
      </c>
      <c r="FK27" s="5" t="str">
        <f t="shared" ca="1" si="96"/>
        <v>-</v>
      </c>
      <c r="FL27" s="5" t="str">
        <f t="shared" ca="1" si="96"/>
        <v>-</v>
      </c>
      <c r="FM27" s="5" t="str">
        <f t="shared" ca="1" si="96"/>
        <v>-</v>
      </c>
      <c r="FN27" s="22" t="str">
        <f t="shared" ca="1" si="119"/>
        <v>-</v>
      </c>
      <c r="FO27" s="253">
        <f t="shared" ca="1" si="119"/>
        <v>0.5</v>
      </c>
      <c r="FP27" s="253">
        <f t="shared" ca="1" si="119"/>
        <v>0.9</v>
      </c>
      <c r="FQ27" s="253">
        <f t="shared" ca="1" si="119"/>
        <v>0.5</v>
      </c>
      <c r="FR27" s="253">
        <f t="shared" ca="1" si="119"/>
        <v>0.5</v>
      </c>
      <c r="FS27" s="253">
        <f t="shared" ca="1" si="119"/>
        <v>0</v>
      </c>
      <c r="FT27" s="253">
        <f t="shared" ca="1" si="119"/>
        <v>0</v>
      </c>
      <c r="FU27" s="253" t="str">
        <f t="shared" ca="1" si="119"/>
        <v>-</v>
      </c>
      <c r="FV27" s="5" t="str">
        <f t="shared" ca="1" si="97"/>
        <v>-</v>
      </c>
      <c r="FW27" s="5" t="str">
        <f t="shared" ca="1" si="97"/>
        <v>-</v>
      </c>
      <c r="FX27" s="22">
        <f t="shared" ca="1" si="119"/>
        <v>1</v>
      </c>
      <c r="FY27" s="22">
        <f t="shared" ca="1" si="119"/>
        <v>0</v>
      </c>
      <c r="FZ27" s="22">
        <f t="shared" ca="1" si="119"/>
        <v>1</v>
      </c>
      <c r="GA27" s="22">
        <f t="shared" ca="1" si="119"/>
        <v>1</v>
      </c>
      <c r="GB27" s="22">
        <f t="shared" ca="1" si="119"/>
        <v>0</v>
      </c>
      <c r="GC27" s="22">
        <f t="shared" ca="1" si="119"/>
        <v>70</v>
      </c>
      <c r="GD27" s="22">
        <f t="shared" ca="1" si="120"/>
        <v>50</v>
      </c>
      <c r="GE27" s="22">
        <f t="shared" ca="1" si="120"/>
        <v>70</v>
      </c>
      <c r="GF27" s="22">
        <f t="shared" ca="1" si="120"/>
        <v>50</v>
      </c>
      <c r="GG27" s="5">
        <f t="shared" ca="1" si="98"/>
        <v>1</v>
      </c>
      <c r="GH27" s="5">
        <f t="shared" ca="1" si="99"/>
        <v>1</v>
      </c>
      <c r="GI27" s="5">
        <f t="shared" ca="1" si="100"/>
        <v>1</v>
      </c>
      <c r="GJ27" s="22">
        <f t="shared" ca="1" si="120"/>
        <v>1</v>
      </c>
      <c r="GK27" s="22">
        <f t="shared" ca="1" si="120"/>
        <v>1</v>
      </c>
      <c r="GL27" s="22">
        <f t="shared" ca="1" si="120"/>
        <v>1</v>
      </c>
      <c r="GM27" s="22">
        <f t="shared" ca="1" si="120"/>
        <v>1</v>
      </c>
      <c r="GN27" s="22">
        <f t="shared" ca="1" si="120"/>
        <v>1</v>
      </c>
      <c r="GO27" s="22">
        <f t="shared" ca="1" si="120"/>
        <v>1</v>
      </c>
      <c r="GP27" s="22">
        <f t="shared" ca="1" si="120"/>
        <v>1</v>
      </c>
      <c r="GQ27" s="161" t="b">
        <f t="shared" ca="1" si="101"/>
        <v>0</v>
      </c>
      <c r="GR27" s="244" t="str">
        <f t="shared" ref="GR27:GR30" ca="1" si="136">OFFSET(GR$5,$B27,0)</f>
        <v>-</v>
      </c>
      <c r="GS27" s="244" t="b">
        <f t="shared" ca="1" si="135"/>
        <v>0</v>
      </c>
      <c r="GT27" s="22">
        <f t="shared" ca="1" si="121"/>
        <v>0</v>
      </c>
      <c r="GU27" s="22" t="str">
        <f t="shared" ca="1" si="121"/>
        <v>-</v>
      </c>
      <c r="GV27" s="22">
        <f t="shared" ca="1" si="121"/>
        <v>0</v>
      </c>
      <c r="GW27" s="22">
        <f t="shared" ca="1" si="121"/>
        <v>0</v>
      </c>
      <c r="GX27" s="27">
        <v>0</v>
      </c>
    </row>
    <row r="28" spans="1:206" s="209" customFormat="1" outlineLevel="2">
      <c r="A28" s="208">
        <f t="shared" si="104"/>
        <v>23</v>
      </c>
      <c r="B28" s="216">
        <f t="shared" ca="1" si="122"/>
        <v>19</v>
      </c>
      <c r="C28" s="236">
        <v>200</v>
      </c>
      <c r="D28" s="236" t="b">
        <f t="shared" ca="1" si="88"/>
        <v>1</v>
      </c>
      <c r="E28" s="209" t="b">
        <v>0</v>
      </c>
      <c r="F28" s="209" t="b">
        <f t="shared" ca="1" si="105"/>
        <v>1</v>
      </c>
      <c r="G28" s="232">
        <f t="shared" ca="1" si="123"/>
        <v>1</v>
      </c>
      <c r="H28" s="232">
        <f t="shared" ca="1" si="106"/>
        <v>1</v>
      </c>
      <c r="I28" s="232">
        <f t="shared" ca="1" si="106"/>
        <v>1</v>
      </c>
      <c r="J28" s="232">
        <f t="shared" ca="1" si="106"/>
        <v>1</v>
      </c>
      <c r="K28" s="232">
        <f t="shared" ca="1" si="106"/>
        <v>1</v>
      </c>
      <c r="L28" s="232">
        <f t="shared" ca="1" si="106"/>
        <v>1</v>
      </c>
      <c r="M28" s="232">
        <f t="shared" ca="1" si="106"/>
        <v>1</v>
      </c>
      <c r="O28" s="224" t="str">
        <f t="shared" ca="1" si="107"/>
        <v>00004 FeedSupply GSM Day135 FWM     GI1 T_TRUE  LTW_FALSE (F43N33)</v>
      </c>
      <c r="P28" s="10" t="str">
        <f ca="1">IF(COUNTIF(O$5:O28,O28)=1,"-","Dup")</f>
        <v>-</v>
      </c>
      <c r="Q28" s="22" t="b">
        <f t="shared" ca="1" si="89"/>
        <v>1</v>
      </c>
      <c r="R28" s="256" t="str">
        <f t="shared" ca="1" si="89"/>
        <v>-</v>
      </c>
      <c r="S28" s="256" t="str">
        <f t="shared" ca="1" si="89"/>
        <v>-</v>
      </c>
      <c r="T28" s="22" t="b">
        <f t="shared" ca="1" si="89"/>
        <v>0</v>
      </c>
      <c r="U28" s="232" t="b">
        <f t="shared" ref="U28:U33" ca="1" si="137">OFFSET(U28,-1,0)</f>
        <v>1</v>
      </c>
      <c r="V28" s="232" t="b">
        <f t="shared" ca="1" si="124"/>
        <v>1</v>
      </c>
      <c r="W28" s="251">
        <f t="shared" ca="1" si="108"/>
        <v>1104</v>
      </c>
      <c r="X28" s="232" t="b">
        <f t="shared" ca="1" si="125"/>
        <v>0</v>
      </c>
      <c r="Y28" s="244" t="str">
        <f t="shared" ca="1" si="89"/>
        <v>-</v>
      </c>
      <c r="Z28" s="22" t="b">
        <f t="shared" ca="1" si="89"/>
        <v>1</v>
      </c>
      <c r="AA28" s="232">
        <f t="shared" ca="1" si="126"/>
        <v>1105</v>
      </c>
      <c r="AB28" s="22">
        <f t="shared" ca="1" si="127"/>
        <v>1</v>
      </c>
      <c r="AC28" s="232" t="str">
        <f t="shared" ca="1" si="128"/>
        <v>-</v>
      </c>
      <c r="AD28" s="22" t="str">
        <f t="shared" ca="1" si="127"/>
        <v>-</v>
      </c>
      <c r="AE28" s="232" t="str">
        <f t="shared" ca="1" si="128"/>
        <v>-</v>
      </c>
      <c r="AF28" s="232" t="str">
        <f t="shared" ca="1" si="128"/>
        <v>-</v>
      </c>
      <c r="AG28" s="22" t="str">
        <f t="shared" ca="1" si="89"/>
        <v>-</v>
      </c>
      <c r="AH28" s="256" t="str">
        <f t="shared" ca="1" si="89"/>
        <v>-</v>
      </c>
      <c r="AI28" s="22">
        <f t="shared" ca="1" si="89"/>
        <v>0</v>
      </c>
      <c r="AJ28" s="22">
        <f t="shared" ca="1" si="89"/>
        <v>0</v>
      </c>
      <c r="AK28" s="22" t="str">
        <f t="shared" ca="1" si="89"/>
        <v>-</v>
      </c>
      <c r="AL28" s="22" t="str">
        <f t="shared" ca="1" si="89"/>
        <v>-</v>
      </c>
      <c r="AM28" s="22" t="str">
        <f t="shared" ca="1" si="89"/>
        <v>-</v>
      </c>
      <c r="AN28" s="22" t="str">
        <f t="shared" ca="1" si="109"/>
        <v>-</v>
      </c>
      <c r="AO28" s="22" t="str">
        <f t="shared" ca="1" si="109"/>
        <v>-</v>
      </c>
      <c r="AP28" s="22" t="str">
        <f t="shared" ca="1" si="109"/>
        <v>-</v>
      </c>
      <c r="AQ28" s="22" t="str">
        <f t="shared" ca="1" si="109"/>
        <v>-</v>
      </c>
      <c r="AR28" s="22" t="str">
        <f t="shared" ca="1" si="109"/>
        <v>-</v>
      </c>
      <c r="AS28" s="22" t="str">
        <f t="shared" ca="1" si="109"/>
        <v>-</v>
      </c>
      <c r="AT28" s="22" t="str">
        <f t="shared" ca="1" si="109"/>
        <v>-</v>
      </c>
      <c r="AU28" s="22" t="str">
        <f t="shared" ca="1" si="109"/>
        <v>-</v>
      </c>
      <c r="AV28" s="22" t="str">
        <f t="shared" ca="1" si="109"/>
        <v>-</v>
      </c>
      <c r="AW28" s="22" t="str">
        <f t="shared" ca="1" si="109"/>
        <v>-</v>
      </c>
      <c r="AX28" s="22" t="str">
        <f t="shared" ca="1" si="109"/>
        <v>-</v>
      </c>
      <c r="AY28" s="22" t="str">
        <f t="shared" ca="1" si="109"/>
        <v>-</v>
      </c>
      <c r="AZ28" s="22" t="str">
        <f t="shared" ca="1" si="109"/>
        <v>-</v>
      </c>
      <c r="BA28" s="22" t="str">
        <f t="shared" ca="1" si="109"/>
        <v>-</v>
      </c>
      <c r="BB28" s="22" t="str">
        <f t="shared" ca="1" si="109"/>
        <v>-</v>
      </c>
      <c r="BC28" s="22" t="str">
        <f t="shared" ca="1" si="109"/>
        <v>-</v>
      </c>
      <c r="BD28" s="22" t="str">
        <f t="shared" ca="1" si="110"/>
        <v>-</v>
      </c>
      <c r="BE28" s="22" t="str">
        <f t="shared" ca="1" si="110"/>
        <v>-</v>
      </c>
      <c r="BF28" s="22" t="str">
        <f t="shared" ca="1" si="110"/>
        <v>-</v>
      </c>
      <c r="BG28" s="22" t="str">
        <f t="shared" ca="1" si="110"/>
        <v>-</v>
      </c>
      <c r="BH28" s="256">
        <f t="shared" ca="1" si="110"/>
        <v>0</v>
      </c>
      <c r="BI28" s="232" t="b">
        <f t="shared" ref="BI28:BI33" ca="1" si="138">OFFSET(BI28,-1,0)</f>
        <v>1</v>
      </c>
      <c r="BJ28" s="232" t="b">
        <f t="shared" ref="BJ28:BJ33" ca="1" si="139">OFFSET(BJ28,-1,0)</f>
        <v>0</v>
      </c>
      <c r="BK28" s="244" t="str">
        <f t="shared" ca="1" si="110"/>
        <v>-</v>
      </c>
      <c r="BL28" s="244" t="str">
        <f t="shared" ca="1" si="110"/>
        <v>-</v>
      </c>
      <c r="BM28" s="244" t="str">
        <f t="shared" ca="1" si="110"/>
        <v>-</v>
      </c>
      <c r="BN28" s="244" t="str">
        <f t="shared" ca="1" si="110"/>
        <v>-</v>
      </c>
      <c r="BO28" s="244" t="str">
        <f t="shared" ca="1" si="110"/>
        <v>-</v>
      </c>
      <c r="BP28" s="244" t="str">
        <f t="shared" ca="1" si="110"/>
        <v>-</v>
      </c>
      <c r="BQ28" s="232">
        <f t="shared" ca="1" si="129"/>
        <v>3</v>
      </c>
      <c r="BR28" s="232">
        <f t="shared" ca="1" si="129"/>
        <v>3</v>
      </c>
      <c r="BS28" s="256">
        <f t="shared" ca="1" si="110"/>
        <v>0</v>
      </c>
      <c r="BT28" s="232" t="str">
        <f t="shared" ca="1" si="130"/>
        <v>-</v>
      </c>
      <c r="BU28" s="232" t="str">
        <f t="shared" ca="1" si="130"/>
        <v>-</v>
      </c>
      <c r="BV28" s="22" t="str">
        <f t="shared" ca="1" si="111"/>
        <v>-</v>
      </c>
      <c r="BW28" s="22" t="str">
        <f t="shared" ca="1" si="111"/>
        <v>-</v>
      </c>
      <c r="BX28" s="22" t="str">
        <f t="shared" ca="1" si="111"/>
        <v>-</v>
      </c>
      <c r="BY28" s="22" t="str">
        <f t="shared" ca="1" si="111"/>
        <v>-</v>
      </c>
      <c r="BZ28" s="22" t="str">
        <f t="shared" ca="1" si="111"/>
        <v>-</v>
      </c>
      <c r="CA28" s="251">
        <f t="shared" ca="1" si="131"/>
        <v>0</v>
      </c>
      <c r="CB28" s="251" t="str">
        <f t="shared" ca="1" si="132"/>
        <v>-</v>
      </c>
      <c r="CC28" s="251" t="str">
        <f t="shared" ca="1" si="133"/>
        <v>-</v>
      </c>
      <c r="CD28" s="22" t="str">
        <f t="shared" ca="1" si="111"/>
        <v>-</v>
      </c>
      <c r="CE28" s="22" t="str">
        <f t="shared" ca="1" si="111"/>
        <v>-</v>
      </c>
      <c r="CF28" s="22" t="str">
        <f t="shared" ca="1" si="111"/>
        <v>-</v>
      </c>
      <c r="CG28" s="22">
        <f t="shared" ca="1" si="111"/>
        <v>0</v>
      </c>
      <c r="CH28" s="256">
        <f t="shared" ca="1" si="90"/>
        <v>0</v>
      </c>
      <c r="CI28" s="256">
        <f t="shared" ca="1" si="90"/>
        <v>0</v>
      </c>
      <c r="CJ28" s="256">
        <f t="shared" ca="1" si="90"/>
        <v>0</v>
      </c>
      <c r="CK28" s="22">
        <f t="shared" ca="1" si="112"/>
        <v>0</v>
      </c>
      <c r="CL28" s="22">
        <f t="shared" ca="1" si="112"/>
        <v>0</v>
      </c>
      <c r="CM28" s="22">
        <f t="shared" ca="1" si="112"/>
        <v>0</v>
      </c>
      <c r="CN28" s="22" t="str">
        <f t="shared" ca="1" si="112"/>
        <v>-</v>
      </c>
      <c r="CO28" s="22" t="str">
        <f t="shared" ca="1" si="112"/>
        <v>-</v>
      </c>
      <c r="CP28" s="256" t="str">
        <f t="shared" ca="1" si="112"/>
        <v>-</v>
      </c>
      <c r="CQ28" s="256" t="str">
        <f t="shared" ca="1" si="112"/>
        <v>-</v>
      </c>
      <c r="CR28" s="22" t="str">
        <f t="shared" ca="1" si="112"/>
        <v>-</v>
      </c>
      <c r="CS28" s="22" t="str">
        <f t="shared" ca="1" si="112"/>
        <v>-</v>
      </c>
      <c r="CT28" s="22" t="str">
        <f t="shared" ca="1" si="112"/>
        <v>-</v>
      </c>
      <c r="CU28" s="22" t="str">
        <f t="shared" ca="1" si="112"/>
        <v>-</v>
      </c>
      <c r="CV28" s="22" t="str">
        <f t="shared" ca="1" si="112"/>
        <v>-</v>
      </c>
      <c r="CW28" s="22" t="str">
        <f t="shared" ca="1" si="112"/>
        <v>-</v>
      </c>
      <c r="CX28" s="22" t="str">
        <f t="shared" ca="1" si="112"/>
        <v>-</v>
      </c>
      <c r="CY28" s="5">
        <f t="shared" ca="1" si="92"/>
        <v>0</v>
      </c>
      <c r="CZ28" s="22" t="str">
        <f t="shared" ca="1" si="113"/>
        <v>-</v>
      </c>
      <c r="DA28" s="22" t="str">
        <f t="shared" ca="1" si="113"/>
        <v>-</v>
      </c>
      <c r="DB28" s="22" t="str">
        <f t="shared" ca="1" si="113"/>
        <v>-</v>
      </c>
      <c r="DC28" s="22" t="str">
        <f t="shared" ca="1" si="113"/>
        <v>-</v>
      </c>
      <c r="DD28" s="5" t="b">
        <f t="shared" ca="1" si="93"/>
        <v>0</v>
      </c>
      <c r="DE28" s="22" t="str">
        <f t="shared" ca="1" si="113"/>
        <v>-</v>
      </c>
      <c r="DF28" s="22">
        <f t="shared" ca="1" si="113"/>
        <v>0</v>
      </c>
      <c r="DG28" s="22" t="str">
        <f t="shared" ca="1" si="113"/>
        <v>-</v>
      </c>
      <c r="DH28" s="22">
        <f t="shared" ca="1" si="113"/>
        <v>1</v>
      </c>
      <c r="DI28" s="22">
        <f t="shared" ca="1" si="113"/>
        <v>0</v>
      </c>
      <c r="DJ28" s="22">
        <f t="shared" ca="1" si="113"/>
        <v>1</v>
      </c>
      <c r="DK28" s="22">
        <f t="shared" ca="1" si="113"/>
        <v>1</v>
      </c>
      <c r="DL28" s="22">
        <f t="shared" ca="1" si="113"/>
        <v>1</v>
      </c>
      <c r="DM28" s="22">
        <f t="shared" ca="1" si="113"/>
        <v>0</v>
      </c>
      <c r="DN28" s="22">
        <f t="shared" ca="1" si="113"/>
        <v>0</v>
      </c>
      <c r="DO28" s="22">
        <f t="shared" ca="1" si="113"/>
        <v>0</v>
      </c>
      <c r="DP28" s="22">
        <f t="shared" ca="1" si="114"/>
        <v>0</v>
      </c>
      <c r="DQ28" s="22">
        <f t="shared" ca="1" si="114"/>
        <v>1</v>
      </c>
      <c r="DR28" s="22">
        <f t="shared" ca="1" si="114"/>
        <v>0</v>
      </c>
      <c r="DS28" s="22">
        <f t="shared" ca="1" si="114"/>
        <v>0</v>
      </c>
      <c r="DT28" s="22">
        <f t="shared" ca="1" si="114"/>
        <v>0</v>
      </c>
      <c r="DU28" s="22">
        <f t="shared" ca="1" si="114"/>
        <v>0</v>
      </c>
      <c r="DV28" s="22">
        <f t="shared" ca="1" si="114"/>
        <v>0</v>
      </c>
      <c r="DW28" s="22">
        <f t="shared" ca="1" si="114"/>
        <v>0</v>
      </c>
      <c r="DX28" s="22">
        <f t="shared" ca="1" si="114"/>
        <v>0</v>
      </c>
      <c r="DY28" s="22">
        <f t="shared" ca="1" si="114"/>
        <v>1</v>
      </c>
      <c r="DZ28" s="22">
        <f t="shared" ca="1" si="114"/>
        <v>0</v>
      </c>
      <c r="EA28" s="256">
        <f t="shared" ca="1" si="114"/>
        <v>0</v>
      </c>
      <c r="EB28" s="256">
        <f t="shared" ca="1" si="114"/>
        <v>0</v>
      </c>
      <c r="EC28" s="256">
        <f t="shared" ca="1" si="114"/>
        <v>0</v>
      </c>
      <c r="ED28" s="256">
        <f t="shared" ca="1" si="74"/>
        <v>0</v>
      </c>
      <c r="EE28" s="256">
        <f t="shared" ca="1" si="74"/>
        <v>0</v>
      </c>
      <c r="EF28" s="256">
        <f t="shared" ca="1" si="74"/>
        <v>0</v>
      </c>
      <c r="EG28" s="22">
        <f t="shared" ca="1" si="115"/>
        <v>0</v>
      </c>
      <c r="EH28" s="22">
        <f t="shared" ca="1" si="115"/>
        <v>0</v>
      </c>
      <c r="EI28" s="22" t="str">
        <f t="shared" ca="1" si="115"/>
        <v>-</v>
      </c>
      <c r="EJ28" s="22" t="str">
        <f t="shared" ca="1" si="115"/>
        <v>-</v>
      </c>
      <c r="EK28" s="22" t="str">
        <f t="shared" ca="1" si="115"/>
        <v>-</v>
      </c>
      <c r="EL28" s="22" t="str">
        <f t="shared" ca="1" si="115"/>
        <v>-</v>
      </c>
      <c r="EM28" s="5" t="b">
        <f t="shared" ca="1" si="94"/>
        <v>1</v>
      </c>
      <c r="EN28" s="5" t="b">
        <f t="shared" ca="1" si="94"/>
        <v>0</v>
      </c>
      <c r="EO28" s="5" t="b">
        <f t="shared" ca="1" si="94"/>
        <v>0</v>
      </c>
      <c r="EP28" s="256">
        <f t="shared" ca="1" si="115"/>
        <v>0</v>
      </c>
      <c r="EQ28" s="22">
        <f t="shared" ca="1" si="115"/>
        <v>2</v>
      </c>
      <c r="ER28" s="22">
        <f t="shared" ca="1" si="115"/>
        <v>2</v>
      </c>
      <c r="ES28" s="256" t="str">
        <f t="shared" ca="1" si="74"/>
        <v>-</v>
      </c>
      <c r="ET28" s="256" t="str">
        <f t="shared" ca="1" si="74"/>
        <v>-</v>
      </c>
      <c r="EU28" s="256" t="str">
        <f t="shared" ca="1" si="74"/>
        <v>-</v>
      </c>
      <c r="EV28" s="256" t="str">
        <f t="shared" ca="1" si="74"/>
        <v>-</v>
      </c>
      <c r="EW28" s="256" t="str">
        <f t="shared" ca="1" si="74"/>
        <v>-</v>
      </c>
      <c r="EX28" s="22" t="str">
        <f t="shared" ca="1" si="116"/>
        <v>-</v>
      </c>
      <c r="EY28" s="22" t="str">
        <f t="shared" ca="1" si="116"/>
        <v>-</v>
      </c>
      <c r="EZ28" s="5" t="b">
        <f t="array" aca="1" ref="EZ28" ca="1">IF(OR(FA28:FB28&lt;&gt;"-"),TRUE,"-")</f>
        <v>1</v>
      </c>
      <c r="FA28" s="232">
        <f t="shared" ca="1" si="134"/>
        <v>2</v>
      </c>
      <c r="FB28" s="256" t="str">
        <f t="shared" ca="1" si="95"/>
        <v>-</v>
      </c>
      <c r="FC28" s="5" t="str">
        <f t="array" aca="1" ref="FC28" ca="1">IF(OR(FD28:FE28&lt;&gt;"-"),TRUE,"-")</f>
        <v>-</v>
      </c>
      <c r="FD28" s="22" t="str">
        <f t="shared" ca="1" si="117"/>
        <v>-</v>
      </c>
      <c r="FE28" s="256" t="str">
        <f t="shared" ca="1" si="118"/>
        <v>-</v>
      </c>
      <c r="FF28" s="22" t="b">
        <f t="shared" ca="1" si="78"/>
        <v>1</v>
      </c>
      <c r="FG28" s="22">
        <f t="shared" ca="1" si="78"/>
        <v>2</v>
      </c>
      <c r="FH28" s="22" t="b">
        <f t="shared" ca="1" si="79"/>
        <v>1</v>
      </c>
      <c r="FI28" s="22" t="str">
        <f t="shared" ca="1" si="79"/>
        <v>-</v>
      </c>
      <c r="FJ28" s="5" t="str">
        <f t="shared" ca="1" si="96"/>
        <v>-</v>
      </c>
      <c r="FK28" s="5" t="str">
        <f t="shared" ca="1" si="96"/>
        <v>-</v>
      </c>
      <c r="FL28" s="5" t="str">
        <f t="shared" ca="1" si="96"/>
        <v>-</v>
      </c>
      <c r="FM28" s="5" t="str">
        <f t="shared" ca="1" si="96"/>
        <v>-</v>
      </c>
      <c r="FN28" s="22" t="str">
        <f t="shared" ca="1" si="119"/>
        <v>-</v>
      </c>
      <c r="FO28" s="253">
        <f t="shared" ca="1" si="119"/>
        <v>0.5</v>
      </c>
      <c r="FP28" s="253">
        <f t="shared" ca="1" si="119"/>
        <v>0.9</v>
      </c>
      <c r="FQ28" s="253">
        <f t="shared" ca="1" si="119"/>
        <v>0.5</v>
      </c>
      <c r="FR28" s="253">
        <f t="shared" ca="1" si="119"/>
        <v>0.5</v>
      </c>
      <c r="FS28" s="253">
        <f t="shared" ca="1" si="119"/>
        <v>0</v>
      </c>
      <c r="FT28" s="253">
        <f t="shared" ca="1" si="119"/>
        <v>0</v>
      </c>
      <c r="FU28" s="253" t="str">
        <f t="shared" ca="1" si="119"/>
        <v>-</v>
      </c>
      <c r="FV28" s="5" t="str">
        <f t="shared" ca="1" si="97"/>
        <v>-</v>
      </c>
      <c r="FW28" s="5" t="str">
        <f t="shared" ca="1" si="97"/>
        <v>-</v>
      </c>
      <c r="FX28" s="22">
        <f t="shared" ca="1" si="119"/>
        <v>1</v>
      </c>
      <c r="FY28" s="22">
        <f t="shared" ca="1" si="119"/>
        <v>0</v>
      </c>
      <c r="FZ28" s="22">
        <f t="shared" ca="1" si="119"/>
        <v>1</v>
      </c>
      <c r="GA28" s="22">
        <f t="shared" ca="1" si="119"/>
        <v>1</v>
      </c>
      <c r="GB28" s="22">
        <f t="shared" ca="1" si="119"/>
        <v>0</v>
      </c>
      <c r="GC28" s="22">
        <f t="shared" ca="1" si="119"/>
        <v>70</v>
      </c>
      <c r="GD28" s="22">
        <f t="shared" ca="1" si="120"/>
        <v>50</v>
      </c>
      <c r="GE28" s="22">
        <f t="shared" ca="1" si="120"/>
        <v>70</v>
      </c>
      <c r="GF28" s="22">
        <f t="shared" ca="1" si="120"/>
        <v>50</v>
      </c>
      <c r="GG28" s="5">
        <f t="shared" ca="1" si="98"/>
        <v>1</v>
      </c>
      <c r="GH28" s="5">
        <f t="shared" ca="1" si="99"/>
        <v>1</v>
      </c>
      <c r="GI28" s="5">
        <f t="shared" ca="1" si="100"/>
        <v>1</v>
      </c>
      <c r="GJ28" s="22">
        <f t="shared" ca="1" si="120"/>
        <v>1</v>
      </c>
      <c r="GK28" s="22">
        <f t="shared" ca="1" si="120"/>
        <v>1</v>
      </c>
      <c r="GL28" s="22">
        <f t="shared" ca="1" si="120"/>
        <v>1</v>
      </c>
      <c r="GM28" s="22">
        <f t="shared" ca="1" si="120"/>
        <v>1</v>
      </c>
      <c r="GN28" s="22">
        <f t="shared" ca="1" si="120"/>
        <v>1</v>
      </c>
      <c r="GO28" s="22">
        <f t="shared" ca="1" si="120"/>
        <v>1</v>
      </c>
      <c r="GP28" s="22">
        <f t="shared" ca="1" si="120"/>
        <v>1</v>
      </c>
      <c r="GQ28" s="161" t="b">
        <f t="shared" ca="1" si="101"/>
        <v>0</v>
      </c>
      <c r="GR28" s="244" t="str">
        <f t="shared" ca="1" si="136"/>
        <v>-</v>
      </c>
      <c r="GS28" s="244" t="b">
        <f t="shared" ca="1" si="135"/>
        <v>0</v>
      </c>
      <c r="GT28" s="22">
        <f t="shared" ca="1" si="121"/>
        <v>0</v>
      </c>
      <c r="GU28" s="22" t="str">
        <f t="shared" ca="1" si="121"/>
        <v>-</v>
      </c>
      <c r="GV28" s="22">
        <f t="shared" ca="1" si="121"/>
        <v>0</v>
      </c>
      <c r="GW28" s="22">
        <f t="shared" ca="1" si="121"/>
        <v>0</v>
      </c>
      <c r="GX28" s="27">
        <v>0</v>
      </c>
    </row>
    <row r="29" spans="1:206" s="209" customFormat="1" outlineLevel="2">
      <c r="A29" s="208">
        <f t="shared" si="104"/>
        <v>24</v>
      </c>
      <c r="B29" s="216">
        <f t="shared" ca="1" si="122"/>
        <v>19</v>
      </c>
      <c r="C29" s="236">
        <v>200</v>
      </c>
      <c r="D29" s="236" t="b">
        <f t="shared" ca="1" si="88"/>
        <v>1</v>
      </c>
      <c r="E29" s="209" t="b">
        <v>0</v>
      </c>
      <c r="F29" s="209" t="b">
        <f t="shared" ca="1" si="105"/>
        <v>1</v>
      </c>
      <c r="G29" s="232">
        <f t="shared" ca="1" si="123"/>
        <v>1</v>
      </c>
      <c r="H29" s="232">
        <f t="shared" ca="1" si="106"/>
        <v>1</v>
      </c>
      <c r="I29" s="232">
        <f t="shared" ca="1" si="106"/>
        <v>1</v>
      </c>
      <c r="J29" s="232">
        <f t="shared" ca="1" si="106"/>
        <v>1</v>
      </c>
      <c r="K29" s="232">
        <f t="shared" ca="1" si="106"/>
        <v>1</v>
      </c>
      <c r="L29" s="232">
        <f t="shared" ca="1" si="106"/>
        <v>1</v>
      </c>
      <c r="M29" s="232">
        <f t="shared" ca="1" si="106"/>
        <v>1</v>
      </c>
      <c r="O29" s="224" t="str">
        <f t="shared" ca="1" si="107"/>
        <v>00005 FeedSupply GSM Day135 FWM     GI1 T_TRUE  LTW_FALSE (F43N33)</v>
      </c>
      <c r="P29" s="10" t="str">
        <f ca="1">IF(COUNTIF(O$5:O29,O29)=1,"-","Dup")</f>
        <v>-</v>
      </c>
      <c r="Q29" s="22" t="b">
        <f t="shared" ca="1" si="89"/>
        <v>1</v>
      </c>
      <c r="R29" s="256" t="str">
        <f t="shared" ca="1" si="89"/>
        <v>-</v>
      </c>
      <c r="S29" s="256" t="str">
        <f t="shared" ca="1" si="89"/>
        <v>-</v>
      </c>
      <c r="T29" s="22" t="b">
        <f t="shared" ca="1" si="89"/>
        <v>0</v>
      </c>
      <c r="U29" s="232" t="b">
        <f t="shared" ca="1" si="137"/>
        <v>1</v>
      </c>
      <c r="V29" s="232" t="b">
        <f t="shared" ca="1" si="124"/>
        <v>1</v>
      </c>
      <c r="W29" s="251">
        <f t="shared" ca="1" si="108"/>
        <v>1105</v>
      </c>
      <c r="X29" s="232" t="b">
        <f t="shared" ca="1" si="125"/>
        <v>0</v>
      </c>
      <c r="Y29" s="244" t="str">
        <f t="shared" ca="1" si="89"/>
        <v>-</v>
      </c>
      <c r="Z29" s="22" t="b">
        <f t="shared" ca="1" si="89"/>
        <v>1</v>
      </c>
      <c r="AA29" s="232">
        <f t="shared" ca="1" si="126"/>
        <v>1106</v>
      </c>
      <c r="AB29" s="22">
        <f t="shared" ca="1" si="127"/>
        <v>1</v>
      </c>
      <c r="AC29" s="232" t="str">
        <f t="shared" ca="1" si="128"/>
        <v>-</v>
      </c>
      <c r="AD29" s="22" t="str">
        <f t="shared" ca="1" si="127"/>
        <v>-</v>
      </c>
      <c r="AE29" s="232" t="str">
        <f t="shared" ca="1" si="128"/>
        <v>-</v>
      </c>
      <c r="AF29" s="232" t="str">
        <f t="shared" ca="1" si="128"/>
        <v>-</v>
      </c>
      <c r="AG29" s="22" t="str">
        <f t="shared" ca="1" si="89"/>
        <v>-</v>
      </c>
      <c r="AH29" s="256" t="str">
        <f t="shared" ca="1" si="89"/>
        <v>-</v>
      </c>
      <c r="AI29" s="22">
        <f t="shared" ca="1" si="89"/>
        <v>0</v>
      </c>
      <c r="AJ29" s="22">
        <f t="shared" ca="1" si="89"/>
        <v>0</v>
      </c>
      <c r="AK29" s="22" t="str">
        <f t="shared" ca="1" si="89"/>
        <v>-</v>
      </c>
      <c r="AL29" s="22" t="str">
        <f t="shared" ca="1" si="89"/>
        <v>-</v>
      </c>
      <c r="AM29" s="22" t="str">
        <f t="shared" ca="1" si="89"/>
        <v>-</v>
      </c>
      <c r="AN29" s="22" t="str">
        <f t="shared" ca="1" si="109"/>
        <v>-</v>
      </c>
      <c r="AO29" s="22" t="str">
        <f t="shared" ca="1" si="109"/>
        <v>-</v>
      </c>
      <c r="AP29" s="22" t="str">
        <f t="shared" ca="1" si="109"/>
        <v>-</v>
      </c>
      <c r="AQ29" s="22" t="str">
        <f t="shared" ca="1" si="109"/>
        <v>-</v>
      </c>
      <c r="AR29" s="22" t="str">
        <f t="shared" ca="1" si="109"/>
        <v>-</v>
      </c>
      <c r="AS29" s="22" t="str">
        <f t="shared" ca="1" si="109"/>
        <v>-</v>
      </c>
      <c r="AT29" s="22" t="str">
        <f t="shared" ca="1" si="109"/>
        <v>-</v>
      </c>
      <c r="AU29" s="22" t="str">
        <f t="shared" ca="1" si="109"/>
        <v>-</v>
      </c>
      <c r="AV29" s="22" t="str">
        <f t="shared" ca="1" si="109"/>
        <v>-</v>
      </c>
      <c r="AW29" s="22" t="str">
        <f t="shared" ca="1" si="109"/>
        <v>-</v>
      </c>
      <c r="AX29" s="22" t="str">
        <f t="shared" ca="1" si="109"/>
        <v>-</v>
      </c>
      <c r="AY29" s="22" t="str">
        <f t="shared" ca="1" si="109"/>
        <v>-</v>
      </c>
      <c r="AZ29" s="22" t="str">
        <f t="shared" ca="1" si="109"/>
        <v>-</v>
      </c>
      <c r="BA29" s="22" t="str">
        <f t="shared" ca="1" si="109"/>
        <v>-</v>
      </c>
      <c r="BB29" s="22" t="str">
        <f t="shared" ca="1" si="109"/>
        <v>-</v>
      </c>
      <c r="BC29" s="22" t="str">
        <f t="shared" ca="1" si="109"/>
        <v>-</v>
      </c>
      <c r="BD29" s="22" t="str">
        <f t="shared" ca="1" si="110"/>
        <v>-</v>
      </c>
      <c r="BE29" s="22" t="str">
        <f t="shared" ca="1" si="110"/>
        <v>-</v>
      </c>
      <c r="BF29" s="22" t="str">
        <f t="shared" ca="1" si="110"/>
        <v>-</v>
      </c>
      <c r="BG29" s="22" t="str">
        <f t="shared" ca="1" si="110"/>
        <v>-</v>
      </c>
      <c r="BH29" s="256">
        <f t="shared" ca="1" si="110"/>
        <v>0</v>
      </c>
      <c r="BI29" s="255" t="b">
        <v>0</v>
      </c>
      <c r="BJ29" s="255" t="b">
        <v>1</v>
      </c>
      <c r="BK29" s="244" t="str">
        <f t="shared" ca="1" si="110"/>
        <v>-</v>
      </c>
      <c r="BL29" s="244" t="str">
        <f t="shared" ca="1" si="110"/>
        <v>-</v>
      </c>
      <c r="BM29" s="244" t="str">
        <f t="shared" ca="1" si="110"/>
        <v>-</v>
      </c>
      <c r="BN29" s="244" t="str">
        <f t="shared" ca="1" si="110"/>
        <v>-</v>
      </c>
      <c r="BO29" s="244" t="str">
        <f t="shared" ca="1" si="110"/>
        <v>-</v>
      </c>
      <c r="BP29" s="244" t="str">
        <f t="shared" ca="1" si="110"/>
        <v>-</v>
      </c>
      <c r="BQ29" s="232">
        <f t="shared" ca="1" si="129"/>
        <v>3</v>
      </c>
      <c r="BR29" s="232">
        <f t="shared" ca="1" si="129"/>
        <v>3</v>
      </c>
      <c r="BS29" s="256">
        <f t="shared" ca="1" si="110"/>
        <v>0</v>
      </c>
      <c r="BT29" s="232" t="str">
        <f t="shared" ca="1" si="130"/>
        <v>-</v>
      </c>
      <c r="BU29" s="232" t="str">
        <f t="shared" ca="1" si="130"/>
        <v>-</v>
      </c>
      <c r="BV29" s="22" t="str">
        <f t="shared" ca="1" si="111"/>
        <v>-</v>
      </c>
      <c r="BW29" s="22" t="str">
        <f t="shared" ca="1" si="111"/>
        <v>-</v>
      </c>
      <c r="BX29" s="22" t="str">
        <f t="shared" ca="1" si="111"/>
        <v>-</v>
      </c>
      <c r="BY29" s="22" t="str">
        <f t="shared" ca="1" si="111"/>
        <v>-</v>
      </c>
      <c r="BZ29" s="22" t="str">
        <f t="shared" ca="1" si="111"/>
        <v>-</v>
      </c>
      <c r="CA29" s="251">
        <f t="shared" ca="1" si="131"/>
        <v>0</v>
      </c>
      <c r="CB29" s="251" t="str">
        <f t="shared" ca="1" si="132"/>
        <v>-</v>
      </c>
      <c r="CC29" s="251" t="str">
        <f t="shared" ca="1" si="133"/>
        <v>-</v>
      </c>
      <c r="CD29" s="22" t="str">
        <f t="shared" ca="1" si="111"/>
        <v>-</v>
      </c>
      <c r="CE29" s="22" t="str">
        <f t="shared" ca="1" si="111"/>
        <v>-</v>
      </c>
      <c r="CF29" s="22" t="str">
        <f t="shared" ca="1" si="111"/>
        <v>-</v>
      </c>
      <c r="CG29" s="22">
        <f t="shared" ca="1" si="111"/>
        <v>0</v>
      </c>
      <c r="CH29" s="256">
        <f t="shared" ca="1" si="90"/>
        <v>0</v>
      </c>
      <c r="CI29" s="256">
        <f t="shared" ca="1" si="90"/>
        <v>0</v>
      </c>
      <c r="CJ29" s="256">
        <f t="shared" ca="1" si="90"/>
        <v>0</v>
      </c>
      <c r="CK29" s="22">
        <f t="shared" ca="1" si="112"/>
        <v>0</v>
      </c>
      <c r="CL29" s="22">
        <f t="shared" ca="1" si="112"/>
        <v>0</v>
      </c>
      <c r="CM29" s="22">
        <f t="shared" ca="1" si="112"/>
        <v>0</v>
      </c>
      <c r="CN29" s="22" t="str">
        <f t="shared" ca="1" si="112"/>
        <v>-</v>
      </c>
      <c r="CO29" s="22" t="str">
        <f t="shared" ca="1" si="112"/>
        <v>-</v>
      </c>
      <c r="CP29" s="256" t="str">
        <f t="shared" ca="1" si="112"/>
        <v>-</v>
      </c>
      <c r="CQ29" s="256" t="str">
        <f t="shared" ca="1" si="112"/>
        <v>-</v>
      </c>
      <c r="CR29" s="22" t="str">
        <f t="shared" ca="1" si="112"/>
        <v>-</v>
      </c>
      <c r="CS29" s="22" t="str">
        <f t="shared" ca="1" si="112"/>
        <v>-</v>
      </c>
      <c r="CT29" s="22" t="str">
        <f t="shared" ca="1" si="112"/>
        <v>-</v>
      </c>
      <c r="CU29" s="22" t="str">
        <f t="shared" ca="1" si="112"/>
        <v>-</v>
      </c>
      <c r="CV29" s="22" t="str">
        <f t="shared" ca="1" si="112"/>
        <v>-</v>
      </c>
      <c r="CW29" s="22" t="str">
        <f t="shared" ca="1" si="112"/>
        <v>-</v>
      </c>
      <c r="CX29" s="22" t="str">
        <f t="shared" ca="1" si="112"/>
        <v>-</v>
      </c>
      <c r="CY29" s="5">
        <f t="shared" ca="1" si="92"/>
        <v>0</v>
      </c>
      <c r="CZ29" s="22" t="str">
        <f t="shared" ca="1" si="113"/>
        <v>-</v>
      </c>
      <c r="DA29" s="22" t="str">
        <f t="shared" ca="1" si="113"/>
        <v>-</v>
      </c>
      <c r="DB29" s="22" t="str">
        <f t="shared" ca="1" si="113"/>
        <v>-</v>
      </c>
      <c r="DC29" s="22" t="str">
        <f t="shared" ca="1" si="113"/>
        <v>-</v>
      </c>
      <c r="DD29" s="5" t="b">
        <f t="shared" ca="1" si="93"/>
        <v>0</v>
      </c>
      <c r="DE29" s="22" t="str">
        <f t="shared" ca="1" si="113"/>
        <v>-</v>
      </c>
      <c r="DF29" s="22">
        <f t="shared" ca="1" si="113"/>
        <v>0</v>
      </c>
      <c r="DG29" s="22" t="str">
        <f t="shared" ca="1" si="113"/>
        <v>-</v>
      </c>
      <c r="DH29" s="22">
        <f t="shared" ca="1" si="113"/>
        <v>1</v>
      </c>
      <c r="DI29" s="22">
        <f t="shared" ca="1" si="113"/>
        <v>0</v>
      </c>
      <c r="DJ29" s="22">
        <f t="shared" ca="1" si="113"/>
        <v>1</v>
      </c>
      <c r="DK29" s="22">
        <f t="shared" ca="1" si="113"/>
        <v>1</v>
      </c>
      <c r="DL29" s="22">
        <f t="shared" ca="1" si="113"/>
        <v>1</v>
      </c>
      <c r="DM29" s="22">
        <f t="shared" ca="1" si="113"/>
        <v>0</v>
      </c>
      <c r="DN29" s="22">
        <f t="shared" ca="1" si="113"/>
        <v>0</v>
      </c>
      <c r="DO29" s="22">
        <f t="shared" ca="1" si="113"/>
        <v>0</v>
      </c>
      <c r="DP29" s="22">
        <f t="shared" ca="1" si="114"/>
        <v>0</v>
      </c>
      <c r="DQ29" s="22">
        <f t="shared" ca="1" si="114"/>
        <v>1</v>
      </c>
      <c r="DR29" s="22">
        <f t="shared" ca="1" si="114"/>
        <v>0</v>
      </c>
      <c r="DS29" s="22">
        <f t="shared" ca="1" si="114"/>
        <v>0</v>
      </c>
      <c r="DT29" s="22">
        <f t="shared" ca="1" si="114"/>
        <v>0</v>
      </c>
      <c r="DU29" s="22">
        <f t="shared" ca="1" si="114"/>
        <v>0</v>
      </c>
      <c r="DV29" s="22">
        <f t="shared" ca="1" si="114"/>
        <v>0</v>
      </c>
      <c r="DW29" s="22">
        <f t="shared" ca="1" si="114"/>
        <v>0</v>
      </c>
      <c r="DX29" s="22">
        <f t="shared" ca="1" si="114"/>
        <v>0</v>
      </c>
      <c r="DY29" s="22">
        <f t="shared" ca="1" si="114"/>
        <v>1</v>
      </c>
      <c r="DZ29" s="22">
        <f t="shared" ca="1" si="114"/>
        <v>0</v>
      </c>
      <c r="EA29" s="256">
        <f t="shared" ca="1" si="114"/>
        <v>0</v>
      </c>
      <c r="EB29" s="256">
        <f t="shared" ca="1" si="114"/>
        <v>0</v>
      </c>
      <c r="EC29" s="256">
        <f t="shared" ca="1" si="114"/>
        <v>0</v>
      </c>
      <c r="ED29" s="256">
        <f t="shared" ca="1" si="74"/>
        <v>0</v>
      </c>
      <c r="EE29" s="256">
        <f t="shared" ca="1" si="74"/>
        <v>0</v>
      </c>
      <c r="EF29" s="256">
        <f t="shared" ca="1" si="74"/>
        <v>0</v>
      </c>
      <c r="EG29" s="22">
        <f t="shared" ca="1" si="115"/>
        <v>0</v>
      </c>
      <c r="EH29" s="22">
        <f t="shared" ca="1" si="115"/>
        <v>0</v>
      </c>
      <c r="EI29" s="22" t="str">
        <f t="shared" ca="1" si="115"/>
        <v>-</v>
      </c>
      <c r="EJ29" s="22" t="str">
        <f t="shared" ca="1" si="115"/>
        <v>-</v>
      </c>
      <c r="EK29" s="22" t="str">
        <f t="shared" ca="1" si="115"/>
        <v>-</v>
      </c>
      <c r="EL29" s="22" t="str">
        <f t="shared" ca="1" si="115"/>
        <v>-</v>
      </c>
      <c r="EM29" s="5" t="b">
        <f t="shared" ca="1" si="94"/>
        <v>1</v>
      </c>
      <c r="EN29" s="5" t="b">
        <f t="shared" ca="1" si="94"/>
        <v>0</v>
      </c>
      <c r="EO29" s="5" t="b">
        <f t="shared" ca="1" si="94"/>
        <v>0</v>
      </c>
      <c r="EP29" s="256">
        <f t="shared" ca="1" si="115"/>
        <v>0</v>
      </c>
      <c r="EQ29" s="22">
        <f t="shared" ca="1" si="115"/>
        <v>2</v>
      </c>
      <c r="ER29" s="22">
        <f t="shared" ca="1" si="115"/>
        <v>2</v>
      </c>
      <c r="ES29" s="256" t="str">
        <f t="shared" ca="1" si="74"/>
        <v>-</v>
      </c>
      <c r="ET29" s="256" t="str">
        <f t="shared" ca="1" si="74"/>
        <v>-</v>
      </c>
      <c r="EU29" s="256" t="str">
        <f t="shared" ca="1" si="74"/>
        <v>-</v>
      </c>
      <c r="EV29" s="256" t="str">
        <f t="shared" ca="1" si="74"/>
        <v>-</v>
      </c>
      <c r="EW29" s="256" t="str">
        <f t="shared" ca="1" si="74"/>
        <v>-</v>
      </c>
      <c r="EX29" s="22" t="str">
        <f t="shared" ca="1" si="116"/>
        <v>-</v>
      </c>
      <c r="EY29" s="22" t="str">
        <f t="shared" ca="1" si="116"/>
        <v>-</v>
      </c>
      <c r="EZ29" s="5" t="b">
        <f t="array" aca="1" ref="EZ29" ca="1">IF(OR(FA29:FB29&lt;&gt;"-"),TRUE,"-")</f>
        <v>1</v>
      </c>
      <c r="FA29" s="232">
        <f t="shared" ca="1" si="134"/>
        <v>2</v>
      </c>
      <c r="FB29" s="256" t="str">
        <f t="shared" ca="1" si="95"/>
        <v>-</v>
      </c>
      <c r="FC29" s="5" t="str">
        <f t="array" aca="1" ref="FC29" ca="1">IF(OR(FD29:FE29&lt;&gt;"-"),TRUE,"-")</f>
        <v>-</v>
      </c>
      <c r="FD29" s="22" t="str">
        <f t="shared" ca="1" si="117"/>
        <v>-</v>
      </c>
      <c r="FE29" s="256" t="str">
        <f t="shared" ca="1" si="118"/>
        <v>-</v>
      </c>
      <c r="FF29" s="22" t="b">
        <f t="shared" ca="1" si="78"/>
        <v>1</v>
      </c>
      <c r="FG29" s="22">
        <f t="shared" ca="1" si="78"/>
        <v>2</v>
      </c>
      <c r="FH29" s="22" t="b">
        <f t="shared" ca="1" si="79"/>
        <v>1</v>
      </c>
      <c r="FI29" s="22" t="str">
        <f t="shared" ca="1" si="79"/>
        <v>-</v>
      </c>
      <c r="FJ29" s="5" t="str">
        <f t="shared" ca="1" si="96"/>
        <v>-</v>
      </c>
      <c r="FK29" s="5" t="str">
        <f t="shared" ca="1" si="96"/>
        <v>-</v>
      </c>
      <c r="FL29" s="5" t="str">
        <f t="shared" ca="1" si="96"/>
        <v>-</v>
      </c>
      <c r="FM29" s="5" t="str">
        <f t="shared" ca="1" si="96"/>
        <v>-</v>
      </c>
      <c r="FN29" s="22" t="str">
        <f t="shared" ca="1" si="119"/>
        <v>-</v>
      </c>
      <c r="FO29" s="253">
        <f t="shared" ca="1" si="119"/>
        <v>0.5</v>
      </c>
      <c r="FP29" s="253">
        <f t="shared" ca="1" si="119"/>
        <v>0.9</v>
      </c>
      <c r="FQ29" s="253">
        <f t="shared" ca="1" si="119"/>
        <v>0.5</v>
      </c>
      <c r="FR29" s="253">
        <f t="shared" ca="1" si="119"/>
        <v>0.5</v>
      </c>
      <c r="FS29" s="253">
        <f t="shared" ca="1" si="119"/>
        <v>0</v>
      </c>
      <c r="FT29" s="253">
        <f t="shared" ca="1" si="119"/>
        <v>0</v>
      </c>
      <c r="FU29" s="253" t="str">
        <f t="shared" ca="1" si="119"/>
        <v>-</v>
      </c>
      <c r="FV29" s="5" t="str">
        <f t="shared" ca="1" si="97"/>
        <v>-</v>
      </c>
      <c r="FW29" s="5" t="str">
        <f t="shared" ca="1" si="97"/>
        <v>-</v>
      </c>
      <c r="FX29" s="22">
        <f t="shared" ca="1" si="119"/>
        <v>1</v>
      </c>
      <c r="FY29" s="22">
        <f t="shared" ca="1" si="119"/>
        <v>0</v>
      </c>
      <c r="FZ29" s="22">
        <f t="shared" ca="1" si="119"/>
        <v>1</v>
      </c>
      <c r="GA29" s="22">
        <f t="shared" ca="1" si="119"/>
        <v>1</v>
      </c>
      <c r="GB29" s="22">
        <f t="shared" ca="1" si="119"/>
        <v>0</v>
      </c>
      <c r="GC29" s="22">
        <f t="shared" ca="1" si="119"/>
        <v>70</v>
      </c>
      <c r="GD29" s="22">
        <f t="shared" ca="1" si="120"/>
        <v>50</v>
      </c>
      <c r="GE29" s="22">
        <f t="shared" ca="1" si="120"/>
        <v>70</v>
      </c>
      <c r="GF29" s="22">
        <f t="shared" ca="1" si="120"/>
        <v>50</v>
      </c>
      <c r="GG29" s="5">
        <f t="shared" ca="1" si="98"/>
        <v>1</v>
      </c>
      <c r="GH29" s="5">
        <f t="shared" ca="1" si="99"/>
        <v>1</v>
      </c>
      <c r="GI29" s="5">
        <f t="shared" ca="1" si="100"/>
        <v>1</v>
      </c>
      <c r="GJ29" s="22">
        <f t="shared" ca="1" si="120"/>
        <v>1</v>
      </c>
      <c r="GK29" s="22">
        <f t="shared" ca="1" si="120"/>
        <v>1</v>
      </c>
      <c r="GL29" s="22">
        <f t="shared" ca="1" si="120"/>
        <v>1</v>
      </c>
      <c r="GM29" s="22">
        <f t="shared" ca="1" si="120"/>
        <v>1</v>
      </c>
      <c r="GN29" s="22">
        <f t="shared" ca="1" si="120"/>
        <v>1</v>
      </c>
      <c r="GO29" s="22">
        <f t="shared" ca="1" si="120"/>
        <v>1</v>
      </c>
      <c r="GP29" s="22">
        <f t="shared" ca="1" si="120"/>
        <v>1</v>
      </c>
      <c r="GQ29" s="161" t="b">
        <f t="shared" ca="1" si="101"/>
        <v>0</v>
      </c>
      <c r="GR29" s="244" t="str">
        <f t="shared" ca="1" si="136"/>
        <v>-</v>
      </c>
      <c r="GS29" s="244" t="b">
        <f t="shared" ca="1" si="135"/>
        <v>0</v>
      </c>
      <c r="GT29" s="22">
        <f t="shared" ca="1" si="121"/>
        <v>0</v>
      </c>
      <c r="GU29" s="22" t="str">
        <f t="shared" ca="1" si="121"/>
        <v>-</v>
      </c>
      <c r="GV29" s="22">
        <f t="shared" ca="1" si="121"/>
        <v>0</v>
      </c>
      <c r="GW29" s="22">
        <f t="shared" ca="1" si="121"/>
        <v>0</v>
      </c>
      <c r="GX29" s="27">
        <v>0</v>
      </c>
    </row>
    <row r="30" spans="1:206" s="209" customFormat="1" outlineLevel="2">
      <c r="A30" s="208">
        <f t="shared" si="104"/>
        <v>25</v>
      </c>
      <c r="B30" s="216">
        <f t="shared" ca="1" si="122"/>
        <v>19</v>
      </c>
      <c r="C30" s="236">
        <v>200</v>
      </c>
      <c r="D30" s="236" t="b">
        <f t="shared" ca="1" si="88"/>
        <v>1</v>
      </c>
      <c r="E30" s="209" t="b">
        <v>0</v>
      </c>
      <c r="F30" s="209" t="b">
        <f t="shared" ca="1" si="105"/>
        <v>1</v>
      </c>
      <c r="G30" s="232">
        <f t="shared" ca="1" si="123"/>
        <v>1</v>
      </c>
      <c r="H30" s="232">
        <f t="shared" ca="1" si="106"/>
        <v>1</v>
      </c>
      <c r="I30" s="232">
        <f t="shared" ca="1" si="106"/>
        <v>1</v>
      </c>
      <c r="J30" s="232">
        <f t="shared" ca="1" si="106"/>
        <v>1</v>
      </c>
      <c r="K30" s="232">
        <f t="shared" ca="1" si="106"/>
        <v>1</v>
      </c>
      <c r="L30" s="232">
        <f t="shared" ca="1" si="106"/>
        <v>1</v>
      </c>
      <c r="M30" s="232">
        <f t="shared" ca="1" si="106"/>
        <v>1</v>
      </c>
      <c r="O30" s="224" t="str">
        <f t="shared" ca="1" si="107"/>
        <v>00006 FeedSupply GSM Day135 FWM     GI1 T_TRUE  LTW_FALSE (F43N33)</v>
      </c>
      <c r="P30" s="10" t="str">
        <f ca="1">IF(COUNTIF(O$5:O30,O30)=1,"-","Dup")</f>
        <v>-</v>
      </c>
      <c r="Q30" s="22" t="b">
        <f t="shared" ca="1" si="89"/>
        <v>1</v>
      </c>
      <c r="R30" s="256" t="str">
        <f t="shared" ca="1" si="89"/>
        <v>-</v>
      </c>
      <c r="S30" s="256" t="str">
        <f t="shared" ca="1" si="89"/>
        <v>-</v>
      </c>
      <c r="T30" s="22" t="b">
        <f t="shared" ca="1" si="89"/>
        <v>0</v>
      </c>
      <c r="U30" s="232" t="b">
        <f t="shared" ca="1" si="137"/>
        <v>1</v>
      </c>
      <c r="V30" s="232" t="b">
        <f t="shared" ca="1" si="124"/>
        <v>1</v>
      </c>
      <c r="W30" s="251">
        <f t="shared" ca="1" si="108"/>
        <v>1106</v>
      </c>
      <c r="X30" s="232" t="b">
        <f t="shared" ca="1" si="125"/>
        <v>0</v>
      </c>
      <c r="Y30" s="244" t="str">
        <f t="shared" ca="1" si="89"/>
        <v>-</v>
      </c>
      <c r="Z30" s="22" t="b">
        <f t="shared" ca="1" si="89"/>
        <v>1</v>
      </c>
      <c r="AA30" s="232">
        <f t="shared" ca="1" si="126"/>
        <v>1107</v>
      </c>
      <c r="AB30" s="22">
        <f t="shared" ca="1" si="127"/>
        <v>1</v>
      </c>
      <c r="AC30" s="232" t="str">
        <f t="shared" ca="1" si="128"/>
        <v>-</v>
      </c>
      <c r="AD30" s="22" t="str">
        <f t="shared" ca="1" si="127"/>
        <v>-</v>
      </c>
      <c r="AE30" s="232" t="str">
        <f t="shared" ca="1" si="128"/>
        <v>-</v>
      </c>
      <c r="AF30" s="232" t="str">
        <f t="shared" ca="1" si="128"/>
        <v>-</v>
      </c>
      <c r="AG30" s="22" t="str">
        <f t="shared" ca="1" si="89"/>
        <v>-</v>
      </c>
      <c r="AH30" s="256" t="str">
        <f t="shared" ca="1" si="89"/>
        <v>-</v>
      </c>
      <c r="AI30" s="22">
        <f t="shared" ca="1" si="89"/>
        <v>0</v>
      </c>
      <c r="AJ30" s="22">
        <f t="shared" ca="1" si="89"/>
        <v>0</v>
      </c>
      <c r="AK30" s="22" t="str">
        <f t="shared" ca="1" si="89"/>
        <v>-</v>
      </c>
      <c r="AL30" s="22" t="str">
        <f t="shared" ca="1" si="89"/>
        <v>-</v>
      </c>
      <c r="AM30" s="22" t="str">
        <f t="shared" ca="1" si="89"/>
        <v>-</v>
      </c>
      <c r="AN30" s="22" t="str">
        <f t="shared" ca="1" si="109"/>
        <v>-</v>
      </c>
      <c r="AO30" s="22" t="str">
        <f t="shared" ca="1" si="109"/>
        <v>-</v>
      </c>
      <c r="AP30" s="22" t="str">
        <f t="shared" ca="1" si="109"/>
        <v>-</v>
      </c>
      <c r="AQ30" s="22" t="str">
        <f t="shared" ca="1" si="109"/>
        <v>-</v>
      </c>
      <c r="AR30" s="22" t="str">
        <f t="shared" ca="1" si="109"/>
        <v>-</v>
      </c>
      <c r="AS30" s="22" t="str">
        <f t="shared" ca="1" si="109"/>
        <v>-</v>
      </c>
      <c r="AT30" s="22" t="str">
        <f t="shared" ca="1" si="109"/>
        <v>-</v>
      </c>
      <c r="AU30" s="22" t="str">
        <f t="shared" ca="1" si="109"/>
        <v>-</v>
      </c>
      <c r="AV30" s="22" t="str">
        <f t="shared" ca="1" si="109"/>
        <v>-</v>
      </c>
      <c r="AW30" s="22" t="str">
        <f t="shared" ca="1" si="109"/>
        <v>-</v>
      </c>
      <c r="AX30" s="22" t="str">
        <f t="shared" ca="1" si="109"/>
        <v>-</v>
      </c>
      <c r="AY30" s="22" t="str">
        <f t="shared" ca="1" si="109"/>
        <v>-</v>
      </c>
      <c r="AZ30" s="22" t="str">
        <f t="shared" ca="1" si="109"/>
        <v>-</v>
      </c>
      <c r="BA30" s="22" t="str">
        <f t="shared" ca="1" si="109"/>
        <v>-</v>
      </c>
      <c r="BB30" s="22" t="str">
        <f t="shared" ca="1" si="109"/>
        <v>-</v>
      </c>
      <c r="BC30" s="22" t="str">
        <f t="shared" ca="1" si="109"/>
        <v>-</v>
      </c>
      <c r="BD30" s="22" t="str">
        <f t="shared" ca="1" si="110"/>
        <v>-</v>
      </c>
      <c r="BE30" s="22" t="str">
        <f t="shared" ca="1" si="110"/>
        <v>-</v>
      </c>
      <c r="BF30" s="22" t="str">
        <f t="shared" ca="1" si="110"/>
        <v>-</v>
      </c>
      <c r="BG30" s="22" t="str">
        <f t="shared" ca="1" si="110"/>
        <v>-</v>
      </c>
      <c r="BH30" s="256">
        <f t="shared" ca="1" si="110"/>
        <v>0</v>
      </c>
      <c r="BI30" s="243" t="b">
        <v>1</v>
      </c>
      <c r="BJ30" s="243" t="b">
        <v>0</v>
      </c>
      <c r="BK30" s="244" t="str">
        <f t="shared" ca="1" si="110"/>
        <v>-</v>
      </c>
      <c r="BL30" s="244" t="str">
        <f t="shared" ca="1" si="110"/>
        <v>-</v>
      </c>
      <c r="BM30" s="244" t="str">
        <f t="shared" ca="1" si="110"/>
        <v>-</v>
      </c>
      <c r="BN30" s="244" t="str">
        <f t="shared" ca="1" si="110"/>
        <v>-</v>
      </c>
      <c r="BO30" s="244" t="str">
        <f t="shared" ca="1" si="110"/>
        <v>-</v>
      </c>
      <c r="BP30" s="244" t="str">
        <f t="shared" ca="1" si="110"/>
        <v>-</v>
      </c>
      <c r="BQ30" s="232">
        <f t="shared" ca="1" si="129"/>
        <v>3</v>
      </c>
      <c r="BR30" s="232">
        <f t="shared" ca="1" si="129"/>
        <v>3</v>
      </c>
      <c r="BS30" s="256">
        <f t="shared" ca="1" si="110"/>
        <v>0</v>
      </c>
      <c r="BT30" s="255">
        <v>0.25</v>
      </c>
      <c r="BU30" s="255">
        <v>-0.25</v>
      </c>
      <c r="BV30" s="22" t="str">
        <f t="shared" ca="1" si="111"/>
        <v>-</v>
      </c>
      <c r="BW30" s="22" t="str">
        <f t="shared" ca="1" si="111"/>
        <v>-</v>
      </c>
      <c r="BX30" s="22" t="str">
        <f t="shared" ca="1" si="111"/>
        <v>-</v>
      </c>
      <c r="BY30" s="22" t="str">
        <f t="shared" ca="1" si="111"/>
        <v>-</v>
      </c>
      <c r="BZ30" s="22" t="str">
        <f t="shared" ca="1" si="111"/>
        <v>-</v>
      </c>
      <c r="CA30" s="251">
        <f t="shared" ca="1" si="131"/>
        <v>0</v>
      </c>
      <c r="CB30" s="251">
        <f t="shared" si="132"/>
        <v>0.25</v>
      </c>
      <c r="CC30" s="251">
        <f t="shared" si="133"/>
        <v>-0.25</v>
      </c>
      <c r="CD30" s="22" t="str">
        <f t="shared" ca="1" si="111"/>
        <v>-</v>
      </c>
      <c r="CE30" s="22" t="str">
        <f t="shared" ca="1" si="111"/>
        <v>-</v>
      </c>
      <c r="CF30" s="22" t="str">
        <f t="shared" ca="1" si="111"/>
        <v>-</v>
      </c>
      <c r="CG30" s="22">
        <f t="shared" ca="1" si="111"/>
        <v>0</v>
      </c>
      <c r="CH30" s="256">
        <f t="shared" ca="1" si="90"/>
        <v>0</v>
      </c>
      <c r="CI30" s="256">
        <f t="shared" ca="1" si="90"/>
        <v>0</v>
      </c>
      <c r="CJ30" s="256">
        <f t="shared" ca="1" si="90"/>
        <v>0</v>
      </c>
      <c r="CK30" s="22">
        <f t="shared" ca="1" si="112"/>
        <v>0</v>
      </c>
      <c r="CL30" s="22">
        <f t="shared" ca="1" si="112"/>
        <v>0</v>
      </c>
      <c r="CM30" s="22">
        <f t="shared" ca="1" si="112"/>
        <v>0</v>
      </c>
      <c r="CN30" s="22" t="str">
        <f t="shared" ca="1" si="112"/>
        <v>-</v>
      </c>
      <c r="CO30" s="22" t="str">
        <f t="shared" ca="1" si="112"/>
        <v>-</v>
      </c>
      <c r="CP30" s="256" t="str">
        <f t="shared" ca="1" si="112"/>
        <v>-</v>
      </c>
      <c r="CQ30" s="256" t="str">
        <f t="shared" ca="1" si="112"/>
        <v>-</v>
      </c>
      <c r="CR30" s="22" t="str">
        <f t="shared" ca="1" si="112"/>
        <v>-</v>
      </c>
      <c r="CS30" s="22" t="str">
        <f t="shared" ca="1" si="112"/>
        <v>-</v>
      </c>
      <c r="CT30" s="22" t="str">
        <f t="shared" ca="1" si="112"/>
        <v>-</v>
      </c>
      <c r="CU30" s="22" t="str">
        <f t="shared" ca="1" si="112"/>
        <v>-</v>
      </c>
      <c r="CV30" s="22" t="str">
        <f t="shared" ca="1" si="112"/>
        <v>-</v>
      </c>
      <c r="CW30" s="22" t="str">
        <f t="shared" ca="1" si="112"/>
        <v>-</v>
      </c>
      <c r="CX30" s="22" t="str">
        <f t="shared" ca="1" si="112"/>
        <v>-</v>
      </c>
      <c r="CY30" s="5">
        <f t="shared" ca="1" si="92"/>
        <v>0</v>
      </c>
      <c r="CZ30" s="22" t="str">
        <f t="shared" ca="1" si="113"/>
        <v>-</v>
      </c>
      <c r="DA30" s="22" t="str">
        <f t="shared" ca="1" si="113"/>
        <v>-</v>
      </c>
      <c r="DB30" s="22" t="str">
        <f t="shared" ca="1" si="113"/>
        <v>-</v>
      </c>
      <c r="DC30" s="22" t="str">
        <f t="shared" ca="1" si="113"/>
        <v>-</v>
      </c>
      <c r="DD30" s="5" t="b">
        <f t="shared" ca="1" si="93"/>
        <v>0</v>
      </c>
      <c r="DE30" s="22" t="str">
        <f t="shared" ca="1" si="113"/>
        <v>-</v>
      </c>
      <c r="DF30" s="22">
        <f t="shared" ca="1" si="113"/>
        <v>0</v>
      </c>
      <c r="DG30" s="22" t="str">
        <f t="shared" ca="1" si="113"/>
        <v>-</v>
      </c>
      <c r="DH30" s="22">
        <f t="shared" ca="1" si="113"/>
        <v>1</v>
      </c>
      <c r="DI30" s="22">
        <f t="shared" ca="1" si="113"/>
        <v>0</v>
      </c>
      <c r="DJ30" s="22">
        <f t="shared" ca="1" si="113"/>
        <v>1</v>
      </c>
      <c r="DK30" s="22">
        <f t="shared" ca="1" si="113"/>
        <v>1</v>
      </c>
      <c r="DL30" s="22">
        <f t="shared" ca="1" si="113"/>
        <v>1</v>
      </c>
      <c r="DM30" s="22">
        <f t="shared" ca="1" si="113"/>
        <v>0</v>
      </c>
      <c r="DN30" s="22">
        <f t="shared" ca="1" si="113"/>
        <v>0</v>
      </c>
      <c r="DO30" s="22">
        <f t="shared" ca="1" si="113"/>
        <v>0</v>
      </c>
      <c r="DP30" s="22">
        <f t="shared" ca="1" si="114"/>
        <v>0</v>
      </c>
      <c r="DQ30" s="22">
        <f t="shared" ca="1" si="114"/>
        <v>1</v>
      </c>
      <c r="DR30" s="22">
        <f t="shared" ca="1" si="114"/>
        <v>0</v>
      </c>
      <c r="DS30" s="22">
        <f t="shared" ca="1" si="114"/>
        <v>0</v>
      </c>
      <c r="DT30" s="22">
        <f t="shared" ca="1" si="114"/>
        <v>0</v>
      </c>
      <c r="DU30" s="22">
        <f t="shared" ca="1" si="114"/>
        <v>0</v>
      </c>
      <c r="DV30" s="22">
        <f t="shared" ca="1" si="114"/>
        <v>0</v>
      </c>
      <c r="DW30" s="22">
        <f t="shared" ca="1" si="114"/>
        <v>0</v>
      </c>
      <c r="DX30" s="22">
        <f t="shared" ca="1" si="114"/>
        <v>0</v>
      </c>
      <c r="DY30" s="22">
        <f t="shared" ca="1" si="114"/>
        <v>1</v>
      </c>
      <c r="DZ30" s="22">
        <f t="shared" ca="1" si="114"/>
        <v>0</v>
      </c>
      <c r="EA30" s="256">
        <f t="shared" ca="1" si="114"/>
        <v>0</v>
      </c>
      <c r="EB30" s="256">
        <f t="shared" ca="1" si="114"/>
        <v>0</v>
      </c>
      <c r="EC30" s="256">
        <f t="shared" ca="1" si="114"/>
        <v>0</v>
      </c>
      <c r="ED30" s="256">
        <f t="shared" ca="1" si="74"/>
        <v>0</v>
      </c>
      <c r="EE30" s="256">
        <f t="shared" ca="1" si="74"/>
        <v>0</v>
      </c>
      <c r="EF30" s="256">
        <f t="shared" ca="1" si="74"/>
        <v>0</v>
      </c>
      <c r="EG30" s="22">
        <f t="shared" ca="1" si="115"/>
        <v>0</v>
      </c>
      <c r="EH30" s="22">
        <f t="shared" ca="1" si="115"/>
        <v>0</v>
      </c>
      <c r="EI30" s="22" t="str">
        <f t="shared" ca="1" si="115"/>
        <v>-</v>
      </c>
      <c r="EJ30" s="22" t="str">
        <f t="shared" ca="1" si="115"/>
        <v>-</v>
      </c>
      <c r="EK30" s="22" t="str">
        <f t="shared" ca="1" si="115"/>
        <v>-</v>
      </c>
      <c r="EL30" s="22" t="str">
        <f t="shared" ca="1" si="115"/>
        <v>-</v>
      </c>
      <c r="EM30" s="5" t="b">
        <f t="shared" ca="1" si="94"/>
        <v>1</v>
      </c>
      <c r="EN30" s="5" t="b">
        <f t="shared" ca="1" si="94"/>
        <v>0</v>
      </c>
      <c r="EO30" s="5" t="b">
        <f t="shared" ca="1" si="94"/>
        <v>0</v>
      </c>
      <c r="EP30" s="256">
        <f t="shared" ca="1" si="115"/>
        <v>0</v>
      </c>
      <c r="EQ30" s="22">
        <f t="shared" ca="1" si="115"/>
        <v>2</v>
      </c>
      <c r="ER30" s="22">
        <f t="shared" ca="1" si="115"/>
        <v>2</v>
      </c>
      <c r="ES30" s="256" t="str">
        <f t="shared" ca="1" si="74"/>
        <v>-</v>
      </c>
      <c r="ET30" s="256" t="str">
        <f t="shared" ca="1" si="74"/>
        <v>-</v>
      </c>
      <c r="EU30" s="256" t="str">
        <f t="shared" ca="1" si="74"/>
        <v>-</v>
      </c>
      <c r="EV30" s="256" t="str">
        <f t="shared" ca="1" si="74"/>
        <v>-</v>
      </c>
      <c r="EW30" s="256" t="str">
        <f t="shared" ca="1" si="74"/>
        <v>-</v>
      </c>
      <c r="EX30" s="22" t="str">
        <f t="shared" ca="1" si="116"/>
        <v>-</v>
      </c>
      <c r="EY30" s="22" t="str">
        <f t="shared" ca="1" si="116"/>
        <v>-</v>
      </c>
      <c r="EZ30" s="5" t="b">
        <f t="array" aca="1" ref="EZ30" ca="1">IF(OR(FA30:FB30&lt;&gt;"-"),TRUE,"-")</f>
        <v>1</v>
      </c>
      <c r="FA30" s="232">
        <f t="shared" ca="1" si="134"/>
        <v>2</v>
      </c>
      <c r="FB30" s="256" t="str">
        <f t="shared" ca="1" si="95"/>
        <v>-</v>
      </c>
      <c r="FC30" s="5" t="str">
        <f t="array" aca="1" ref="FC30" ca="1">IF(OR(FD30:FE30&lt;&gt;"-"),TRUE,"-")</f>
        <v>-</v>
      </c>
      <c r="FD30" s="22" t="str">
        <f t="shared" ca="1" si="117"/>
        <v>-</v>
      </c>
      <c r="FE30" s="256" t="str">
        <f t="shared" ca="1" si="118"/>
        <v>-</v>
      </c>
      <c r="FF30" s="22" t="b">
        <f t="shared" ca="1" si="78"/>
        <v>1</v>
      </c>
      <c r="FG30" s="22">
        <f t="shared" ca="1" si="78"/>
        <v>2</v>
      </c>
      <c r="FH30" s="22" t="b">
        <f t="shared" ca="1" si="79"/>
        <v>1</v>
      </c>
      <c r="FI30" s="22" t="str">
        <f t="shared" ca="1" si="79"/>
        <v>-</v>
      </c>
      <c r="FJ30" s="5" t="str">
        <f t="shared" ca="1" si="96"/>
        <v>-</v>
      </c>
      <c r="FK30" s="5" t="str">
        <f t="shared" ca="1" si="96"/>
        <v>-</v>
      </c>
      <c r="FL30" s="5" t="str">
        <f t="shared" ca="1" si="96"/>
        <v>-</v>
      </c>
      <c r="FM30" s="5" t="str">
        <f t="shared" ca="1" si="96"/>
        <v>-</v>
      </c>
      <c r="FN30" s="22" t="str">
        <f t="shared" ca="1" si="119"/>
        <v>-</v>
      </c>
      <c r="FO30" s="253">
        <f t="shared" ca="1" si="119"/>
        <v>0.5</v>
      </c>
      <c r="FP30" s="253">
        <f t="shared" ca="1" si="119"/>
        <v>0.9</v>
      </c>
      <c r="FQ30" s="253">
        <f t="shared" ca="1" si="119"/>
        <v>0.5</v>
      </c>
      <c r="FR30" s="253">
        <f t="shared" ca="1" si="119"/>
        <v>0.5</v>
      </c>
      <c r="FS30" s="253">
        <f t="shared" ca="1" si="119"/>
        <v>0</v>
      </c>
      <c r="FT30" s="253">
        <f t="shared" ca="1" si="119"/>
        <v>0</v>
      </c>
      <c r="FU30" s="253" t="str">
        <f t="shared" ca="1" si="119"/>
        <v>-</v>
      </c>
      <c r="FV30" s="5" t="str">
        <f t="shared" ca="1" si="97"/>
        <v>-</v>
      </c>
      <c r="FW30" s="5" t="str">
        <f t="shared" ca="1" si="97"/>
        <v>-</v>
      </c>
      <c r="FX30" s="22">
        <f t="shared" ca="1" si="119"/>
        <v>1</v>
      </c>
      <c r="FY30" s="22">
        <f t="shared" ca="1" si="119"/>
        <v>0</v>
      </c>
      <c r="FZ30" s="22">
        <f t="shared" ca="1" si="119"/>
        <v>1</v>
      </c>
      <c r="GA30" s="22">
        <f t="shared" ca="1" si="119"/>
        <v>1</v>
      </c>
      <c r="GB30" s="22">
        <f t="shared" ca="1" si="119"/>
        <v>0</v>
      </c>
      <c r="GC30" s="22">
        <f t="shared" ca="1" si="119"/>
        <v>70</v>
      </c>
      <c r="GD30" s="22">
        <f t="shared" ca="1" si="120"/>
        <v>50</v>
      </c>
      <c r="GE30" s="22">
        <f t="shared" ca="1" si="120"/>
        <v>70</v>
      </c>
      <c r="GF30" s="22">
        <f t="shared" ca="1" si="120"/>
        <v>50</v>
      </c>
      <c r="GG30" s="5">
        <f t="shared" ca="1" si="98"/>
        <v>1</v>
      </c>
      <c r="GH30" s="5">
        <f t="shared" ca="1" si="99"/>
        <v>1</v>
      </c>
      <c r="GI30" s="5">
        <f t="shared" ca="1" si="100"/>
        <v>1</v>
      </c>
      <c r="GJ30" s="22">
        <f t="shared" ca="1" si="120"/>
        <v>1</v>
      </c>
      <c r="GK30" s="22">
        <f t="shared" ca="1" si="120"/>
        <v>1</v>
      </c>
      <c r="GL30" s="22">
        <f t="shared" ca="1" si="120"/>
        <v>1</v>
      </c>
      <c r="GM30" s="22">
        <f t="shared" ca="1" si="120"/>
        <v>1</v>
      </c>
      <c r="GN30" s="22">
        <f t="shared" ca="1" si="120"/>
        <v>1</v>
      </c>
      <c r="GO30" s="22">
        <f t="shared" ca="1" si="120"/>
        <v>1</v>
      </c>
      <c r="GP30" s="22">
        <f t="shared" ca="1" si="120"/>
        <v>1</v>
      </c>
      <c r="GQ30" s="161" t="b">
        <f t="shared" ca="1" si="101"/>
        <v>0</v>
      </c>
      <c r="GR30" s="244" t="str">
        <f t="shared" ca="1" si="136"/>
        <v>-</v>
      </c>
      <c r="GS30" s="244" t="b">
        <f t="shared" ref="GS30:GS33" ca="1" si="140">OFFSET(GS$5,$B30,0)</f>
        <v>0</v>
      </c>
      <c r="GT30" s="22">
        <f t="shared" ca="1" si="121"/>
        <v>0</v>
      </c>
      <c r="GU30" s="22" t="str">
        <f t="shared" ca="1" si="121"/>
        <v>-</v>
      </c>
      <c r="GV30" s="22">
        <f t="shared" ca="1" si="121"/>
        <v>0</v>
      </c>
      <c r="GW30" s="22">
        <f t="shared" ca="1" si="121"/>
        <v>0</v>
      </c>
      <c r="GX30" s="27">
        <v>0</v>
      </c>
    </row>
    <row r="31" spans="1:206" s="209" customFormat="1" outlineLevel="2">
      <c r="A31" s="208">
        <f t="shared" si="104"/>
        <v>26</v>
      </c>
      <c r="B31" s="216">
        <f t="shared" ca="1" si="122"/>
        <v>19</v>
      </c>
      <c r="C31" s="236">
        <v>200</v>
      </c>
      <c r="D31" s="236" t="b">
        <f t="shared" ca="1" si="88"/>
        <v>1</v>
      </c>
      <c r="E31" s="209" t="b">
        <v>0</v>
      </c>
      <c r="F31" s="209" t="b">
        <f t="shared" ca="1" si="105"/>
        <v>1</v>
      </c>
      <c r="G31" s="232">
        <f t="shared" ca="1" si="123"/>
        <v>1</v>
      </c>
      <c r="H31" s="232">
        <f t="shared" ca="1" si="106"/>
        <v>1</v>
      </c>
      <c r="I31" s="232">
        <f t="shared" ca="1" si="106"/>
        <v>1</v>
      </c>
      <c r="J31" s="232">
        <f t="shared" ca="1" si="106"/>
        <v>1</v>
      </c>
      <c r="K31" s="232">
        <f t="shared" ca="1" si="106"/>
        <v>1</v>
      </c>
      <c r="L31" s="232">
        <f t="shared" ca="1" si="106"/>
        <v>1</v>
      </c>
      <c r="M31" s="232">
        <f t="shared" ca="1" si="106"/>
        <v>1</v>
      </c>
      <c r="O31" s="224" t="str">
        <f t="shared" ca="1" si="107"/>
        <v>00007 FeedSupply GSM Day135 FWM     GI1 T_TRUE  LTW_FALSE (F43N33)</v>
      </c>
      <c r="P31" s="10" t="str">
        <f ca="1">IF(COUNTIF(O$5:O31,O31)=1,"-","Dup")</f>
        <v>-</v>
      </c>
      <c r="Q31" s="22" t="b">
        <f t="shared" ca="1" si="89"/>
        <v>1</v>
      </c>
      <c r="R31" s="256" t="str">
        <f t="shared" ca="1" si="89"/>
        <v>-</v>
      </c>
      <c r="S31" s="256" t="str">
        <f t="shared" ca="1" si="89"/>
        <v>-</v>
      </c>
      <c r="T31" s="22" t="b">
        <f t="shared" ca="1" si="89"/>
        <v>0</v>
      </c>
      <c r="U31" s="232" t="b">
        <f t="shared" ca="1" si="137"/>
        <v>1</v>
      </c>
      <c r="V31" s="232" t="b">
        <f t="shared" ca="1" si="124"/>
        <v>1</v>
      </c>
      <c r="W31" s="251">
        <f t="shared" ca="1" si="108"/>
        <v>1107</v>
      </c>
      <c r="X31" s="232" t="b">
        <f t="shared" ca="1" si="125"/>
        <v>0</v>
      </c>
      <c r="Y31" s="244" t="str">
        <f t="shared" ca="1" si="89"/>
        <v>-</v>
      </c>
      <c r="Z31" s="22" t="b">
        <f t="shared" ca="1" si="89"/>
        <v>1</v>
      </c>
      <c r="AA31" s="232">
        <f t="shared" ca="1" si="126"/>
        <v>1108</v>
      </c>
      <c r="AB31" s="22">
        <f t="shared" ca="1" si="127"/>
        <v>1</v>
      </c>
      <c r="AC31" s="232" t="str">
        <f t="shared" ca="1" si="128"/>
        <v>-</v>
      </c>
      <c r="AD31" s="22" t="str">
        <f t="shared" ca="1" si="127"/>
        <v>-</v>
      </c>
      <c r="AE31" s="232" t="str">
        <f t="shared" ca="1" si="128"/>
        <v>-</v>
      </c>
      <c r="AF31" s="232" t="str">
        <f t="shared" ca="1" si="128"/>
        <v>-</v>
      </c>
      <c r="AG31" s="22" t="str">
        <f t="shared" ca="1" si="89"/>
        <v>-</v>
      </c>
      <c r="AH31" s="256" t="str">
        <f t="shared" ca="1" si="89"/>
        <v>-</v>
      </c>
      <c r="AI31" s="22">
        <f t="shared" ca="1" si="89"/>
        <v>0</v>
      </c>
      <c r="AJ31" s="22">
        <f t="shared" ca="1" si="89"/>
        <v>0</v>
      </c>
      <c r="AK31" s="22" t="str">
        <f t="shared" ca="1" si="89"/>
        <v>-</v>
      </c>
      <c r="AL31" s="22" t="str">
        <f t="shared" ca="1" si="89"/>
        <v>-</v>
      </c>
      <c r="AM31" s="22" t="str">
        <f t="shared" ca="1" si="89"/>
        <v>-</v>
      </c>
      <c r="AN31" s="22" t="str">
        <f t="shared" ca="1" si="109"/>
        <v>-</v>
      </c>
      <c r="AO31" s="22" t="str">
        <f t="shared" ca="1" si="109"/>
        <v>-</v>
      </c>
      <c r="AP31" s="22" t="str">
        <f t="shared" ca="1" si="109"/>
        <v>-</v>
      </c>
      <c r="AQ31" s="22" t="str">
        <f t="shared" ca="1" si="109"/>
        <v>-</v>
      </c>
      <c r="AR31" s="22" t="str">
        <f t="shared" ca="1" si="109"/>
        <v>-</v>
      </c>
      <c r="AS31" s="22" t="str">
        <f t="shared" ca="1" si="109"/>
        <v>-</v>
      </c>
      <c r="AT31" s="22" t="str">
        <f t="shared" ca="1" si="109"/>
        <v>-</v>
      </c>
      <c r="AU31" s="22" t="str">
        <f t="shared" ca="1" si="109"/>
        <v>-</v>
      </c>
      <c r="AV31" s="22" t="str">
        <f t="shared" ca="1" si="109"/>
        <v>-</v>
      </c>
      <c r="AW31" s="22" t="str">
        <f t="shared" ca="1" si="109"/>
        <v>-</v>
      </c>
      <c r="AX31" s="22" t="str">
        <f t="shared" ca="1" si="109"/>
        <v>-</v>
      </c>
      <c r="AY31" s="22" t="str">
        <f t="shared" ca="1" si="109"/>
        <v>-</v>
      </c>
      <c r="AZ31" s="22" t="str">
        <f t="shared" ca="1" si="109"/>
        <v>-</v>
      </c>
      <c r="BA31" s="22" t="str">
        <f t="shared" ca="1" si="109"/>
        <v>-</v>
      </c>
      <c r="BB31" s="22" t="str">
        <f t="shared" ca="1" si="109"/>
        <v>-</v>
      </c>
      <c r="BC31" s="22" t="str">
        <f t="shared" ca="1" si="109"/>
        <v>-</v>
      </c>
      <c r="BD31" s="22" t="str">
        <f t="shared" ca="1" si="110"/>
        <v>-</v>
      </c>
      <c r="BE31" s="22" t="str">
        <f t="shared" ca="1" si="110"/>
        <v>-</v>
      </c>
      <c r="BF31" s="22" t="str">
        <f t="shared" ca="1" si="110"/>
        <v>-</v>
      </c>
      <c r="BG31" s="22" t="str">
        <f t="shared" ca="1" si="110"/>
        <v>-</v>
      </c>
      <c r="BH31" s="256">
        <f t="shared" ca="1" si="110"/>
        <v>0</v>
      </c>
      <c r="BI31" s="232" t="b">
        <f t="shared" ca="1" si="138"/>
        <v>1</v>
      </c>
      <c r="BJ31" s="232" t="b">
        <f t="shared" ca="1" si="139"/>
        <v>0</v>
      </c>
      <c r="BK31" s="244" t="str">
        <f t="shared" ca="1" si="110"/>
        <v>-</v>
      </c>
      <c r="BL31" s="244" t="str">
        <f t="shared" ca="1" si="110"/>
        <v>-</v>
      </c>
      <c r="BM31" s="244" t="str">
        <f t="shared" ca="1" si="110"/>
        <v>-</v>
      </c>
      <c r="BN31" s="244" t="str">
        <f t="shared" ca="1" si="110"/>
        <v>-</v>
      </c>
      <c r="BO31" s="244" t="str">
        <f t="shared" ca="1" si="110"/>
        <v>-</v>
      </c>
      <c r="BP31" s="244" t="str">
        <f t="shared" ca="1" si="110"/>
        <v>-</v>
      </c>
      <c r="BQ31" s="232">
        <f t="shared" ca="1" si="129"/>
        <v>3</v>
      </c>
      <c r="BR31" s="232">
        <f t="shared" ca="1" si="129"/>
        <v>3</v>
      </c>
      <c r="BS31" s="256">
        <f t="shared" ca="1" si="110"/>
        <v>0</v>
      </c>
      <c r="BT31" s="232">
        <f t="shared" ca="1" si="130"/>
        <v>0.25</v>
      </c>
      <c r="BU31" s="232">
        <f t="shared" ca="1" si="130"/>
        <v>-0.25</v>
      </c>
      <c r="BV31" s="22" t="str">
        <f t="shared" ca="1" si="111"/>
        <v>-</v>
      </c>
      <c r="BW31" s="22" t="str">
        <f t="shared" ca="1" si="111"/>
        <v>-</v>
      </c>
      <c r="BX31" s="22" t="str">
        <f t="shared" ca="1" si="111"/>
        <v>-</v>
      </c>
      <c r="BY31" s="22" t="str">
        <f t="shared" ca="1" si="111"/>
        <v>-</v>
      </c>
      <c r="BZ31" s="22" t="str">
        <f t="shared" ca="1" si="111"/>
        <v>-</v>
      </c>
      <c r="CA31" s="251">
        <f t="shared" ca="1" si="131"/>
        <v>0</v>
      </c>
      <c r="CB31" s="251">
        <f t="shared" ca="1" si="132"/>
        <v>0.25</v>
      </c>
      <c r="CC31" s="251">
        <f t="shared" ca="1" si="133"/>
        <v>-0.25</v>
      </c>
      <c r="CD31" s="22" t="str">
        <f t="shared" ca="1" si="111"/>
        <v>-</v>
      </c>
      <c r="CE31" s="22" t="str">
        <f t="shared" ca="1" si="111"/>
        <v>-</v>
      </c>
      <c r="CF31" s="22" t="str">
        <f t="shared" ca="1" si="111"/>
        <v>-</v>
      </c>
      <c r="CG31" s="22">
        <f t="shared" ca="1" si="111"/>
        <v>0</v>
      </c>
      <c r="CH31" s="256">
        <f t="shared" ca="1" si="90"/>
        <v>0</v>
      </c>
      <c r="CI31" s="256">
        <f t="shared" ca="1" si="90"/>
        <v>0</v>
      </c>
      <c r="CJ31" s="256">
        <f t="shared" ca="1" si="90"/>
        <v>0</v>
      </c>
      <c r="CK31" s="22">
        <f t="shared" ca="1" si="112"/>
        <v>0</v>
      </c>
      <c r="CL31" s="22">
        <f t="shared" ca="1" si="112"/>
        <v>0</v>
      </c>
      <c r="CM31" s="22">
        <f t="shared" ca="1" si="112"/>
        <v>0</v>
      </c>
      <c r="CN31" s="22" t="str">
        <f t="shared" ca="1" si="112"/>
        <v>-</v>
      </c>
      <c r="CO31" s="22" t="str">
        <f t="shared" ca="1" si="112"/>
        <v>-</v>
      </c>
      <c r="CP31" s="256" t="str">
        <f t="shared" ca="1" si="112"/>
        <v>-</v>
      </c>
      <c r="CQ31" s="256" t="str">
        <f t="shared" ca="1" si="112"/>
        <v>-</v>
      </c>
      <c r="CR31" s="22" t="str">
        <f t="shared" ca="1" si="112"/>
        <v>-</v>
      </c>
      <c r="CS31" s="22" t="str">
        <f t="shared" ca="1" si="112"/>
        <v>-</v>
      </c>
      <c r="CT31" s="22" t="str">
        <f t="shared" ca="1" si="112"/>
        <v>-</v>
      </c>
      <c r="CU31" s="22" t="str">
        <f t="shared" ca="1" si="112"/>
        <v>-</v>
      </c>
      <c r="CV31" s="22" t="str">
        <f t="shared" ca="1" si="112"/>
        <v>-</v>
      </c>
      <c r="CW31" s="22" t="str">
        <f t="shared" ca="1" si="112"/>
        <v>-</v>
      </c>
      <c r="CX31" s="22" t="str">
        <f t="shared" ca="1" si="112"/>
        <v>-</v>
      </c>
      <c r="CY31" s="5">
        <f t="shared" ca="1" si="92"/>
        <v>0</v>
      </c>
      <c r="CZ31" s="22" t="str">
        <f t="shared" ca="1" si="113"/>
        <v>-</v>
      </c>
      <c r="DA31" s="22" t="str">
        <f t="shared" ca="1" si="113"/>
        <v>-</v>
      </c>
      <c r="DB31" s="22" t="str">
        <f t="shared" ca="1" si="113"/>
        <v>-</v>
      </c>
      <c r="DC31" s="22" t="str">
        <f t="shared" ca="1" si="113"/>
        <v>-</v>
      </c>
      <c r="DD31" s="5" t="b">
        <f t="shared" ca="1" si="93"/>
        <v>0</v>
      </c>
      <c r="DE31" s="22" t="str">
        <f t="shared" ca="1" si="113"/>
        <v>-</v>
      </c>
      <c r="DF31" s="22">
        <f t="shared" ca="1" si="113"/>
        <v>0</v>
      </c>
      <c r="DG31" s="22" t="str">
        <f t="shared" ca="1" si="113"/>
        <v>-</v>
      </c>
      <c r="DH31" s="22">
        <f t="shared" ca="1" si="113"/>
        <v>1</v>
      </c>
      <c r="DI31" s="22">
        <f t="shared" ca="1" si="113"/>
        <v>0</v>
      </c>
      <c r="DJ31" s="22">
        <f t="shared" ca="1" si="113"/>
        <v>1</v>
      </c>
      <c r="DK31" s="22">
        <f t="shared" ca="1" si="113"/>
        <v>1</v>
      </c>
      <c r="DL31" s="22">
        <f t="shared" ca="1" si="113"/>
        <v>1</v>
      </c>
      <c r="DM31" s="22">
        <f t="shared" ca="1" si="113"/>
        <v>0</v>
      </c>
      <c r="DN31" s="22">
        <f t="shared" ca="1" si="113"/>
        <v>0</v>
      </c>
      <c r="DO31" s="22">
        <f t="shared" ca="1" si="113"/>
        <v>0</v>
      </c>
      <c r="DP31" s="22">
        <f t="shared" ca="1" si="114"/>
        <v>0</v>
      </c>
      <c r="DQ31" s="22">
        <f t="shared" ca="1" si="114"/>
        <v>1</v>
      </c>
      <c r="DR31" s="22">
        <f t="shared" ca="1" si="114"/>
        <v>0</v>
      </c>
      <c r="DS31" s="22">
        <f t="shared" ca="1" si="114"/>
        <v>0</v>
      </c>
      <c r="DT31" s="22">
        <f t="shared" ca="1" si="114"/>
        <v>0</v>
      </c>
      <c r="DU31" s="22">
        <f t="shared" ca="1" si="114"/>
        <v>0</v>
      </c>
      <c r="DV31" s="22">
        <f t="shared" ca="1" si="114"/>
        <v>0</v>
      </c>
      <c r="DW31" s="22">
        <f t="shared" ca="1" si="114"/>
        <v>0</v>
      </c>
      <c r="DX31" s="22">
        <f t="shared" ca="1" si="114"/>
        <v>0</v>
      </c>
      <c r="DY31" s="22">
        <f t="shared" ca="1" si="114"/>
        <v>1</v>
      </c>
      <c r="DZ31" s="22">
        <f t="shared" ca="1" si="114"/>
        <v>0</v>
      </c>
      <c r="EA31" s="256">
        <f t="shared" ca="1" si="114"/>
        <v>0</v>
      </c>
      <c r="EB31" s="256">
        <f t="shared" ca="1" si="114"/>
        <v>0</v>
      </c>
      <c r="EC31" s="256">
        <f t="shared" ca="1" si="114"/>
        <v>0</v>
      </c>
      <c r="ED31" s="256">
        <f t="shared" ca="1" si="74"/>
        <v>0</v>
      </c>
      <c r="EE31" s="256">
        <f t="shared" ca="1" si="74"/>
        <v>0</v>
      </c>
      <c r="EF31" s="256">
        <f t="shared" ca="1" si="74"/>
        <v>0</v>
      </c>
      <c r="EG31" s="22">
        <f t="shared" ca="1" si="115"/>
        <v>0</v>
      </c>
      <c r="EH31" s="22">
        <f t="shared" ca="1" si="115"/>
        <v>0</v>
      </c>
      <c r="EI31" s="22" t="str">
        <f t="shared" ca="1" si="115"/>
        <v>-</v>
      </c>
      <c r="EJ31" s="22" t="str">
        <f t="shared" ca="1" si="115"/>
        <v>-</v>
      </c>
      <c r="EK31" s="22" t="str">
        <f t="shared" ca="1" si="115"/>
        <v>-</v>
      </c>
      <c r="EL31" s="22" t="str">
        <f t="shared" ca="1" si="115"/>
        <v>-</v>
      </c>
      <c r="EM31" s="5" t="b">
        <f t="shared" ca="1" si="94"/>
        <v>1</v>
      </c>
      <c r="EN31" s="5" t="b">
        <f t="shared" ca="1" si="94"/>
        <v>0</v>
      </c>
      <c r="EO31" s="5" t="b">
        <f t="shared" ca="1" si="94"/>
        <v>0</v>
      </c>
      <c r="EP31" s="256">
        <f t="shared" ca="1" si="115"/>
        <v>0</v>
      </c>
      <c r="EQ31" s="22">
        <f t="shared" ca="1" si="115"/>
        <v>2</v>
      </c>
      <c r="ER31" s="22">
        <f t="shared" ca="1" si="115"/>
        <v>2</v>
      </c>
      <c r="ES31" s="256" t="str">
        <f t="shared" ca="1" si="74"/>
        <v>-</v>
      </c>
      <c r="ET31" s="256" t="str">
        <f t="shared" ca="1" si="74"/>
        <v>-</v>
      </c>
      <c r="EU31" s="256" t="str">
        <f t="shared" ca="1" si="74"/>
        <v>-</v>
      </c>
      <c r="EV31" s="256" t="str">
        <f t="shared" ca="1" si="74"/>
        <v>-</v>
      </c>
      <c r="EW31" s="256" t="str">
        <f t="shared" ca="1" si="74"/>
        <v>-</v>
      </c>
      <c r="EX31" s="22" t="str">
        <f t="shared" ca="1" si="116"/>
        <v>-</v>
      </c>
      <c r="EY31" s="22" t="str">
        <f t="shared" ca="1" si="116"/>
        <v>-</v>
      </c>
      <c r="EZ31" s="5" t="b">
        <f t="array" aca="1" ref="EZ31" ca="1">IF(OR(FA31:FB31&lt;&gt;"-"),TRUE,"-")</f>
        <v>1</v>
      </c>
      <c r="FA31" s="232">
        <f t="shared" ca="1" si="134"/>
        <v>2</v>
      </c>
      <c r="FB31" s="256" t="str">
        <f t="shared" ca="1" si="95"/>
        <v>-</v>
      </c>
      <c r="FC31" s="5" t="str">
        <f t="array" aca="1" ref="FC31" ca="1">IF(OR(FD31:FE31&lt;&gt;"-"),TRUE,"-")</f>
        <v>-</v>
      </c>
      <c r="FD31" s="22" t="str">
        <f t="shared" ca="1" si="117"/>
        <v>-</v>
      </c>
      <c r="FE31" s="256" t="str">
        <f t="shared" ca="1" si="118"/>
        <v>-</v>
      </c>
      <c r="FF31" s="22" t="b">
        <f t="shared" ca="1" si="78"/>
        <v>1</v>
      </c>
      <c r="FG31" s="22">
        <f t="shared" ca="1" si="78"/>
        <v>2</v>
      </c>
      <c r="FH31" s="22" t="b">
        <f t="shared" ca="1" si="79"/>
        <v>1</v>
      </c>
      <c r="FI31" s="22" t="str">
        <f t="shared" ca="1" si="79"/>
        <v>-</v>
      </c>
      <c r="FJ31" s="5" t="str">
        <f t="shared" ca="1" si="96"/>
        <v>-</v>
      </c>
      <c r="FK31" s="5" t="str">
        <f t="shared" ca="1" si="96"/>
        <v>-</v>
      </c>
      <c r="FL31" s="5" t="str">
        <f t="shared" ca="1" si="96"/>
        <v>-</v>
      </c>
      <c r="FM31" s="5" t="str">
        <f t="shared" ca="1" si="96"/>
        <v>-</v>
      </c>
      <c r="FN31" s="22" t="str">
        <f t="shared" ca="1" si="119"/>
        <v>-</v>
      </c>
      <c r="FO31" s="253">
        <f t="shared" ca="1" si="119"/>
        <v>0.5</v>
      </c>
      <c r="FP31" s="253">
        <f t="shared" ca="1" si="119"/>
        <v>0.9</v>
      </c>
      <c r="FQ31" s="253">
        <f t="shared" ca="1" si="119"/>
        <v>0.5</v>
      </c>
      <c r="FR31" s="253">
        <f t="shared" ca="1" si="119"/>
        <v>0.5</v>
      </c>
      <c r="FS31" s="253">
        <f t="shared" ca="1" si="119"/>
        <v>0</v>
      </c>
      <c r="FT31" s="253">
        <f t="shared" ca="1" si="119"/>
        <v>0</v>
      </c>
      <c r="FU31" s="253" t="str">
        <f t="shared" ca="1" si="119"/>
        <v>-</v>
      </c>
      <c r="FV31" s="5" t="str">
        <f t="shared" ca="1" si="97"/>
        <v>-</v>
      </c>
      <c r="FW31" s="5" t="str">
        <f t="shared" ca="1" si="97"/>
        <v>-</v>
      </c>
      <c r="FX31" s="22">
        <f t="shared" ca="1" si="119"/>
        <v>1</v>
      </c>
      <c r="FY31" s="22">
        <f t="shared" ca="1" si="119"/>
        <v>0</v>
      </c>
      <c r="FZ31" s="22">
        <f t="shared" ca="1" si="119"/>
        <v>1</v>
      </c>
      <c r="GA31" s="22">
        <f t="shared" ca="1" si="119"/>
        <v>1</v>
      </c>
      <c r="GB31" s="22">
        <f t="shared" ca="1" si="119"/>
        <v>0</v>
      </c>
      <c r="GC31" s="22">
        <f t="shared" ca="1" si="119"/>
        <v>70</v>
      </c>
      <c r="GD31" s="22">
        <f t="shared" ca="1" si="120"/>
        <v>50</v>
      </c>
      <c r="GE31" s="22">
        <f t="shared" ca="1" si="120"/>
        <v>70</v>
      </c>
      <c r="GF31" s="22">
        <f t="shared" ca="1" si="120"/>
        <v>50</v>
      </c>
      <c r="GG31" s="5">
        <f t="shared" ca="1" si="98"/>
        <v>1</v>
      </c>
      <c r="GH31" s="5">
        <f t="shared" ca="1" si="99"/>
        <v>1</v>
      </c>
      <c r="GI31" s="5">
        <f t="shared" ca="1" si="100"/>
        <v>1</v>
      </c>
      <c r="GJ31" s="22">
        <f t="shared" ca="1" si="120"/>
        <v>1</v>
      </c>
      <c r="GK31" s="22">
        <f t="shared" ca="1" si="120"/>
        <v>1</v>
      </c>
      <c r="GL31" s="22">
        <f t="shared" ca="1" si="120"/>
        <v>1</v>
      </c>
      <c r="GM31" s="22">
        <f t="shared" ca="1" si="120"/>
        <v>1</v>
      </c>
      <c r="GN31" s="22">
        <f t="shared" ca="1" si="120"/>
        <v>1</v>
      </c>
      <c r="GO31" s="22">
        <f t="shared" ca="1" si="120"/>
        <v>1</v>
      </c>
      <c r="GP31" s="22">
        <f t="shared" ca="1" si="120"/>
        <v>1</v>
      </c>
      <c r="GQ31" s="161" t="b">
        <f t="shared" ca="1" si="101"/>
        <v>0</v>
      </c>
      <c r="GR31" s="244" t="str">
        <f t="shared" ref="GR31:GR33" ca="1" si="141">OFFSET(GR$5,$B31,0)</f>
        <v>-</v>
      </c>
      <c r="GS31" s="244" t="b">
        <f t="shared" ca="1" si="140"/>
        <v>0</v>
      </c>
      <c r="GT31" s="22">
        <f t="shared" ca="1" si="121"/>
        <v>0</v>
      </c>
      <c r="GU31" s="22" t="str">
        <f t="shared" ca="1" si="121"/>
        <v>-</v>
      </c>
      <c r="GV31" s="22">
        <f t="shared" ca="1" si="121"/>
        <v>0</v>
      </c>
      <c r="GW31" s="22">
        <f t="shared" ca="1" si="121"/>
        <v>0</v>
      </c>
      <c r="GX31" s="27">
        <v>0</v>
      </c>
    </row>
    <row r="32" spans="1:206" s="209" customFormat="1" outlineLevel="2">
      <c r="A32" s="208">
        <f t="shared" si="104"/>
        <v>27</v>
      </c>
      <c r="B32" s="216">
        <f t="shared" ca="1" si="122"/>
        <v>19</v>
      </c>
      <c r="C32" s="236">
        <v>200</v>
      </c>
      <c r="D32" s="236" t="b">
        <f t="shared" ca="1" si="88"/>
        <v>1</v>
      </c>
      <c r="E32" s="209" t="b">
        <v>0</v>
      </c>
      <c r="F32" s="209" t="b">
        <f t="shared" ca="1" si="105"/>
        <v>1</v>
      </c>
      <c r="G32" s="232">
        <f t="shared" ca="1" si="123"/>
        <v>1</v>
      </c>
      <c r="H32" s="232">
        <f t="shared" ca="1" si="106"/>
        <v>1</v>
      </c>
      <c r="I32" s="232">
        <f t="shared" ca="1" si="106"/>
        <v>1</v>
      </c>
      <c r="J32" s="232">
        <f t="shared" ca="1" si="106"/>
        <v>1</v>
      </c>
      <c r="K32" s="232">
        <f t="shared" ca="1" si="106"/>
        <v>1</v>
      </c>
      <c r="L32" s="232">
        <f t="shared" ca="1" si="106"/>
        <v>1</v>
      </c>
      <c r="M32" s="232">
        <f t="shared" ca="1" si="106"/>
        <v>1</v>
      </c>
      <c r="O32" s="224" t="str">
        <f t="shared" ca="1" si="107"/>
        <v>00008 FeedSupply GSM Day135 FWM     GI1 T_TRUE  LTW_FALSE (F43N33)</v>
      </c>
      <c r="P32" s="10" t="str">
        <f ca="1">IF(COUNTIF(O$5:O32,O32)=1,"-","Dup")</f>
        <v>-</v>
      </c>
      <c r="Q32" s="22" t="b">
        <f t="shared" ca="1" si="89"/>
        <v>1</v>
      </c>
      <c r="R32" s="256" t="str">
        <f t="shared" ca="1" si="89"/>
        <v>-</v>
      </c>
      <c r="S32" s="256" t="str">
        <f t="shared" ca="1" si="89"/>
        <v>-</v>
      </c>
      <c r="T32" s="22" t="b">
        <f t="shared" ca="1" si="89"/>
        <v>0</v>
      </c>
      <c r="U32" s="232" t="b">
        <f t="shared" ca="1" si="137"/>
        <v>1</v>
      </c>
      <c r="V32" s="232" t="b">
        <f t="shared" ca="1" si="124"/>
        <v>1</v>
      </c>
      <c r="W32" s="251">
        <f t="shared" ca="1" si="108"/>
        <v>1108</v>
      </c>
      <c r="X32" s="232" t="b">
        <f t="shared" ca="1" si="125"/>
        <v>0</v>
      </c>
      <c r="Y32" s="244" t="str">
        <f t="shared" ca="1" si="89"/>
        <v>-</v>
      </c>
      <c r="Z32" s="22" t="b">
        <f t="shared" ca="1" si="89"/>
        <v>1</v>
      </c>
      <c r="AA32" s="232">
        <f t="shared" ca="1" si="126"/>
        <v>1109</v>
      </c>
      <c r="AB32" s="22">
        <f t="shared" ca="1" si="127"/>
        <v>1</v>
      </c>
      <c r="AC32" s="232" t="str">
        <f t="shared" ca="1" si="128"/>
        <v>-</v>
      </c>
      <c r="AD32" s="22" t="str">
        <f t="shared" ca="1" si="127"/>
        <v>-</v>
      </c>
      <c r="AE32" s="232" t="str">
        <f t="shared" ca="1" si="128"/>
        <v>-</v>
      </c>
      <c r="AF32" s="232" t="str">
        <f t="shared" ca="1" si="128"/>
        <v>-</v>
      </c>
      <c r="AG32" s="22" t="str">
        <f t="shared" ca="1" si="89"/>
        <v>-</v>
      </c>
      <c r="AH32" s="256" t="str">
        <f t="shared" ca="1" si="89"/>
        <v>-</v>
      </c>
      <c r="AI32" s="22">
        <f t="shared" ca="1" si="89"/>
        <v>0</v>
      </c>
      <c r="AJ32" s="22">
        <f t="shared" ca="1" si="89"/>
        <v>0</v>
      </c>
      <c r="AK32" s="22" t="str">
        <f t="shared" ca="1" si="89"/>
        <v>-</v>
      </c>
      <c r="AL32" s="22" t="str">
        <f t="shared" ca="1" si="89"/>
        <v>-</v>
      </c>
      <c r="AM32" s="22" t="str">
        <f t="shared" ca="1" si="89"/>
        <v>-</v>
      </c>
      <c r="AN32" s="22" t="str">
        <f t="shared" ca="1" si="109"/>
        <v>-</v>
      </c>
      <c r="AO32" s="22" t="str">
        <f t="shared" ca="1" si="109"/>
        <v>-</v>
      </c>
      <c r="AP32" s="22" t="str">
        <f t="shared" ca="1" si="109"/>
        <v>-</v>
      </c>
      <c r="AQ32" s="22" t="str">
        <f t="shared" ca="1" si="109"/>
        <v>-</v>
      </c>
      <c r="AR32" s="22" t="str">
        <f t="shared" ca="1" si="109"/>
        <v>-</v>
      </c>
      <c r="AS32" s="22" t="str">
        <f t="shared" ca="1" si="109"/>
        <v>-</v>
      </c>
      <c r="AT32" s="22" t="str">
        <f t="shared" ca="1" si="109"/>
        <v>-</v>
      </c>
      <c r="AU32" s="22" t="str">
        <f t="shared" ca="1" si="109"/>
        <v>-</v>
      </c>
      <c r="AV32" s="22" t="str">
        <f t="shared" ca="1" si="109"/>
        <v>-</v>
      </c>
      <c r="AW32" s="22" t="str">
        <f t="shared" ca="1" si="109"/>
        <v>-</v>
      </c>
      <c r="AX32" s="22" t="str">
        <f t="shared" ca="1" si="109"/>
        <v>-</v>
      </c>
      <c r="AY32" s="22" t="str">
        <f t="shared" ca="1" si="109"/>
        <v>-</v>
      </c>
      <c r="AZ32" s="22" t="str">
        <f t="shared" ca="1" si="109"/>
        <v>-</v>
      </c>
      <c r="BA32" s="22" t="str">
        <f t="shared" ca="1" si="109"/>
        <v>-</v>
      </c>
      <c r="BB32" s="22" t="str">
        <f t="shared" ca="1" si="109"/>
        <v>-</v>
      </c>
      <c r="BC32" s="22" t="str">
        <f t="shared" ca="1" si="109"/>
        <v>-</v>
      </c>
      <c r="BD32" s="22" t="str">
        <f t="shared" ca="1" si="110"/>
        <v>-</v>
      </c>
      <c r="BE32" s="22" t="str">
        <f t="shared" ca="1" si="110"/>
        <v>-</v>
      </c>
      <c r="BF32" s="22" t="str">
        <f t="shared" ca="1" si="110"/>
        <v>-</v>
      </c>
      <c r="BG32" s="22" t="str">
        <f t="shared" ca="1" si="110"/>
        <v>-</v>
      </c>
      <c r="BH32" s="256">
        <f t="shared" ca="1" si="110"/>
        <v>0</v>
      </c>
      <c r="BI32" s="243" t="b">
        <v>0</v>
      </c>
      <c r="BJ32" s="243" t="b">
        <v>1</v>
      </c>
      <c r="BK32" s="244" t="str">
        <f t="shared" ca="1" si="110"/>
        <v>-</v>
      </c>
      <c r="BL32" s="244" t="str">
        <f t="shared" ca="1" si="110"/>
        <v>-</v>
      </c>
      <c r="BM32" s="244" t="str">
        <f t="shared" ca="1" si="110"/>
        <v>-</v>
      </c>
      <c r="BN32" s="244" t="str">
        <f t="shared" ca="1" si="110"/>
        <v>-</v>
      </c>
      <c r="BO32" s="244" t="str">
        <f t="shared" ca="1" si="110"/>
        <v>-</v>
      </c>
      <c r="BP32" s="244" t="str">
        <f t="shared" ca="1" si="110"/>
        <v>-</v>
      </c>
      <c r="BQ32" s="232">
        <f t="shared" ca="1" si="129"/>
        <v>3</v>
      </c>
      <c r="BR32" s="232">
        <f t="shared" ca="1" si="129"/>
        <v>3</v>
      </c>
      <c r="BS32" s="256">
        <f t="shared" ca="1" si="110"/>
        <v>0</v>
      </c>
      <c r="BT32" s="232">
        <f t="shared" ca="1" si="130"/>
        <v>0.25</v>
      </c>
      <c r="BU32" s="232">
        <f t="shared" ca="1" si="130"/>
        <v>-0.25</v>
      </c>
      <c r="BV32" s="22" t="str">
        <f t="shared" ca="1" si="111"/>
        <v>-</v>
      </c>
      <c r="BW32" s="22" t="str">
        <f t="shared" ca="1" si="111"/>
        <v>-</v>
      </c>
      <c r="BX32" s="22" t="str">
        <f t="shared" ca="1" si="111"/>
        <v>-</v>
      </c>
      <c r="BY32" s="22" t="str">
        <f t="shared" ca="1" si="111"/>
        <v>-</v>
      </c>
      <c r="BZ32" s="22" t="str">
        <f t="shared" ca="1" si="111"/>
        <v>-</v>
      </c>
      <c r="CA32" s="251">
        <f t="shared" ca="1" si="131"/>
        <v>0</v>
      </c>
      <c r="CB32" s="251">
        <f t="shared" ca="1" si="132"/>
        <v>0.25</v>
      </c>
      <c r="CC32" s="251">
        <f t="shared" ca="1" si="133"/>
        <v>-0.25</v>
      </c>
      <c r="CD32" s="22" t="str">
        <f t="shared" ca="1" si="111"/>
        <v>-</v>
      </c>
      <c r="CE32" s="22" t="str">
        <f t="shared" ca="1" si="111"/>
        <v>-</v>
      </c>
      <c r="CF32" s="22" t="str">
        <f t="shared" ca="1" si="111"/>
        <v>-</v>
      </c>
      <c r="CG32" s="22">
        <f t="shared" ca="1" si="111"/>
        <v>0</v>
      </c>
      <c r="CH32" s="256">
        <f t="shared" ca="1" si="90"/>
        <v>0</v>
      </c>
      <c r="CI32" s="256">
        <f t="shared" ca="1" si="90"/>
        <v>0</v>
      </c>
      <c r="CJ32" s="256">
        <f t="shared" ca="1" si="90"/>
        <v>0</v>
      </c>
      <c r="CK32" s="22">
        <f t="shared" ca="1" si="112"/>
        <v>0</v>
      </c>
      <c r="CL32" s="22">
        <f t="shared" ca="1" si="112"/>
        <v>0</v>
      </c>
      <c r="CM32" s="22">
        <f t="shared" ca="1" si="112"/>
        <v>0</v>
      </c>
      <c r="CN32" s="22" t="str">
        <f t="shared" ca="1" si="112"/>
        <v>-</v>
      </c>
      <c r="CO32" s="22" t="str">
        <f t="shared" ca="1" si="112"/>
        <v>-</v>
      </c>
      <c r="CP32" s="256" t="str">
        <f t="shared" ca="1" si="112"/>
        <v>-</v>
      </c>
      <c r="CQ32" s="256" t="str">
        <f t="shared" ca="1" si="112"/>
        <v>-</v>
      </c>
      <c r="CR32" s="22" t="str">
        <f t="shared" ca="1" si="112"/>
        <v>-</v>
      </c>
      <c r="CS32" s="22" t="str">
        <f t="shared" ca="1" si="112"/>
        <v>-</v>
      </c>
      <c r="CT32" s="22" t="str">
        <f t="shared" ca="1" si="112"/>
        <v>-</v>
      </c>
      <c r="CU32" s="22" t="str">
        <f t="shared" ca="1" si="112"/>
        <v>-</v>
      </c>
      <c r="CV32" s="22" t="str">
        <f t="shared" ca="1" si="112"/>
        <v>-</v>
      </c>
      <c r="CW32" s="22" t="str">
        <f t="shared" ca="1" si="112"/>
        <v>-</v>
      </c>
      <c r="CX32" s="22" t="str">
        <f t="shared" ca="1" si="112"/>
        <v>-</v>
      </c>
      <c r="CY32" s="5">
        <f t="shared" ca="1" si="92"/>
        <v>0</v>
      </c>
      <c r="CZ32" s="22" t="str">
        <f t="shared" ca="1" si="113"/>
        <v>-</v>
      </c>
      <c r="DA32" s="22" t="str">
        <f t="shared" ca="1" si="113"/>
        <v>-</v>
      </c>
      <c r="DB32" s="22" t="str">
        <f t="shared" ca="1" si="113"/>
        <v>-</v>
      </c>
      <c r="DC32" s="22" t="str">
        <f t="shared" ca="1" si="113"/>
        <v>-</v>
      </c>
      <c r="DD32" s="5" t="b">
        <f t="shared" ca="1" si="93"/>
        <v>0</v>
      </c>
      <c r="DE32" s="22" t="str">
        <f t="shared" ca="1" si="113"/>
        <v>-</v>
      </c>
      <c r="DF32" s="22">
        <f t="shared" ca="1" si="113"/>
        <v>0</v>
      </c>
      <c r="DG32" s="22" t="str">
        <f t="shared" ca="1" si="113"/>
        <v>-</v>
      </c>
      <c r="DH32" s="22">
        <f t="shared" ca="1" si="113"/>
        <v>1</v>
      </c>
      <c r="DI32" s="22">
        <f t="shared" ca="1" si="113"/>
        <v>0</v>
      </c>
      <c r="DJ32" s="22">
        <f t="shared" ca="1" si="113"/>
        <v>1</v>
      </c>
      <c r="DK32" s="22">
        <f t="shared" ca="1" si="113"/>
        <v>1</v>
      </c>
      <c r="DL32" s="22">
        <f t="shared" ca="1" si="113"/>
        <v>1</v>
      </c>
      <c r="DM32" s="22">
        <f t="shared" ca="1" si="113"/>
        <v>0</v>
      </c>
      <c r="DN32" s="22">
        <f t="shared" ca="1" si="113"/>
        <v>0</v>
      </c>
      <c r="DO32" s="22">
        <f t="shared" ca="1" si="113"/>
        <v>0</v>
      </c>
      <c r="DP32" s="22">
        <f t="shared" ca="1" si="114"/>
        <v>0</v>
      </c>
      <c r="DQ32" s="22">
        <f t="shared" ca="1" si="114"/>
        <v>1</v>
      </c>
      <c r="DR32" s="22">
        <f t="shared" ca="1" si="114"/>
        <v>0</v>
      </c>
      <c r="DS32" s="22">
        <f t="shared" ca="1" si="114"/>
        <v>0</v>
      </c>
      <c r="DT32" s="22">
        <f t="shared" ca="1" si="114"/>
        <v>0</v>
      </c>
      <c r="DU32" s="22">
        <f t="shared" ca="1" si="114"/>
        <v>0</v>
      </c>
      <c r="DV32" s="22">
        <f t="shared" ca="1" si="114"/>
        <v>0</v>
      </c>
      <c r="DW32" s="22">
        <f t="shared" ca="1" si="114"/>
        <v>0</v>
      </c>
      <c r="DX32" s="22">
        <f t="shared" ca="1" si="114"/>
        <v>0</v>
      </c>
      <c r="DY32" s="22">
        <f t="shared" ca="1" si="114"/>
        <v>1</v>
      </c>
      <c r="DZ32" s="22">
        <f t="shared" ca="1" si="114"/>
        <v>0</v>
      </c>
      <c r="EA32" s="256">
        <f t="shared" ca="1" si="114"/>
        <v>0</v>
      </c>
      <c r="EB32" s="256">
        <f t="shared" ca="1" si="114"/>
        <v>0</v>
      </c>
      <c r="EC32" s="256">
        <f t="shared" ca="1" si="114"/>
        <v>0</v>
      </c>
      <c r="ED32" s="256">
        <f t="shared" ca="1" si="74"/>
        <v>0</v>
      </c>
      <c r="EE32" s="256">
        <f t="shared" ca="1" si="74"/>
        <v>0</v>
      </c>
      <c r="EF32" s="256">
        <f t="shared" ca="1" si="74"/>
        <v>0</v>
      </c>
      <c r="EG32" s="22">
        <f t="shared" ca="1" si="115"/>
        <v>0</v>
      </c>
      <c r="EH32" s="22">
        <f t="shared" ca="1" si="115"/>
        <v>0</v>
      </c>
      <c r="EI32" s="22" t="str">
        <f t="shared" ca="1" si="115"/>
        <v>-</v>
      </c>
      <c r="EJ32" s="22" t="str">
        <f t="shared" ca="1" si="115"/>
        <v>-</v>
      </c>
      <c r="EK32" s="22" t="str">
        <f t="shared" ca="1" si="115"/>
        <v>-</v>
      </c>
      <c r="EL32" s="22" t="str">
        <f t="shared" ca="1" si="115"/>
        <v>-</v>
      </c>
      <c r="EM32" s="5" t="b">
        <f t="shared" ca="1" si="94"/>
        <v>1</v>
      </c>
      <c r="EN32" s="5" t="b">
        <f t="shared" ca="1" si="94"/>
        <v>0</v>
      </c>
      <c r="EO32" s="5" t="b">
        <f t="shared" ca="1" si="94"/>
        <v>0</v>
      </c>
      <c r="EP32" s="256">
        <f t="shared" ca="1" si="115"/>
        <v>0</v>
      </c>
      <c r="EQ32" s="22">
        <f t="shared" ca="1" si="115"/>
        <v>2</v>
      </c>
      <c r="ER32" s="22">
        <f t="shared" ca="1" si="115"/>
        <v>2</v>
      </c>
      <c r="ES32" s="256" t="str">
        <f t="shared" ca="1" si="74"/>
        <v>-</v>
      </c>
      <c r="ET32" s="256" t="str">
        <f t="shared" ca="1" si="74"/>
        <v>-</v>
      </c>
      <c r="EU32" s="256" t="str">
        <f t="shared" ca="1" si="74"/>
        <v>-</v>
      </c>
      <c r="EV32" s="256" t="str">
        <f t="shared" ca="1" si="74"/>
        <v>-</v>
      </c>
      <c r="EW32" s="256" t="str">
        <f t="shared" ca="1" si="74"/>
        <v>-</v>
      </c>
      <c r="EX32" s="22" t="str">
        <f t="shared" ca="1" si="116"/>
        <v>-</v>
      </c>
      <c r="EY32" s="22" t="str">
        <f t="shared" ca="1" si="116"/>
        <v>-</v>
      </c>
      <c r="EZ32" s="5" t="b">
        <f t="array" aca="1" ref="EZ32" ca="1">IF(OR(FA32:FB32&lt;&gt;"-"),TRUE,"-")</f>
        <v>1</v>
      </c>
      <c r="FA32" s="232">
        <f t="shared" ca="1" si="134"/>
        <v>2</v>
      </c>
      <c r="FB32" s="256" t="str">
        <f t="shared" ca="1" si="95"/>
        <v>-</v>
      </c>
      <c r="FC32" s="5" t="str">
        <f t="array" aca="1" ref="FC32" ca="1">IF(OR(FD32:FE32&lt;&gt;"-"),TRUE,"-")</f>
        <v>-</v>
      </c>
      <c r="FD32" s="22" t="str">
        <f t="shared" ca="1" si="117"/>
        <v>-</v>
      </c>
      <c r="FE32" s="256" t="str">
        <f t="shared" ca="1" si="118"/>
        <v>-</v>
      </c>
      <c r="FF32" s="22" t="b">
        <f t="shared" ca="1" si="78"/>
        <v>1</v>
      </c>
      <c r="FG32" s="22">
        <f t="shared" ca="1" si="78"/>
        <v>2</v>
      </c>
      <c r="FH32" s="22" t="b">
        <f t="shared" ca="1" si="79"/>
        <v>1</v>
      </c>
      <c r="FI32" s="22" t="str">
        <f t="shared" ca="1" si="79"/>
        <v>-</v>
      </c>
      <c r="FJ32" s="5" t="str">
        <f t="shared" ca="1" si="96"/>
        <v>-</v>
      </c>
      <c r="FK32" s="5" t="str">
        <f t="shared" ca="1" si="96"/>
        <v>-</v>
      </c>
      <c r="FL32" s="5" t="str">
        <f t="shared" ca="1" si="96"/>
        <v>-</v>
      </c>
      <c r="FM32" s="5" t="str">
        <f t="shared" ca="1" si="96"/>
        <v>-</v>
      </c>
      <c r="FN32" s="22" t="str">
        <f t="shared" ca="1" si="119"/>
        <v>-</v>
      </c>
      <c r="FO32" s="253">
        <f t="shared" ca="1" si="119"/>
        <v>0.5</v>
      </c>
      <c r="FP32" s="253">
        <f t="shared" ca="1" si="119"/>
        <v>0.9</v>
      </c>
      <c r="FQ32" s="253">
        <f t="shared" ca="1" si="119"/>
        <v>0.5</v>
      </c>
      <c r="FR32" s="253">
        <f t="shared" ca="1" si="119"/>
        <v>0.5</v>
      </c>
      <c r="FS32" s="253">
        <f t="shared" ca="1" si="119"/>
        <v>0</v>
      </c>
      <c r="FT32" s="253">
        <f t="shared" ca="1" si="119"/>
        <v>0</v>
      </c>
      <c r="FU32" s="253" t="str">
        <f t="shared" ca="1" si="119"/>
        <v>-</v>
      </c>
      <c r="FV32" s="5" t="str">
        <f t="shared" ca="1" si="97"/>
        <v>-</v>
      </c>
      <c r="FW32" s="5" t="str">
        <f t="shared" ca="1" si="97"/>
        <v>-</v>
      </c>
      <c r="FX32" s="22">
        <f t="shared" ca="1" si="119"/>
        <v>1</v>
      </c>
      <c r="FY32" s="22">
        <f t="shared" ca="1" si="119"/>
        <v>0</v>
      </c>
      <c r="FZ32" s="22">
        <f t="shared" ca="1" si="119"/>
        <v>1</v>
      </c>
      <c r="GA32" s="22">
        <f t="shared" ca="1" si="119"/>
        <v>1</v>
      </c>
      <c r="GB32" s="22">
        <f t="shared" ca="1" si="119"/>
        <v>0</v>
      </c>
      <c r="GC32" s="22">
        <f t="shared" ca="1" si="119"/>
        <v>70</v>
      </c>
      <c r="GD32" s="22">
        <f t="shared" ca="1" si="120"/>
        <v>50</v>
      </c>
      <c r="GE32" s="22">
        <f t="shared" ca="1" si="120"/>
        <v>70</v>
      </c>
      <c r="GF32" s="22">
        <f t="shared" ca="1" si="120"/>
        <v>50</v>
      </c>
      <c r="GG32" s="5">
        <f t="shared" ca="1" si="98"/>
        <v>1</v>
      </c>
      <c r="GH32" s="5">
        <f t="shared" ca="1" si="99"/>
        <v>1</v>
      </c>
      <c r="GI32" s="5">
        <f t="shared" ca="1" si="100"/>
        <v>1</v>
      </c>
      <c r="GJ32" s="22">
        <f t="shared" ca="1" si="120"/>
        <v>1</v>
      </c>
      <c r="GK32" s="22">
        <f t="shared" ca="1" si="120"/>
        <v>1</v>
      </c>
      <c r="GL32" s="22">
        <f t="shared" ca="1" si="120"/>
        <v>1</v>
      </c>
      <c r="GM32" s="22">
        <f t="shared" ca="1" si="120"/>
        <v>1</v>
      </c>
      <c r="GN32" s="22">
        <f t="shared" ca="1" si="120"/>
        <v>1</v>
      </c>
      <c r="GO32" s="22">
        <f t="shared" ca="1" si="120"/>
        <v>1</v>
      </c>
      <c r="GP32" s="22">
        <f t="shared" ca="1" si="120"/>
        <v>1</v>
      </c>
      <c r="GQ32" s="161" t="b">
        <f t="shared" ca="1" si="101"/>
        <v>0</v>
      </c>
      <c r="GR32" s="244" t="str">
        <f t="shared" ca="1" si="141"/>
        <v>-</v>
      </c>
      <c r="GS32" s="244" t="b">
        <f t="shared" ca="1" si="140"/>
        <v>0</v>
      </c>
      <c r="GT32" s="22">
        <f t="shared" ca="1" si="121"/>
        <v>0</v>
      </c>
      <c r="GU32" s="22" t="str">
        <f t="shared" ca="1" si="121"/>
        <v>-</v>
      </c>
      <c r="GV32" s="22">
        <f t="shared" ca="1" si="121"/>
        <v>0</v>
      </c>
      <c r="GW32" s="22">
        <f t="shared" ca="1" si="121"/>
        <v>0</v>
      </c>
      <c r="GX32" s="27">
        <v>0</v>
      </c>
    </row>
    <row r="33" spans="1:206" s="209" customFormat="1" outlineLevel="2">
      <c r="A33" s="208">
        <f t="shared" si="104"/>
        <v>28</v>
      </c>
      <c r="B33" s="216">
        <f t="shared" ca="1" si="122"/>
        <v>19</v>
      </c>
      <c r="C33" s="236">
        <v>200</v>
      </c>
      <c r="D33" s="236" t="b">
        <f t="shared" ca="1" si="88"/>
        <v>1</v>
      </c>
      <c r="E33" s="209" t="b">
        <v>0</v>
      </c>
      <c r="F33" s="209" t="b">
        <f t="shared" ca="1" si="105"/>
        <v>1</v>
      </c>
      <c r="G33" s="232">
        <f t="shared" ca="1" si="123"/>
        <v>1</v>
      </c>
      <c r="H33" s="232">
        <f t="shared" ca="1" si="106"/>
        <v>1</v>
      </c>
      <c r="I33" s="232">
        <f t="shared" ca="1" si="106"/>
        <v>1</v>
      </c>
      <c r="J33" s="232">
        <f t="shared" ca="1" si="106"/>
        <v>1</v>
      </c>
      <c r="K33" s="232">
        <f t="shared" ca="1" si="106"/>
        <v>1</v>
      </c>
      <c r="L33" s="232">
        <f t="shared" ca="1" si="106"/>
        <v>1</v>
      </c>
      <c r="M33" s="232">
        <f t="shared" ca="1" si="106"/>
        <v>1</v>
      </c>
      <c r="O33" s="224" t="str">
        <f t="shared" ca="1" si="107"/>
        <v>00009 FeedSupply GSM Day135 FWM     GI1 T_TRUE  LTW_FALSE (F43N33)</v>
      </c>
      <c r="P33" s="10" t="str">
        <f ca="1">IF(COUNTIF(O$5:O33,O33)=1,"-","Dup")</f>
        <v>-</v>
      </c>
      <c r="Q33" s="22" t="b">
        <f t="shared" ca="1" si="89"/>
        <v>1</v>
      </c>
      <c r="R33" s="256" t="str">
        <f t="shared" ca="1" si="89"/>
        <v>-</v>
      </c>
      <c r="S33" s="256" t="str">
        <f t="shared" ca="1" si="89"/>
        <v>-</v>
      </c>
      <c r="T33" s="22" t="b">
        <f t="shared" ca="1" si="89"/>
        <v>0</v>
      </c>
      <c r="U33" s="232" t="b">
        <f t="shared" ca="1" si="137"/>
        <v>1</v>
      </c>
      <c r="V33" s="232" t="b">
        <f t="shared" ca="1" si="124"/>
        <v>1</v>
      </c>
      <c r="W33" s="251">
        <f t="shared" ca="1" si="108"/>
        <v>1109</v>
      </c>
      <c r="X33" s="232" t="b">
        <f t="shared" ca="1" si="125"/>
        <v>0</v>
      </c>
      <c r="Y33" s="244" t="str">
        <f t="shared" ca="1" si="89"/>
        <v>-</v>
      </c>
      <c r="Z33" s="22" t="b">
        <f t="shared" ca="1" si="89"/>
        <v>1</v>
      </c>
      <c r="AA33" s="232">
        <f t="shared" ca="1" si="126"/>
        <v>1110</v>
      </c>
      <c r="AB33" s="22">
        <f t="shared" ca="1" si="127"/>
        <v>1</v>
      </c>
      <c r="AC33" s="232" t="str">
        <f t="shared" ca="1" si="128"/>
        <v>-</v>
      </c>
      <c r="AD33" s="22" t="str">
        <f t="shared" ca="1" si="127"/>
        <v>-</v>
      </c>
      <c r="AE33" s="232" t="str">
        <f t="shared" ca="1" si="128"/>
        <v>-</v>
      </c>
      <c r="AF33" s="232" t="str">
        <f t="shared" ca="1" si="128"/>
        <v>-</v>
      </c>
      <c r="AG33" s="22" t="str">
        <f t="shared" ca="1" si="89"/>
        <v>-</v>
      </c>
      <c r="AH33" s="256" t="str">
        <f t="shared" ca="1" si="89"/>
        <v>-</v>
      </c>
      <c r="AI33" s="22">
        <f t="shared" ca="1" si="89"/>
        <v>0</v>
      </c>
      <c r="AJ33" s="22">
        <f t="shared" ca="1" si="89"/>
        <v>0</v>
      </c>
      <c r="AK33" s="22" t="str">
        <f t="shared" ca="1" si="89"/>
        <v>-</v>
      </c>
      <c r="AL33" s="22" t="str">
        <f t="shared" ca="1" si="89"/>
        <v>-</v>
      </c>
      <c r="AM33" s="22" t="str">
        <f t="shared" ca="1" si="89"/>
        <v>-</v>
      </c>
      <c r="AN33" s="22" t="str">
        <f t="shared" ca="1" si="109"/>
        <v>-</v>
      </c>
      <c r="AO33" s="22" t="str">
        <f t="shared" ca="1" si="109"/>
        <v>-</v>
      </c>
      <c r="AP33" s="22" t="str">
        <f t="shared" ca="1" si="109"/>
        <v>-</v>
      </c>
      <c r="AQ33" s="22" t="str">
        <f t="shared" ca="1" si="109"/>
        <v>-</v>
      </c>
      <c r="AR33" s="22" t="str">
        <f t="shared" ca="1" si="109"/>
        <v>-</v>
      </c>
      <c r="AS33" s="22" t="str">
        <f t="shared" ca="1" si="109"/>
        <v>-</v>
      </c>
      <c r="AT33" s="22" t="str">
        <f t="shared" ca="1" si="109"/>
        <v>-</v>
      </c>
      <c r="AU33" s="22" t="str">
        <f t="shared" ca="1" si="109"/>
        <v>-</v>
      </c>
      <c r="AV33" s="22" t="str">
        <f t="shared" ca="1" si="109"/>
        <v>-</v>
      </c>
      <c r="AW33" s="22" t="str">
        <f t="shared" ca="1" si="109"/>
        <v>-</v>
      </c>
      <c r="AX33" s="22" t="str">
        <f t="shared" ca="1" si="109"/>
        <v>-</v>
      </c>
      <c r="AY33" s="22" t="str">
        <f t="shared" ca="1" si="109"/>
        <v>-</v>
      </c>
      <c r="AZ33" s="22" t="str">
        <f t="shared" ca="1" si="109"/>
        <v>-</v>
      </c>
      <c r="BA33" s="22" t="str">
        <f t="shared" ca="1" si="109"/>
        <v>-</v>
      </c>
      <c r="BB33" s="22" t="str">
        <f t="shared" ca="1" si="109"/>
        <v>-</v>
      </c>
      <c r="BC33" s="22" t="str">
        <f t="shared" ca="1" si="109"/>
        <v>-</v>
      </c>
      <c r="BD33" s="22" t="str">
        <f t="shared" ca="1" si="110"/>
        <v>-</v>
      </c>
      <c r="BE33" s="22" t="str">
        <f t="shared" ca="1" si="110"/>
        <v>-</v>
      </c>
      <c r="BF33" s="22" t="str">
        <f t="shared" ca="1" si="110"/>
        <v>-</v>
      </c>
      <c r="BG33" s="22" t="str">
        <f t="shared" ca="1" si="110"/>
        <v>-</v>
      </c>
      <c r="BH33" s="256">
        <f t="shared" ca="1" si="110"/>
        <v>0</v>
      </c>
      <c r="BI33" s="232" t="b">
        <f t="shared" ca="1" si="138"/>
        <v>0</v>
      </c>
      <c r="BJ33" s="232" t="b">
        <f t="shared" ca="1" si="139"/>
        <v>1</v>
      </c>
      <c r="BK33" s="244" t="str">
        <f t="shared" ca="1" si="110"/>
        <v>-</v>
      </c>
      <c r="BL33" s="244" t="str">
        <f t="shared" ca="1" si="110"/>
        <v>-</v>
      </c>
      <c r="BM33" s="244" t="str">
        <f t="shared" ca="1" si="110"/>
        <v>-</v>
      </c>
      <c r="BN33" s="244" t="str">
        <f t="shared" ca="1" si="110"/>
        <v>-</v>
      </c>
      <c r="BO33" s="244" t="str">
        <f t="shared" ca="1" si="110"/>
        <v>-</v>
      </c>
      <c r="BP33" s="244" t="str">
        <f t="shared" ca="1" si="110"/>
        <v>-</v>
      </c>
      <c r="BQ33" s="232">
        <f t="shared" ca="1" si="129"/>
        <v>3</v>
      </c>
      <c r="BR33" s="232">
        <f t="shared" ca="1" si="129"/>
        <v>3</v>
      </c>
      <c r="BS33" s="256">
        <f t="shared" ca="1" si="110"/>
        <v>0</v>
      </c>
      <c r="BT33" s="232">
        <f t="shared" ca="1" si="130"/>
        <v>0.25</v>
      </c>
      <c r="BU33" s="232">
        <f t="shared" ca="1" si="130"/>
        <v>-0.25</v>
      </c>
      <c r="BV33" s="22" t="str">
        <f t="shared" ca="1" si="111"/>
        <v>-</v>
      </c>
      <c r="BW33" s="22" t="str">
        <f t="shared" ca="1" si="111"/>
        <v>-</v>
      </c>
      <c r="BX33" s="22" t="str">
        <f t="shared" ca="1" si="111"/>
        <v>-</v>
      </c>
      <c r="BY33" s="22" t="str">
        <f t="shared" ca="1" si="111"/>
        <v>-</v>
      </c>
      <c r="BZ33" s="22" t="str">
        <f t="shared" ca="1" si="111"/>
        <v>-</v>
      </c>
      <c r="CA33" s="251">
        <f t="shared" ca="1" si="131"/>
        <v>0</v>
      </c>
      <c r="CB33" s="251">
        <f t="shared" ca="1" si="132"/>
        <v>0.25</v>
      </c>
      <c r="CC33" s="251">
        <f t="shared" ca="1" si="133"/>
        <v>-0.25</v>
      </c>
      <c r="CD33" s="22" t="str">
        <f t="shared" ca="1" si="111"/>
        <v>-</v>
      </c>
      <c r="CE33" s="22" t="str">
        <f t="shared" ca="1" si="111"/>
        <v>-</v>
      </c>
      <c r="CF33" s="22" t="str">
        <f t="shared" ca="1" si="111"/>
        <v>-</v>
      </c>
      <c r="CG33" s="22">
        <f t="shared" ca="1" si="111"/>
        <v>0</v>
      </c>
      <c r="CH33" s="256">
        <f t="shared" ca="1" si="90"/>
        <v>0</v>
      </c>
      <c r="CI33" s="256">
        <f t="shared" ca="1" si="90"/>
        <v>0</v>
      </c>
      <c r="CJ33" s="256">
        <f t="shared" ca="1" si="90"/>
        <v>0</v>
      </c>
      <c r="CK33" s="22">
        <f t="shared" ca="1" si="112"/>
        <v>0</v>
      </c>
      <c r="CL33" s="22">
        <f t="shared" ca="1" si="112"/>
        <v>0</v>
      </c>
      <c r="CM33" s="22">
        <f t="shared" ca="1" si="112"/>
        <v>0</v>
      </c>
      <c r="CN33" s="22" t="str">
        <f t="shared" ca="1" si="112"/>
        <v>-</v>
      </c>
      <c r="CO33" s="22" t="str">
        <f t="shared" ca="1" si="112"/>
        <v>-</v>
      </c>
      <c r="CP33" s="256" t="str">
        <f t="shared" ca="1" si="112"/>
        <v>-</v>
      </c>
      <c r="CQ33" s="256" t="str">
        <f t="shared" ca="1" si="112"/>
        <v>-</v>
      </c>
      <c r="CR33" s="22" t="str">
        <f t="shared" ca="1" si="112"/>
        <v>-</v>
      </c>
      <c r="CS33" s="22" t="str">
        <f t="shared" ca="1" si="112"/>
        <v>-</v>
      </c>
      <c r="CT33" s="22" t="str">
        <f t="shared" ca="1" si="112"/>
        <v>-</v>
      </c>
      <c r="CU33" s="22" t="str">
        <f t="shared" ca="1" si="112"/>
        <v>-</v>
      </c>
      <c r="CV33" s="22" t="str">
        <f t="shared" ca="1" si="112"/>
        <v>-</v>
      </c>
      <c r="CW33" s="22" t="str">
        <f t="shared" ca="1" si="112"/>
        <v>-</v>
      </c>
      <c r="CX33" s="22" t="str">
        <f t="shared" ca="1" si="112"/>
        <v>-</v>
      </c>
      <c r="CY33" s="5">
        <f t="shared" ca="1" si="92"/>
        <v>0</v>
      </c>
      <c r="CZ33" s="22" t="str">
        <f t="shared" ca="1" si="113"/>
        <v>-</v>
      </c>
      <c r="DA33" s="22" t="str">
        <f t="shared" ca="1" si="113"/>
        <v>-</v>
      </c>
      <c r="DB33" s="22" t="str">
        <f t="shared" ca="1" si="113"/>
        <v>-</v>
      </c>
      <c r="DC33" s="22" t="str">
        <f t="shared" ca="1" si="113"/>
        <v>-</v>
      </c>
      <c r="DD33" s="5" t="b">
        <f t="shared" ca="1" si="93"/>
        <v>0</v>
      </c>
      <c r="DE33" s="22" t="str">
        <f t="shared" ca="1" si="113"/>
        <v>-</v>
      </c>
      <c r="DF33" s="22">
        <f t="shared" ca="1" si="113"/>
        <v>0</v>
      </c>
      <c r="DG33" s="22" t="str">
        <f t="shared" ca="1" si="113"/>
        <v>-</v>
      </c>
      <c r="DH33" s="22">
        <f t="shared" ca="1" si="113"/>
        <v>1</v>
      </c>
      <c r="DI33" s="22">
        <f t="shared" ca="1" si="113"/>
        <v>0</v>
      </c>
      <c r="DJ33" s="22">
        <f t="shared" ca="1" si="113"/>
        <v>1</v>
      </c>
      <c r="DK33" s="22">
        <f t="shared" ca="1" si="113"/>
        <v>1</v>
      </c>
      <c r="DL33" s="22">
        <f t="shared" ca="1" si="113"/>
        <v>1</v>
      </c>
      <c r="DM33" s="22">
        <f t="shared" ca="1" si="113"/>
        <v>0</v>
      </c>
      <c r="DN33" s="22">
        <f t="shared" ca="1" si="113"/>
        <v>0</v>
      </c>
      <c r="DO33" s="22">
        <f t="shared" ca="1" si="113"/>
        <v>0</v>
      </c>
      <c r="DP33" s="22">
        <f t="shared" ca="1" si="114"/>
        <v>0</v>
      </c>
      <c r="DQ33" s="22">
        <f t="shared" ca="1" si="114"/>
        <v>1</v>
      </c>
      <c r="DR33" s="22">
        <f t="shared" ca="1" si="114"/>
        <v>0</v>
      </c>
      <c r="DS33" s="22">
        <f t="shared" ca="1" si="114"/>
        <v>0</v>
      </c>
      <c r="DT33" s="22">
        <f t="shared" ca="1" si="114"/>
        <v>0</v>
      </c>
      <c r="DU33" s="22">
        <f t="shared" ca="1" si="114"/>
        <v>0</v>
      </c>
      <c r="DV33" s="22">
        <f t="shared" ca="1" si="114"/>
        <v>0</v>
      </c>
      <c r="DW33" s="22">
        <f t="shared" ca="1" si="114"/>
        <v>0</v>
      </c>
      <c r="DX33" s="22">
        <f t="shared" ca="1" si="114"/>
        <v>0</v>
      </c>
      <c r="DY33" s="22">
        <f t="shared" ca="1" si="114"/>
        <v>1</v>
      </c>
      <c r="DZ33" s="22">
        <f t="shared" ca="1" si="114"/>
        <v>0</v>
      </c>
      <c r="EA33" s="256">
        <f t="shared" ca="1" si="114"/>
        <v>0</v>
      </c>
      <c r="EB33" s="256">
        <f t="shared" ca="1" si="114"/>
        <v>0</v>
      </c>
      <c r="EC33" s="256">
        <f t="shared" ca="1" si="114"/>
        <v>0</v>
      </c>
      <c r="ED33" s="256">
        <f t="shared" ca="1" si="74"/>
        <v>0</v>
      </c>
      <c r="EE33" s="256">
        <f t="shared" ca="1" si="74"/>
        <v>0</v>
      </c>
      <c r="EF33" s="256">
        <f t="shared" ca="1" si="74"/>
        <v>0</v>
      </c>
      <c r="EG33" s="22">
        <f t="shared" ca="1" si="115"/>
        <v>0</v>
      </c>
      <c r="EH33" s="22">
        <f t="shared" ca="1" si="115"/>
        <v>0</v>
      </c>
      <c r="EI33" s="22" t="str">
        <f t="shared" ca="1" si="115"/>
        <v>-</v>
      </c>
      <c r="EJ33" s="22" t="str">
        <f t="shared" ca="1" si="115"/>
        <v>-</v>
      </c>
      <c r="EK33" s="22" t="str">
        <f t="shared" ca="1" si="115"/>
        <v>-</v>
      </c>
      <c r="EL33" s="22" t="str">
        <f t="shared" ca="1" si="115"/>
        <v>-</v>
      </c>
      <c r="EM33" s="5" t="b">
        <f t="shared" ca="1" si="94"/>
        <v>1</v>
      </c>
      <c r="EN33" s="5" t="b">
        <f t="shared" ca="1" si="94"/>
        <v>0</v>
      </c>
      <c r="EO33" s="5" t="b">
        <f t="shared" ca="1" si="94"/>
        <v>0</v>
      </c>
      <c r="EP33" s="256">
        <f t="shared" ca="1" si="115"/>
        <v>0</v>
      </c>
      <c r="EQ33" s="22">
        <f t="shared" ca="1" si="115"/>
        <v>2</v>
      </c>
      <c r="ER33" s="22">
        <f t="shared" ca="1" si="115"/>
        <v>2</v>
      </c>
      <c r="ES33" s="256" t="str">
        <f t="shared" ca="1" si="74"/>
        <v>-</v>
      </c>
      <c r="ET33" s="256" t="str">
        <f t="shared" ca="1" si="74"/>
        <v>-</v>
      </c>
      <c r="EU33" s="256" t="str">
        <f t="shared" ca="1" si="74"/>
        <v>-</v>
      </c>
      <c r="EV33" s="256" t="str">
        <f t="shared" ca="1" si="74"/>
        <v>-</v>
      </c>
      <c r="EW33" s="256" t="str">
        <f t="shared" ca="1" si="74"/>
        <v>-</v>
      </c>
      <c r="EX33" s="22" t="str">
        <f t="shared" ca="1" si="116"/>
        <v>-</v>
      </c>
      <c r="EY33" s="22" t="str">
        <f t="shared" ca="1" si="116"/>
        <v>-</v>
      </c>
      <c r="EZ33" s="5" t="b">
        <f t="array" aca="1" ref="EZ33" ca="1">IF(OR(FA33:FB33&lt;&gt;"-"),TRUE,"-")</f>
        <v>1</v>
      </c>
      <c r="FA33" s="232">
        <f t="shared" ca="1" si="134"/>
        <v>2</v>
      </c>
      <c r="FB33" s="256" t="str">
        <f t="shared" ca="1" si="95"/>
        <v>-</v>
      </c>
      <c r="FC33" s="5" t="str">
        <f t="array" aca="1" ref="FC33" ca="1">IF(OR(FD33:FE33&lt;&gt;"-"),TRUE,"-")</f>
        <v>-</v>
      </c>
      <c r="FD33" s="22" t="str">
        <f t="shared" ca="1" si="117"/>
        <v>-</v>
      </c>
      <c r="FE33" s="256" t="str">
        <f t="shared" ca="1" si="118"/>
        <v>-</v>
      </c>
      <c r="FF33" s="22" t="b">
        <f t="shared" ca="1" si="78"/>
        <v>1</v>
      </c>
      <c r="FG33" s="22">
        <f t="shared" ca="1" si="78"/>
        <v>2</v>
      </c>
      <c r="FH33" s="22" t="b">
        <f t="shared" ca="1" si="79"/>
        <v>1</v>
      </c>
      <c r="FI33" s="22" t="str">
        <f t="shared" ca="1" si="79"/>
        <v>-</v>
      </c>
      <c r="FJ33" s="5" t="str">
        <f t="shared" ca="1" si="96"/>
        <v>-</v>
      </c>
      <c r="FK33" s="5" t="str">
        <f t="shared" ca="1" si="96"/>
        <v>-</v>
      </c>
      <c r="FL33" s="5" t="str">
        <f t="shared" ca="1" si="96"/>
        <v>-</v>
      </c>
      <c r="FM33" s="5" t="str">
        <f t="shared" ca="1" si="96"/>
        <v>-</v>
      </c>
      <c r="FN33" s="22" t="str">
        <f t="shared" ca="1" si="119"/>
        <v>-</v>
      </c>
      <c r="FO33" s="253">
        <f t="shared" ca="1" si="119"/>
        <v>0.5</v>
      </c>
      <c r="FP33" s="253">
        <f t="shared" ca="1" si="119"/>
        <v>0.9</v>
      </c>
      <c r="FQ33" s="253">
        <f t="shared" ca="1" si="119"/>
        <v>0.5</v>
      </c>
      <c r="FR33" s="253">
        <f t="shared" ca="1" si="119"/>
        <v>0.5</v>
      </c>
      <c r="FS33" s="253">
        <f t="shared" ca="1" si="119"/>
        <v>0</v>
      </c>
      <c r="FT33" s="253">
        <f t="shared" ca="1" si="119"/>
        <v>0</v>
      </c>
      <c r="FU33" s="253" t="str">
        <f t="shared" ca="1" si="119"/>
        <v>-</v>
      </c>
      <c r="FV33" s="5" t="str">
        <f t="shared" ca="1" si="97"/>
        <v>-</v>
      </c>
      <c r="FW33" s="5" t="str">
        <f t="shared" ca="1" si="97"/>
        <v>-</v>
      </c>
      <c r="FX33" s="22">
        <f t="shared" ca="1" si="119"/>
        <v>1</v>
      </c>
      <c r="FY33" s="22">
        <f t="shared" ca="1" si="119"/>
        <v>0</v>
      </c>
      <c r="FZ33" s="22">
        <f t="shared" ca="1" si="119"/>
        <v>1</v>
      </c>
      <c r="GA33" s="22">
        <f t="shared" ca="1" si="119"/>
        <v>1</v>
      </c>
      <c r="GB33" s="22">
        <f t="shared" ca="1" si="119"/>
        <v>0</v>
      </c>
      <c r="GC33" s="22">
        <f t="shared" ca="1" si="119"/>
        <v>70</v>
      </c>
      <c r="GD33" s="22">
        <f t="shared" ca="1" si="120"/>
        <v>50</v>
      </c>
      <c r="GE33" s="22">
        <f t="shared" ca="1" si="120"/>
        <v>70</v>
      </c>
      <c r="GF33" s="22">
        <f t="shared" ca="1" si="120"/>
        <v>50</v>
      </c>
      <c r="GG33" s="5">
        <f t="shared" ca="1" si="98"/>
        <v>1</v>
      </c>
      <c r="GH33" s="5">
        <f t="shared" ca="1" si="99"/>
        <v>1</v>
      </c>
      <c r="GI33" s="5">
        <f t="shared" ca="1" si="100"/>
        <v>1</v>
      </c>
      <c r="GJ33" s="22">
        <f t="shared" ca="1" si="120"/>
        <v>1</v>
      </c>
      <c r="GK33" s="22">
        <f t="shared" ca="1" si="120"/>
        <v>1</v>
      </c>
      <c r="GL33" s="22">
        <f t="shared" ca="1" si="120"/>
        <v>1</v>
      </c>
      <c r="GM33" s="22">
        <f t="shared" ca="1" si="120"/>
        <v>1</v>
      </c>
      <c r="GN33" s="22">
        <f t="shared" ca="1" si="120"/>
        <v>1</v>
      </c>
      <c r="GO33" s="22">
        <f t="shared" ca="1" si="120"/>
        <v>1</v>
      </c>
      <c r="GP33" s="22">
        <f t="shared" ca="1" si="120"/>
        <v>1</v>
      </c>
      <c r="GQ33" s="161" t="b">
        <f t="shared" ca="1" si="101"/>
        <v>0</v>
      </c>
      <c r="GR33" s="244" t="str">
        <f t="shared" ca="1" si="141"/>
        <v>-</v>
      </c>
      <c r="GS33" s="244" t="b">
        <f t="shared" ca="1" si="140"/>
        <v>0</v>
      </c>
      <c r="GT33" s="22">
        <f t="shared" ca="1" si="121"/>
        <v>0</v>
      </c>
      <c r="GU33" s="22" t="str">
        <f t="shared" ca="1" si="121"/>
        <v>-</v>
      </c>
      <c r="GV33" s="22">
        <f t="shared" ca="1" si="121"/>
        <v>0</v>
      </c>
      <c r="GW33" s="22">
        <f t="shared" ca="1" si="121"/>
        <v>0</v>
      </c>
      <c r="GX33" s="27">
        <v>0</v>
      </c>
    </row>
    <row r="34" spans="1:206" s="209" customFormat="1" outlineLevel="1">
      <c r="A34" s="208">
        <f t="shared" ref="A34:A44" si="142">ROW(A34)-5</f>
        <v>29</v>
      </c>
      <c r="B34" s="258">
        <f>$A24</f>
        <v>19</v>
      </c>
      <c r="C34" s="236">
        <v>200</v>
      </c>
      <c r="D34" s="236" t="b">
        <f t="shared" ca="1" si="88"/>
        <v>0</v>
      </c>
      <c r="E34" s="209" t="b">
        <v>0</v>
      </c>
      <c r="F34" s="209" t="b">
        <f t="shared" ca="1" si="105"/>
        <v>0</v>
      </c>
      <c r="G34" s="193">
        <f ca="1">MAX(G$22,MOD(OFFSET(G34,-1,0)+1*AND($J34=$J$22),G$23+1))</f>
        <v>1</v>
      </c>
      <c r="H34" s="193">
        <f ca="1">MAX(H$22,MOD(OFFSET(H34,-1,0)+1*AND($G34=$G$22,$J34=$J$22),H$23+1))</f>
        <v>1</v>
      </c>
      <c r="I34" s="216">
        <f ca="1">OFFSET(I34,-1,0)</f>
        <v>1</v>
      </c>
      <c r="J34" s="193">
        <f ca="1">MAX(J$22,MOD(OFFSET(J34,-1,0)+1,J$23+1))</f>
        <v>2</v>
      </c>
      <c r="K34" s="216">
        <f t="shared" ref="K34:M34" ca="1" si="143">OFFSET(K34,-1,0)</f>
        <v>1</v>
      </c>
      <c r="L34" s="216">
        <f t="shared" ca="1" si="143"/>
        <v>1</v>
      </c>
      <c r="M34" s="216">
        <f t="shared" ca="1" si="143"/>
        <v>1</v>
      </c>
      <c r="O34" s="231" t="str">
        <f t="shared" ca="1" si="107"/>
        <v>00010 FeedSupply GSM Day135 FWM     GI2 T_FALSE LTW_FALSE (F33N11)</v>
      </c>
      <c r="P34" s="10" t="str">
        <f ca="1">IF(COUNTIF(O$5:O34,O34)=1,"-","Dup")</f>
        <v>-</v>
      </c>
      <c r="Q34" s="22" t="b">
        <f t="shared" ca="1" si="40"/>
        <v>1</v>
      </c>
      <c r="R34" s="256" t="str">
        <f t="shared" ref="Q34:CG37" ca="1" si="144">OFFSET(R$5,$B34,0)</f>
        <v>-</v>
      </c>
      <c r="S34" s="256" t="str">
        <f t="shared" ca="1" si="144"/>
        <v>-</v>
      </c>
      <c r="T34" s="22" t="b">
        <f t="shared" ca="1" si="40"/>
        <v>0</v>
      </c>
      <c r="U34" s="244" t="b">
        <f t="shared" ref="U34:V43" ca="1" si="145">OFFSET(U$5,$B34,0)</f>
        <v>0</v>
      </c>
      <c r="V34" s="255" t="b">
        <v>1</v>
      </c>
      <c r="W34" s="251">
        <f t="shared" ref="W34:W39" ca="1" si="146">OFFSET($AA34,-1,0)</f>
        <v>1110</v>
      </c>
      <c r="X34" s="255" t="b">
        <v>0</v>
      </c>
      <c r="Y34" s="244" t="str">
        <f t="shared" ref="X34:Z43" ca="1" si="147">OFFSET(Y$5,$B34,0)</f>
        <v>-</v>
      </c>
      <c r="Z34" s="244" t="b">
        <f t="shared" ca="1" si="147"/>
        <v>1</v>
      </c>
      <c r="AA34" s="243">
        <f ca="1">VALUE($G34&amp;$J34&amp;"01")</f>
        <v>1201</v>
      </c>
      <c r="AB34" s="22">
        <f t="shared" ref="AB34:BJ43" ca="1" si="148">OFFSET(AB$5,$B34,0)</f>
        <v>1</v>
      </c>
      <c r="AC34" s="255" t="s">
        <v>36</v>
      </c>
      <c r="AD34" s="244" t="str">
        <f t="shared" ca="1" si="148"/>
        <v>-</v>
      </c>
      <c r="AE34" s="255" t="s">
        <v>36</v>
      </c>
      <c r="AF34" s="255" t="s">
        <v>36</v>
      </c>
      <c r="AG34" s="244" t="str">
        <f t="shared" ca="1" si="148"/>
        <v>-</v>
      </c>
      <c r="AH34" s="256" t="str">
        <f t="shared" ca="1" si="148"/>
        <v>-</v>
      </c>
      <c r="AI34" s="244">
        <f t="shared" ca="1" si="148"/>
        <v>0</v>
      </c>
      <c r="AJ34" s="244">
        <f t="shared" ca="1" si="148"/>
        <v>0</v>
      </c>
      <c r="AK34" s="244" t="str">
        <f t="shared" ca="1" si="148"/>
        <v>-</v>
      </c>
      <c r="AL34" s="244" t="str">
        <f t="shared" ca="1" si="148"/>
        <v>-</v>
      </c>
      <c r="AM34" s="244" t="str">
        <f t="shared" ca="1" si="148"/>
        <v>-</v>
      </c>
      <c r="AN34" s="244" t="str">
        <f t="shared" ca="1" si="148"/>
        <v>-</v>
      </c>
      <c r="AO34" s="244" t="str">
        <f t="shared" ca="1" si="148"/>
        <v>-</v>
      </c>
      <c r="AP34" s="244" t="str">
        <f t="shared" ca="1" si="148"/>
        <v>-</v>
      </c>
      <c r="AQ34" s="244" t="str">
        <f t="shared" ca="1" si="148"/>
        <v>-</v>
      </c>
      <c r="AR34" s="244" t="str">
        <f t="shared" ca="1" si="148"/>
        <v>-</v>
      </c>
      <c r="AS34" s="244" t="str">
        <f t="shared" ca="1" si="148"/>
        <v>-</v>
      </c>
      <c r="AT34" s="244" t="str">
        <f t="shared" ca="1" si="148"/>
        <v>-</v>
      </c>
      <c r="AU34" s="244" t="str">
        <f t="shared" ca="1" si="148"/>
        <v>-</v>
      </c>
      <c r="AV34" s="244" t="str">
        <f t="shared" ca="1" si="148"/>
        <v>-</v>
      </c>
      <c r="AW34" s="244" t="str">
        <f t="shared" ca="1" si="148"/>
        <v>-</v>
      </c>
      <c r="AX34" s="244" t="str">
        <f t="shared" ca="1" si="148"/>
        <v>-</v>
      </c>
      <c r="AY34" s="244" t="str">
        <f t="shared" ca="1" si="148"/>
        <v>-</v>
      </c>
      <c r="AZ34" s="244" t="str">
        <f t="shared" ca="1" si="148"/>
        <v>-</v>
      </c>
      <c r="BA34" s="244" t="str">
        <f t="shared" ca="1" si="148"/>
        <v>-</v>
      </c>
      <c r="BB34" s="244" t="str">
        <f t="shared" ca="1" si="148"/>
        <v>-</v>
      </c>
      <c r="BC34" s="244" t="str">
        <f t="shared" ca="1" si="148"/>
        <v>-</v>
      </c>
      <c r="BD34" s="244" t="str">
        <f t="shared" ca="1" si="148"/>
        <v>-</v>
      </c>
      <c r="BE34" s="244" t="str">
        <f t="shared" ca="1" si="148"/>
        <v>-</v>
      </c>
      <c r="BF34" s="244" t="str">
        <f t="shared" ca="1" si="148"/>
        <v>-</v>
      </c>
      <c r="BG34" s="244" t="str">
        <f t="shared" ca="1" si="148"/>
        <v>-</v>
      </c>
      <c r="BH34" s="256">
        <f t="shared" ca="1" si="148"/>
        <v>0</v>
      </c>
      <c r="BI34" s="244" t="str">
        <f t="shared" ca="1" si="148"/>
        <v>-</v>
      </c>
      <c r="BJ34" s="244" t="str">
        <f t="shared" ca="1" si="148"/>
        <v>-</v>
      </c>
      <c r="BK34" s="22" t="str">
        <f t="shared" ref="BK34:CH43" ca="1" si="149">OFFSET(BK$5,$B34,0)</f>
        <v>-</v>
      </c>
      <c r="BL34" s="22" t="str">
        <f t="shared" ca="1" si="149"/>
        <v>-</v>
      </c>
      <c r="BM34" s="22" t="str">
        <f t="shared" ca="1" si="149"/>
        <v>-</v>
      </c>
      <c r="BN34" s="22" t="str">
        <f t="shared" ca="1" si="149"/>
        <v>-</v>
      </c>
      <c r="BO34" s="22" t="str">
        <f t="shared" ca="1" si="149"/>
        <v>-</v>
      </c>
      <c r="BP34" s="22" t="str">
        <f t="shared" ca="1" si="149"/>
        <v>-</v>
      </c>
      <c r="BQ34" s="244">
        <f t="shared" ca="1" si="149"/>
        <v>1</v>
      </c>
      <c r="BR34" s="244">
        <f t="shared" ca="1" si="149"/>
        <v>1</v>
      </c>
      <c r="BS34" s="244">
        <f t="shared" ca="1" si="149"/>
        <v>0</v>
      </c>
      <c r="BT34" s="244" t="str">
        <f t="shared" ca="1" si="149"/>
        <v>-</v>
      </c>
      <c r="BU34" s="22" t="str">
        <f t="shared" ca="1" si="149"/>
        <v>-</v>
      </c>
      <c r="BV34" s="22" t="str">
        <f t="shared" ca="1" si="149"/>
        <v>-</v>
      </c>
      <c r="BW34" s="22" t="str">
        <f t="shared" ca="1" si="149"/>
        <v>-</v>
      </c>
      <c r="BX34" s="22" t="str">
        <f t="shared" ca="1" si="149"/>
        <v>-</v>
      </c>
      <c r="BY34" s="22" t="str">
        <f t="shared" ca="1" si="149"/>
        <v>-</v>
      </c>
      <c r="BZ34" s="22" t="str">
        <f t="shared" ca="1" si="149"/>
        <v>-</v>
      </c>
      <c r="CA34" s="22">
        <f t="shared" ca="1" si="149"/>
        <v>0</v>
      </c>
      <c r="CB34" s="22" t="str">
        <f t="shared" ca="1" si="149"/>
        <v>-</v>
      </c>
      <c r="CC34" s="22" t="str">
        <f t="shared" ca="1" si="149"/>
        <v>-</v>
      </c>
      <c r="CD34" s="22" t="str">
        <f t="shared" ca="1" si="149"/>
        <v>-</v>
      </c>
      <c r="CE34" s="22" t="str">
        <f t="shared" ca="1" si="149"/>
        <v>-</v>
      </c>
      <c r="CF34" s="22" t="str">
        <f t="shared" ca="1" si="149"/>
        <v>-</v>
      </c>
      <c r="CG34" s="22">
        <f t="shared" ca="1" si="149"/>
        <v>0</v>
      </c>
      <c r="CH34" s="256">
        <f t="shared" ca="1" si="149"/>
        <v>0</v>
      </c>
      <c r="CI34" s="256">
        <f t="shared" ref="CH34:CJ36" ca="1" si="150">OFFSET(CI$5,$B34,0)</f>
        <v>0</v>
      </c>
      <c r="CJ34" s="256">
        <f t="shared" ca="1" si="150"/>
        <v>0</v>
      </c>
      <c r="CK34" s="22">
        <f t="shared" ca="1" si="112"/>
        <v>0</v>
      </c>
      <c r="CL34" s="22">
        <f t="shared" ca="1" si="112"/>
        <v>0</v>
      </c>
      <c r="CM34" s="22">
        <f t="shared" ca="1" si="112"/>
        <v>0</v>
      </c>
      <c r="CN34" s="22" t="str">
        <f t="shared" ca="1" si="112"/>
        <v>-</v>
      </c>
      <c r="CO34" s="22" t="str">
        <f t="shared" ca="1" si="112"/>
        <v>-</v>
      </c>
      <c r="CP34" s="256" t="str">
        <f t="shared" ca="1" si="112"/>
        <v>-</v>
      </c>
      <c r="CQ34" s="256" t="str">
        <f t="shared" ca="1" si="112"/>
        <v>-</v>
      </c>
      <c r="CR34" s="22" t="str">
        <f t="shared" ca="1" si="112"/>
        <v>-</v>
      </c>
      <c r="CS34" s="22" t="str">
        <f t="shared" ca="1" si="112"/>
        <v>-</v>
      </c>
      <c r="CT34" s="22" t="str">
        <f t="shared" ca="1" si="112"/>
        <v>-</v>
      </c>
      <c r="CU34" s="22" t="str">
        <f t="shared" ca="1" si="112"/>
        <v>-</v>
      </c>
      <c r="CV34" s="22" t="str">
        <f t="shared" ca="1" si="112"/>
        <v>-</v>
      </c>
      <c r="CW34" s="22" t="str">
        <f t="shared" ca="1" si="112"/>
        <v>-</v>
      </c>
      <c r="CX34" s="22" t="str">
        <f t="shared" ca="1" si="112"/>
        <v>-</v>
      </c>
      <c r="CY34" s="5">
        <f t="shared" ca="1" si="92"/>
        <v>0</v>
      </c>
      <c r="CZ34" s="22" t="str">
        <f t="shared" ca="1" si="74"/>
        <v>-</v>
      </c>
      <c r="DA34" s="22" t="str">
        <f t="shared" ref="DA34:EY43" ca="1" si="151">OFFSET(DA$5,$B34,0)</f>
        <v>-</v>
      </c>
      <c r="DB34" s="22" t="str">
        <f t="shared" ca="1" si="151"/>
        <v>-</v>
      </c>
      <c r="DC34" s="22" t="str">
        <f t="shared" ca="1" si="151"/>
        <v>-</v>
      </c>
      <c r="DD34" s="5" t="b">
        <f t="shared" ca="1" si="93"/>
        <v>0</v>
      </c>
      <c r="DE34" s="22" t="str">
        <f t="shared" ca="1" si="151"/>
        <v>-</v>
      </c>
      <c r="DF34" s="22">
        <f t="shared" ca="1" si="151"/>
        <v>0</v>
      </c>
      <c r="DG34" s="22" t="str">
        <f t="shared" ca="1" si="151"/>
        <v>-</v>
      </c>
      <c r="DH34" s="22">
        <f t="shared" ca="1" si="151"/>
        <v>1</v>
      </c>
      <c r="DI34" s="22">
        <f t="shared" ca="1" si="151"/>
        <v>0</v>
      </c>
      <c r="DJ34" s="22">
        <f t="shared" ca="1" si="151"/>
        <v>1</v>
      </c>
      <c r="DK34" s="22">
        <f t="shared" ca="1" si="151"/>
        <v>1</v>
      </c>
      <c r="DL34" s="22">
        <f t="shared" ca="1" si="151"/>
        <v>1</v>
      </c>
      <c r="DM34" s="22">
        <f t="shared" ca="1" si="151"/>
        <v>0</v>
      </c>
      <c r="DN34" s="22">
        <f t="shared" ca="1" si="151"/>
        <v>0</v>
      </c>
      <c r="DO34" s="22">
        <f t="shared" ca="1" si="151"/>
        <v>0</v>
      </c>
      <c r="DP34" s="22">
        <f t="shared" ca="1" si="151"/>
        <v>0</v>
      </c>
      <c r="DQ34" s="22">
        <f t="shared" ca="1" si="151"/>
        <v>1</v>
      </c>
      <c r="DR34" s="22">
        <f t="shared" ca="1" si="151"/>
        <v>0</v>
      </c>
      <c r="DS34" s="22">
        <f t="shared" ca="1" si="151"/>
        <v>0</v>
      </c>
      <c r="DT34" s="22">
        <f t="shared" ca="1" si="151"/>
        <v>0</v>
      </c>
      <c r="DU34" s="22">
        <f t="shared" ca="1" si="151"/>
        <v>0</v>
      </c>
      <c r="DV34" s="22">
        <f t="shared" ca="1" si="151"/>
        <v>0</v>
      </c>
      <c r="DW34" s="22">
        <f t="shared" ca="1" si="151"/>
        <v>0</v>
      </c>
      <c r="DX34" s="22">
        <f t="shared" ca="1" si="151"/>
        <v>0</v>
      </c>
      <c r="DY34" s="22">
        <f t="shared" ca="1" si="151"/>
        <v>1</v>
      </c>
      <c r="DZ34" s="22">
        <f t="shared" ca="1" si="151"/>
        <v>0</v>
      </c>
      <c r="EA34" s="256">
        <f t="shared" ca="1" si="151"/>
        <v>0</v>
      </c>
      <c r="EB34" s="256">
        <f t="shared" ca="1" si="151"/>
        <v>0</v>
      </c>
      <c r="EC34" s="256">
        <f t="shared" ca="1" si="151"/>
        <v>0</v>
      </c>
      <c r="ED34" s="256">
        <f t="shared" ca="1" si="151"/>
        <v>0</v>
      </c>
      <c r="EE34" s="256">
        <f t="shared" ca="1" si="151"/>
        <v>0</v>
      </c>
      <c r="EF34" s="256">
        <f t="shared" ca="1" si="151"/>
        <v>0</v>
      </c>
      <c r="EG34" s="22">
        <f t="shared" ca="1" si="151"/>
        <v>0</v>
      </c>
      <c r="EH34" s="22">
        <f t="shared" ca="1" si="151"/>
        <v>0</v>
      </c>
      <c r="EI34" s="22" t="str">
        <f t="shared" ca="1" si="151"/>
        <v>-</v>
      </c>
      <c r="EJ34" s="22" t="str">
        <f t="shared" ca="1" si="151"/>
        <v>-</v>
      </c>
      <c r="EK34" s="22" t="str">
        <f t="shared" ca="1" si="151"/>
        <v>-</v>
      </c>
      <c r="EL34" s="22" t="str">
        <f t="shared" ca="1" si="151"/>
        <v>-</v>
      </c>
      <c r="EM34" s="5" t="b">
        <f t="shared" ca="1" si="94"/>
        <v>1</v>
      </c>
      <c r="EN34" s="5" t="b">
        <f t="shared" ca="1" si="94"/>
        <v>0</v>
      </c>
      <c r="EO34" s="5" t="b">
        <f t="shared" ca="1" si="94"/>
        <v>0</v>
      </c>
      <c r="EP34" s="256">
        <f t="shared" ca="1" si="151"/>
        <v>0</v>
      </c>
      <c r="EQ34" s="22">
        <f t="shared" ca="1" si="151"/>
        <v>2</v>
      </c>
      <c r="ER34" s="22">
        <f t="shared" ca="1" si="151"/>
        <v>2</v>
      </c>
      <c r="ES34" s="256" t="str">
        <f t="shared" ca="1" si="151"/>
        <v>-</v>
      </c>
      <c r="ET34" s="256" t="str">
        <f t="shared" ca="1" si="151"/>
        <v>-</v>
      </c>
      <c r="EU34" s="256" t="str">
        <f t="shared" ca="1" si="151"/>
        <v>-</v>
      </c>
      <c r="EV34" s="256" t="str">
        <f t="shared" ca="1" si="151"/>
        <v>-</v>
      </c>
      <c r="EW34" s="256" t="str">
        <f t="shared" ca="1" si="151"/>
        <v>-</v>
      </c>
      <c r="EX34" s="22" t="str">
        <f t="shared" ca="1" si="151"/>
        <v>-</v>
      </c>
      <c r="EY34" s="22" t="str">
        <f t="shared" ca="1" si="151"/>
        <v>-</v>
      </c>
      <c r="EZ34" s="5" t="b">
        <f t="array" aca="1" ref="EZ34" ca="1">IF(OR(FA34:FB34&lt;&gt;"-"),TRUE,"-")</f>
        <v>1</v>
      </c>
      <c r="FA34" s="232">
        <f t="shared" ca="1" si="134"/>
        <v>2</v>
      </c>
      <c r="FB34" s="256" t="str">
        <f t="shared" ref="FB34:FB43" ca="1" si="152">OFFSET(FB$5,$B34,0)</f>
        <v>-</v>
      </c>
      <c r="FC34" s="5" t="str">
        <f t="array" aca="1" ref="FC34" ca="1">IF(OR(FD34:FE34&lt;&gt;"-"),TRUE,"-")</f>
        <v>-</v>
      </c>
      <c r="FD34" s="22" t="str">
        <f t="shared" ref="FD34:FD43" ca="1" si="153">OFFSET(FD$5,$B34,0)</f>
        <v>-</v>
      </c>
      <c r="FE34" s="256" t="str">
        <f t="shared" ref="FE34:FE43" ca="1" si="154">OFFSET(FE$5,$B34,0)</f>
        <v>-</v>
      </c>
      <c r="FF34" s="22" t="b">
        <f t="shared" ca="1" si="78"/>
        <v>1</v>
      </c>
      <c r="FG34" s="22">
        <f ca="1">OFFSET(FG$5,$B34,0)</f>
        <v>2</v>
      </c>
      <c r="FH34" s="22" t="b">
        <f t="shared" ca="1" si="79"/>
        <v>1</v>
      </c>
      <c r="FI34" s="22" t="str">
        <f ca="1">OFFSET(FI$5,$B34,0)</f>
        <v>-</v>
      </c>
      <c r="FJ34" s="5" t="str">
        <f t="shared" ca="1" si="96"/>
        <v>-</v>
      </c>
      <c r="FK34" s="5" t="str">
        <f t="shared" ca="1" si="96"/>
        <v>-</v>
      </c>
      <c r="FL34" s="5" t="str">
        <f t="shared" ca="1" si="96"/>
        <v>-</v>
      </c>
      <c r="FM34" s="5" t="str">
        <f t="shared" ca="1" si="96"/>
        <v>-</v>
      </c>
      <c r="FN34" s="22" t="str">
        <f t="shared" ref="FN34:GW41" ca="1" si="155">OFFSET(FN$5,$B34,0)</f>
        <v>-</v>
      </c>
      <c r="FO34" s="253">
        <f t="shared" ca="1" si="119"/>
        <v>0.5</v>
      </c>
      <c r="FP34" s="253">
        <f t="shared" ca="1" si="119"/>
        <v>0.9</v>
      </c>
      <c r="FQ34" s="253">
        <f t="shared" ca="1" si="119"/>
        <v>0.5</v>
      </c>
      <c r="FR34" s="253">
        <f t="shared" ca="1" si="119"/>
        <v>0.5</v>
      </c>
      <c r="FS34" s="253">
        <f t="shared" ca="1" si="119"/>
        <v>0</v>
      </c>
      <c r="FT34" s="253">
        <f t="shared" ca="1" si="119"/>
        <v>0</v>
      </c>
      <c r="FU34" s="253" t="str">
        <f t="shared" ca="1" si="119"/>
        <v>-</v>
      </c>
      <c r="FV34" s="5" t="str">
        <f t="shared" ca="1" si="97"/>
        <v>-</v>
      </c>
      <c r="FW34" s="5" t="str">
        <f ca="1">INDEX(i.FlkStrctr,$H34,FW$15)</f>
        <v>-</v>
      </c>
      <c r="FX34" s="22">
        <f t="shared" ca="1" si="155"/>
        <v>1</v>
      </c>
      <c r="FY34" s="22">
        <f t="shared" ca="1" si="155"/>
        <v>0</v>
      </c>
      <c r="FZ34" s="22">
        <f t="shared" ca="1" si="155"/>
        <v>1</v>
      </c>
      <c r="GA34" s="22">
        <f t="shared" ca="1" si="155"/>
        <v>1</v>
      </c>
      <c r="GB34" s="22">
        <f t="shared" ca="1" si="155"/>
        <v>0</v>
      </c>
      <c r="GC34" s="22">
        <f t="shared" ca="1" si="155"/>
        <v>70</v>
      </c>
      <c r="GD34" s="22">
        <f t="shared" ca="1" si="155"/>
        <v>50</v>
      </c>
      <c r="GE34" s="22">
        <f t="shared" ca="1" si="155"/>
        <v>70</v>
      </c>
      <c r="GF34" s="22">
        <f t="shared" ca="1" si="155"/>
        <v>50</v>
      </c>
      <c r="GG34" s="5">
        <f t="shared" ca="1" si="98"/>
        <v>1</v>
      </c>
      <c r="GH34" s="5">
        <f t="shared" ca="1" si="99"/>
        <v>1</v>
      </c>
      <c r="GI34" s="5">
        <f t="shared" ca="1" si="100"/>
        <v>1</v>
      </c>
      <c r="GJ34" s="22">
        <f t="shared" ca="1" si="155"/>
        <v>1</v>
      </c>
      <c r="GK34" s="22">
        <f t="shared" ca="1" si="155"/>
        <v>1</v>
      </c>
      <c r="GL34" s="22">
        <f t="shared" ca="1" si="155"/>
        <v>1</v>
      </c>
      <c r="GM34" s="22">
        <f t="shared" ca="1" si="155"/>
        <v>1</v>
      </c>
      <c r="GN34" s="22">
        <f t="shared" ca="1" si="155"/>
        <v>1</v>
      </c>
      <c r="GO34" s="22">
        <f t="shared" ca="1" si="155"/>
        <v>1</v>
      </c>
      <c r="GP34" s="22">
        <f t="shared" ca="1" si="155"/>
        <v>1</v>
      </c>
      <c r="GQ34" s="161" t="b">
        <f t="shared" ca="1" si="101"/>
        <v>0</v>
      </c>
      <c r="GR34" s="244" t="str">
        <f t="shared" ref="GR34:GR35" ca="1" si="156">OFFSET(GR$5,$B34,0)</f>
        <v>-</v>
      </c>
      <c r="GS34" s="244" t="b">
        <f t="shared" ref="GS34" ca="1" si="157">OFFSET(GS$5,$B34,0)</f>
        <v>0</v>
      </c>
      <c r="GT34" s="22">
        <f t="shared" ca="1" si="155"/>
        <v>0</v>
      </c>
      <c r="GU34" s="22" t="str">
        <f t="shared" ca="1" si="155"/>
        <v>-</v>
      </c>
      <c r="GV34" s="22">
        <f t="shared" ca="1" si="155"/>
        <v>0</v>
      </c>
      <c r="GW34" s="22">
        <f t="shared" ca="1" si="155"/>
        <v>0</v>
      </c>
      <c r="GX34" s="27">
        <v>0</v>
      </c>
    </row>
    <row r="35" spans="1:206" s="209" customFormat="1" outlineLevel="2">
      <c r="A35" s="208">
        <f t="shared" si="142"/>
        <v>30</v>
      </c>
      <c r="B35" s="216">
        <f ca="1">OFFSET(B35,-1,0)+1</f>
        <v>20</v>
      </c>
      <c r="C35" s="236">
        <v>200</v>
      </c>
      <c r="D35" s="236" t="b">
        <f t="shared" ca="1" si="88"/>
        <v>0</v>
      </c>
      <c r="E35" s="209" t="b">
        <v>0</v>
      </c>
      <c r="F35" s="209" t="b">
        <f t="shared" ca="1" si="105"/>
        <v>0</v>
      </c>
      <c r="G35" s="232">
        <f t="shared" ref="G35:M43" ca="1" si="158">OFFSET(G35,-1,0)</f>
        <v>1</v>
      </c>
      <c r="H35" s="232">
        <f t="shared" ca="1" si="158"/>
        <v>1</v>
      </c>
      <c r="I35" s="232">
        <f t="shared" ca="1" si="158"/>
        <v>1</v>
      </c>
      <c r="J35" s="232">
        <f t="shared" ca="1" si="158"/>
        <v>2</v>
      </c>
      <c r="K35" s="232">
        <f t="shared" ca="1" si="158"/>
        <v>1</v>
      </c>
      <c r="L35" s="232">
        <f t="shared" ca="1" si="158"/>
        <v>1</v>
      </c>
      <c r="M35" s="232">
        <f t="shared" ca="1" si="158"/>
        <v>1</v>
      </c>
      <c r="O35" s="224" t="str">
        <f t="shared" ca="1" si="107"/>
        <v>00011 FeedSupply GSM Day135 FWM     GI2 T_TRUE  LTW_FALSE (F43N33)</v>
      </c>
      <c r="P35" s="10" t="str">
        <f ca="1">IF(COUNTIF(O$5:O35,O35)=1,"-","Dup")</f>
        <v>-</v>
      </c>
      <c r="Q35" s="22" t="b">
        <f t="shared" ca="1" si="144"/>
        <v>1</v>
      </c>
      <c r="R35" s="256" t="str">
        <f t="shared" ca="1" si="144"/>
        <v>-</v>
      </c>
      <c r="S35" s="256" t="str">
        <f t="shared" ca="1" si="144"/>
        <v>-</v>
      </c>
      <c r="T35" s="22" t="b">
        <f t="shared" ca="1" si="144"/>
        <v>0</v>
      </c>
      <c r="U35" s="244" t="b">
        <f t="shared" ca="1" si="145"/>
        <v>1</v>
      </c>
      <c r="V35" s="244" t="b">
        <f t="shared" ca="1" si="145"/>
        <v>1</v>
      </c>
      <c r="W35" s="251">
        <f t="shared" ca="1" si="146"/>
        <v>1201</v>
      </c>
      <c r="X35" s="244" t="b">
        <f t="shared" ca="1" si="147"/>
        <v>0</v>
      </c>
      <c r="Y35" s="244" t="str">
        <f t="shared" ca="1" si="147"/>
        <v>-</v>
      </c>
      <c r="Z35" s="244" t="b">
        <f t="shared" ca="1" si="147"/>
        <v>1</v>
      </c>
      <c r="AA35" s="232">
        <f ca="1">OFFSET(AA35,-1,0)+1</f>
        <v>1202</v>
      </c>
      <c r="AB35" s="22">
        <f t="shared" ca="1" si="144"/>
        <v>1</v>
      </c>
      <c r="AC35" s="244" t="str">
        <f t="shared" ca="1" si="148"/>
        <v>-</v>
      </c>
      <c r="AD35" s="244" t="str">
        <f t="shared" ca="1" si="148"/>
        <v>-</v>
      </c>
      <c r="AE35" s="244" t="str">
        <f t="shared" ca="1" si="148"/>
        <v>-</v>
      </c>
      <c r="AF35" s="244" t="str">
        <f t="shared" ca="1" si="148"/>
        <v>-</v>
      </c>
      <c r="AG35" s="244" t="str">
        <f t="shared" ca="1" si="148"/>
        <v>-</v>
      </c>
      <c r="AH35" s="256" t="str">
        <f t="shared" ca="1" si="148"/>
        <v>-</v>
      </c>
      <c r="AI35" s="244">
        <f t="shared" ca="1" si="148"/>
        <v>0</v>
      </c>
      <c r="AJ35" s="244">
        <f t="shared" ca="1" si="148"/>
        <v>0</v>
      </c>
      <c r="AK35" s="244" t="str">
        <f t="shared" ca="1" si="148"/>
        <v>-</v>
      </c>
      <c r="AL35" s="244" t="str">
        <f t="shared" ca="1" si="148"/>
        <v>-</v>
      </c>
      <c r="AM35" s="244" t="str">
        <f t="shared" ca="1" si="148"/>
        <v>-</v>
      </c>
      <c r="AN35" s="244" t="str">
        <f t="shared" ca="1" si="148"/>
        <v>-</v>
      </c>
      <c r="AO35" s="244" t="str">
        <f t="shared" ca="1" si="148"/>
        <v>-</v>
      </c>
      <c r="AP35" s="244" t="str">
        <f t="shared" ca="1" si="148"/>
        <v>-</v>
      </c>
      <c r="AQ35" s="244" t="str">
        <f t="shared" ca="1" si="148"/>
        <v>-</v>
      </c>
      <c r="AR35" s="244" t="str">
        <f t="shared" ca="1" si="148"/>
        <v>-</v>
      </c>
      <c r="AS35" s="244" t="str">
        <f t="shared" ca="1" si="148"/>
        <v>-</v>
      </c>
      <c r="AT35" s="244" t="str">
        <f t="shared" ca="1" si="148"/>
        <v>-</v>
      </c>
      <c r="AU35" s="244" t="str">
        <f t="shared" ca="1" si="148"/>
        <v>-</v>
      </c>
      <c r="AV35" s="244" t="str">
        <f t="shared" ca="1" si="148"/>
        <v>-</v>
      </c>
      <c r="AW35" s="244" t="str">
        <f t="shared" ca="1" si="148"/>
        <v>-</v>
      </c>
      <c r="AX35" s="244" t="str">
        <f t="shared" ca="1" si="148"/>
        <v>-</v>
      </c>
      <c r="AY35" s="244" t="str">
        <f t="shared" ca="1" si="148"/>
        <v>-</v>
      </c>
      <c r="AZ35" s="244" t="str">
        <f t="shared" ca="1" si="148"/>
        <v>-</v>
      </c>
      <c r="BA35" s="244" t="str">
        <f t="shared" ca="1" si="148"/>
        <v>-</v>
      </c>
      <c r="BB35" s="244" t="str">
        <f t="shared" ca="1" si="148"/>
        <v>-</v>
      </c>
      <c r="BC35" s="244" t="str">
        <f t="shared" ca="1" si="148"/>
        <v>-</v>
      </c>
      <c r="BD35" s="244" t="str">
        <f t="shared" ca="1" si="148"/>
        <v>-</v>
      </c>
      <c r="BE35" s="244" t="str">
        <f t="shared" ca="1" si="148"/>
        <v>-</v>
      </c>
      <c r="BF35" s="244" t="str">
        <f t="shared" ca="1" si="148"/>
        <v>-</v>
      </c>
      <c r="BG35" s="244" t="str">
        <f t="shared" ca="1" si="148"/>
        <v>-</v>
      </c>
      <c r="BH35" s="256">
        <f t="shared" ca="1" si="148"/>
        <v>0</v>
      </c>
      <c r="BI35" s="244" t="b">
        <f t="shared" ca="1" si="148"/>
        <v>1</v>
      </c>
      <c r="BJ35" s="244" t="b">
        <f t="shared" ca="1" si="148"/>
        <v>0</v>
      </c>
      <c r="BK35" s="22" t="str">
        <f t="shared" ca="1" si="144"/>
        <v>-</v>
      </c>
      <c r="BL35" s="22" t="str">
        <f t="shared" ca="1" si="144"/>
        <v>-</v>
      </c>
      <c r="BM35" s="22" t="str">
        <f t="shared" ca="1" si="144"/>
        <v>-</v>
      </c>
      <c r="BN35" s="22" t="str">
        <f t="shared" ca="1" si="144"/>
        <v>-</v>
      </c>
      <c r="BO35" s="22" t="str">
        <f t="shared" ca="1" si="144"/>
        <v>-</v>
      </c>
      <c r="BP35" s="22" t="str">
        <f t="shared" ca="1" si="144"/>
        <v>-</v>
      </c>
      <c r="BQ35" s="244">
        <f t="shared" ca="1" si="149"/>
        <v>3</v>
      </c>
      <c r="BR35" s="244">
        <f t="shared" ca="1" si="149"/>
        <v>3</v>
      </c>
      <c r="BS35" s="244">
        <f t="shared" ca="1" si="149"/>
        <v>0</v>
      </c>
      <c r="BT35" s="244" t="str">
        <f t="shared" ca="1" si="149"/>
        <v>-</v>
      </c>
      <c r="BU35" s="22" t="str">
        <f t="shared" ca="1" si="144"/>
        <v>-</v>
      </c>
      <c r="BV35" s="22" t="str">
        <f t="shared" ca="1" si="144"/>
        <v>-</v>
      </c>
      <c r="BW35" s="22" t="str">
        <f t="shared" ca="1" si="144"/>
        <v>-</v>
      </c>
      <c r="BX35" s="22" t="str">
        <f t="shared" ca="1" si="144"/>
        <v>-</v>
      </c>
      <c r="BY35" s="22" t="str">
        <f t="shared" ca="1" si="144"/>
        <v>-</v>
      </c>
      <c r="BZ35" s="22" t="str">
        <f t="shared" ca="1" si="144"/>
        <v>-</v>
      </c>
      <c r="CA35" s="22">
        <f t="shared" ca="1" si="144"/>
        <v>0</v>
      </c>
      <c r="CB35" s="22" t="str">
        <f t="shared" ca="1" si="144"/>
        <v>-</v>
      </c>
      <c r="CC35" s="22" t="str">
        <f t="shared" ca="1" si="144"/>
        <v>-</v>
      </c>
      <c r="CD35" s="22" t="str">
        <f t="shared" ca="1" si="144"/>
        <v>-</v>
      </c>
      <c r="CE35" s="22" t="str">
        <f t="shared" ca="1" si="144"/>
        <v>-</v>
      </c>
      <c r="CF35" s="22" t="str">
        <f t="shared" ca="1" si="144"/>
        <v>-</v>
      </c>
      <c r="CG35" s="22">
        <f t="shared" ca="1" si="144"/>
        <v>0</v>
      </c>
      <c r="CH35" s="256">
        <f t="shared" ca="1" si="149"/>
        <v>0</v>
      </c>
      <c r="CI35" s="256">
        <f t="shared" ca="1" si="150"/>
        <v>0</v>
      </c>
      <c r="CJ35" s="256">
        <f t="shared" ca="1" si="150"/>
        <v>0</v>
      </c>
      <c r="CK35" s="22">
        <f t="shared" ca="1" si="112"/>
        <v>0</v>
      </c>
      <c r="CL35" s="22">
        <f t="shared" ca="1" si="112"/>
        <v>0</v>
      </c>
      <c r="CM35" s="22">
        <f t="shared" ca="1" si="112"/>
        <v>0</v>
      </c>
      <c r="CN35" s="22" t="str">
        <f t="shared" ca="1" si="112"/>
        <v>-</v>
      </c>
      <c r="CO35" s="22" t="str">
        <f t="shared" ca="1" si="112"/>
        <v>-</v>
      </c>
      <c r="CP35" s="256" t="str">
        <f t="shared" ca="1" si="112"/>
        <v>-</v>
      </c>
      <c r="CQ35" s="256" t="str">
        <f t="shared" ca="1" si="112"/>
        <v>-</v>
      </c>
      <c r="CR35" s="22" t="str">
        <f t="shared" ca="1" si="112"/>
        <v>-</v>
      </c>
      <c r="CS35" s="22" t="str">
        <f t="shared" ca="1" si="112"/>
        <v>-</v>
      </c>
      <c r="CT35" s="22" t="str">
        <f t="shared" ca="1" si="112"/>
        <v>-</v>
      </c>
      <c r="CU35" s="22" t="str">
        <f t="shared" ca="1" si="112"/>
        <v>-</v>
      </c>
      <c r="CV35" s="22" t="str">
        <f t="shared" ca="1" si="112"/>
        <v>-</v>
      </c>
      <c r="CW35" s="22" t="str">
        <f t="shared" ca="1" si="112"/>
        <v>-</v>
      </c>
      <c r="CX35" s="22" t="str">
        <f t="shared" ca="1" si="112"/>
        <v>-</v>
      </c>
      <c r="CY35" s="5">
        <f t="shared" ca="1" si="92"/>
        <v>0</v>
      </c>
      <c r="CZ35" s="22" t="str">
        <f t="shared" ref="CZ35:EY39" ca="1" si="159">OFFSET(CZ$5,$B35,0)</f>
        <v>-</v>
      </c>
      <c r="DA35" s="22" t="str">
        <f t="shared" ca="1" si="159"/>
        <v>-</v>
      </c>
      <c r="DB35" s="22" t="str">
        <f t="shared" ca="1" si="159"/>
        <v>-</v>
      </c>
      <c r="DC35" s="22" t="str">
        <f t="shared" ca="1" si="159"/>
        <v>-</v>
      </c>
      <c r="DD35" s="5" t="b">
        <f t="shared" ca="1" si="93"/>
        <v>0</v>
      </c>
      <c r="DE35" s="22" t="str">
        <f t="shared" ca="1" si="159"/>
        <v>-</v>
      </c>
      <c r="DF35" s="22">
        <f t="shared" ca="1" si="159"/>
        <v>0</v>
      </c>
      <c r="DG35" s="22" t="str">
        <f t="shared" ca="1" si="159"/>
        <v>-</v>
      </c>
      <c r="DH35" s="22">
        <f t="shared" ca="1" si="159"/>
        <v>1</v>
      </c>
      <c r="DI35" s="22">
        <f t="shared" ca="1" si="159"/>
        <v>0</v>
      </c>
      <c r="DJ35" s="22">
        <f t="shared" ca="1" si="159"/>
        <v>1</v>
      </c>
      <c r="DK35" s="22">
        <f t="shared" ca="1" si="159"/>
        <v>1</v>
      </c>
      <c r="DL35" s="22">
        <f t="shared" ca="1" si="159"/>
        <v>1</v>
      </c>
      <c r="DM35" s="22">
        <f t="shared" ca="1" si="159"/>
        <v>0</v>
      </c>
      <c r="DN35" s="22">
        <f t="shared" ca="1" si="159"/>
        <v>0</v>
      </c>
      <c r="DO35" s="22">
        <f t="shared" ca="1" si="159"/>
        <v>0</v>
      </c>
      <c r="DP35" s="22">
        <f t="shared" ca="1" si="159"/>
        <v>0</v>
      </c>
      <c r="DQ35" s="22">
        <f t="shared" ca="1" si="159"/>
        <v>1</v>
      </c>
      <c r="DR35" s="22">
        <f t="shared" ca="1" si="159"/>
        <v>0</v>
      </c>
      <c r="DS35" s="22">
        <f t="shared" ca="1" si="159"/>
        <v>0</v>
      </c>
      <c r="DT35" s="22">
        <f t="shared" ca="1" si="159"/>
        <v>0</v>
      </c>
      <c r="DU35" s="22">
        <f t="shared" ca="1" si="159"/>
        <v>0</v>
      </c>
      <c r="DV35" s="22">
        <f t="shared" ca="1" si="159"/>
        <v>0</v>
      </c>
      <c r="DW35" s="22">
        <f t="shared" ca="1" si="159"/>
        <v>0</v>
      </c>
      <c r="DX35" s="22">
        <f t="shared" ca="1" si="159"/>
        <v>0</v>
      </c>
      <c r="DY35" s="22">
        <f t="shared" ca="1" si="159"/>
        <v>1</v>
      </c>
      <c r="DZ35" s="22">
        <f t="shared" ca="1" si="159"/>
        <v>0</v>
      </c>
      <c r="EA35" s="256">
        <f t="shared" ca="1" si="151"/>
        <v>0</v>
      </c>
      <c r="EB35" s="256">
        <f t="shared" ca="1" si="151"/>
        <v>0</v>
      </c>
      <c r="EC35" s="256">
        <f t="shared" ca="1" si="151"/>
        <v>0</v>
      </c>
      <c r="ED35" s="256">
        <f t="shared" ca="1" si="151"/>
        <v>0</v>
      </c>
      <c r="EE35" s="256">
        <f t="shared" ca="1" si="151"/>
        <v>0</v>
      </c>
      <c r="EF35" s="256">
        <f t="shared" ca="1" si="151"/>
        <v>0</v>
      </c>
      <c r="EG35" s="22">
        <f t="shared" ca="1" si="159"/>
        <v>0</v>
      </c>
      <c r="EH35" s="22">
        <f t="shared" ca="1" si="159"/>
        <v>0</v>
      </c>
      <c r="EI35" s="22" t="str">
        <f t="shared" ca="1" si="159"/>
        <v>-</v>
      </c>
      <c r="EJ35" s="22" t="str">
        <f t="shared" ca="1" si="159"/>
        <v>-</v>
      </c>
      <c r="EK35" s="22" t="str">
        <f t="shared" ca="1" si="159"/>
        <v>-</v>
      </c>
      <c r="EL35" s="22" t="str">
        <f t="shared" ca="1" si="159"/>
        <v>-</v>
      </c>
      <c r="EM35" s="5" t="b">
        <f t="shared" ca="1" si="94"/>
        <v>1</v>
      </c>
      <c r="EN35" s="5" t="b">
        <f t="shared" ca="1" si="94"/>
        <v>0</v>
      </c>
      <c r="EO35" s="5" t="b">
        <f t="shared" ca="1" si="94"/>
        <v>0</v>
      </c>
      <c r="EP35" s="256">
        <f t="shared" ca="1" si="151"/>
        <v>0</v>
      </c>
      <c r="EQ35" s="22">
        <f t="shared" ca="1" si="159"/>
        <v>2</v>
      </c>
      <c r="ER35" s="22">
        <f t="shared" ca="1" si="159"/>
        <v>2</v>
      </c>
      <c r="ES35" s="256" t="str">
        <f t="shared" ca="1" si="151"/>
        <v>-</v>
      </c>
      <c r="ET35" s="256" t="str">
        <f t="shared" ca="1" si="151"/>
        <v>-</v>
      </c>
      <c r="EU35" s="256" t="str">
        <f t="shared" ca="1" si="151"/>
        <v>-</v>
      </c>
      <c r="EV35" s="256" t="str">
        <f t="shared" ca="1" si="151"/>
        <v>-</v>
      </c>
      <c r="EW35" s="256" t="str">
        <f t="shared" ca="1" si="151"/>
        <v>-</v>
      </c>
      <c r="EX35" s="22" t="str">
        <f t="shared" ca="1" si="159"/>
        <v>-</v>
      </c>
      <c r="EY35" s="22" t="str">
        <f t="shared" ca="1" si="159"/>
        <v>-</v>
      </c>
      <c r="EZ35" s="5" t="b">
        <f t="array" aca="1" ref="EZ35" ca="1">IF(OR(FA35:FB35&lt;&gt;"-"),TRUE,"-")</f>
        <v>1</v>
      </c>
      <c r="FA35" s="232">
        <f t="shared" ca="1" si="134"/>
        <v>2</v>
      </c>
      <c r="FB35" s="256" t="str">
        <f t="shared" ca="1" si="152"/>
        <v>-</v>
      </c>
      <c r="FC35" s="5" t="str">
        <f t="array" aca="1" ref="FC35" ca="1">IF(OR(FD35:FE35&lt;&gt;"-"),TRUE,"-")</f>
        <v>-</v>
      </c>
      <c r="FD35" s="22" t="str">
        <f t="shared" ca="1" si="153"/>
        <v>-</v>
      </c>
      <c r="FE35" s="256" t="str">
        <f t="shared" ca="1" si="154"/>
        <v>-</v>
      </c>
      <c r="FF35" s="22" t="b">
        <f t="shared" ca="1" si="78"/>
        <v>1</v>
      </c>
      <c r="FG35" s="22">
        <f t="shared" ca="1" si="78"/>
        <v>2</v>
      </c>
      <c r="FH35" s="22" t="b">
        <f t="shared" ca="1" si="79"/>
        <v>1</v>
      </c>
      <c r="FI35" s="22" t="str">
        <f t="shared" ca="1" si="79"/>
        <v>-</v>
      </c>
      <c r="FJ35" s="5" t="str">
        <f t="shared" ca="1" si="96"/>
        <v>-</v>
      </c>
      <c r="FK35" s="5" t="str">
        <f t="shared" ca="1" si="96"/>
        <v>-</v>
      </c>
      <c r="FL35" s="5" t="str">
        <f t="shared" ca="1" si="96"/>
        <v>-</v>
      </c>
      <c r="FM35" s="5" t="str">
        <f t="shared" ca="1" si="96"/>
        <v>-</v>
      </c>
      <c r="FN35" s="22" t="str">
        <f t="shared" ca="1" si="155"/>
        <v>-</v>
      </c>
      <c r="FO35" s="253">
        <f t="shared" ca="1" si="119"/>
        <v>0.5</v>
      </c>
      <c r="FP35" s="253">
        <f t="shared" ca="1" si="119"/>
        <v>0.9</v>
      </c>
      <c r="FQ35" s="253">
        <f t="shared" ca="1" si="119"/>
        <v>0.5</v>
      </c>
      <c r="FR35" s="253">
        <f t="shared" ca="1" si="119"/>
        <v>0.5</v>
      </c>
      <c r="FS35" s="253">
        <f t="shared" ca="1" si="119"/>
        <v>0</v>
      </c>
      <c r="FT35" s="253">
        <f t="shared" ca="1" si="119"/>
        <v>0</v>
      </c>
      <c r="FU35" s="253" t="str">
        <f t="shared" ca="1" si="119"/>
        <v>-</v>
      </c>
      <c r="FV35" s="5" t="str">
        <f t="shared" ca="1" si="97"/>
        <v>-</v>
      </c>
      <c r="FW35" s="5" t="str">
        <f ca="1">INDEX(i.FlkStrctr,$H35,FW$15)</f>
        <v>-</v>
      </c>
      <c r="FX35" s="22">
        <f t="shared" ca="1" si="155"/>
        <v>1</v>
      </c>
      <c r="FY35" s="22">
        <f t="shared" ca="1" si="155"/>
        <v>0</v>
      </c>
      <c r="FZ35" s="22">
        <f t="shared" ca="1" si="155"/>
        <v>1</v>
      </c>
      <c r="GA35" s="22">
        <f t="shared" ca="1" si="155"/>
        <v>1</v>
      </c>
      <c r="GB35" s="22">
        <f t="shared" ca="1" si="155"/>
        <v>0</v>
      </c>
      <c r="GC35" s="22">
        <f t="shared" ca="1" si="155"/>
        <v>70</v>
      </c>
      <c r="GD35" s="22">
        <f t="shared" ca="1" si="155"/>
        <v>50</v>
      </c>
      <c r="GE35" s="22">
        <f t="shared" ca="1" si="155"/>
        <v>70</v>
      </c>
      <c r="GF35" s="22">
        <f t="shared" ca="1" si="155"/>
        <v>50</v>
      </c>
      <c r="GG35" s="5">
        <f t="shared" ca="1" si="98"/>
        <v>1</v>
      </c>
      <c r="GH35" s="5">
        <f t="shared" ca="1" si="99"/>
        <v>1</v>
      </c>
      <c r="GI35" s="5">
        <f t="shared" ca="1" si="100"/>
        <v>1</v>
      </c>
      <c r="GJ35" s="22">
        <f t="shared" ca="1" si="155"/>
        <v>1</v>
      </c>
      <c r="GK35" s="22">
        <f t="shared" ca="1" si="155"/>
        <v>1</v>
      </c>
      <c r="GL35" s="22">
        <f t="shared" ca="1" si="155"/>
        <v>1</v>
      </c>
      <c r="GM35" s="22">
        <f t="shared" ca="1" si="155"/>
        <v>1</v>
      </c>
      <c r="GN35" s="22">
        <f t="shared" ca="1" si="155"/>
        <v>1</v>
      </c>
      <c r="GO35" s="22">
        <f t="shared" ca="1" si="155"/>
        <v>1</v>
      </c>
      <c r="GP35" s="22">
        <f t="shared" ca="1" si="155"/>
        <v>1</v>
      </c>
      <c r="GQ35" s="161" t="b">
        <f t="shared" ca="1" si="101"/>
        <v>0</v>
      </c>
      <c r="GR35" s="244" t="str">
        <f t="shared" ca="1" si="156"/>
        <v>-</v>
      </c>
      <c r="GS35" s="244" t="b">
        <f t="shared" ref="GS35:GS37" ca="1" si="160">OFFSET(GS$5,$B35,0)</f>
        <v>0</v>
      </c>
      <c r="GT35" s="22">
        <f t="shared" ca="1" si="155"/>
        <v>0</v>
      </c>
      <c r="GU35" s="22" t="str">
        <f t="shared" ca="1" si="155"/>
        <v>-</v>
      </c>
      <c r="GV35" s="22">
        <f t="shared" ca="1" si="155"/>
        <v>0</v>
      </c>
      <c r="GW35" s="22">
        <f t="shared" ca="1" si="155"/>
        <v>0</v>
      </c>
      <c r="GX35" s="27">
        <v>0</v>
      </c>
    </row>
    <row r="36" spans="1:206" s="236" customFormat="1" outlineLevel="2">
      <c r="A36" s="208">
        <f t="shared" si="142"/>
        <v>31</v>
      </c>
      <c r="B36" s="216">
        <f t="shared" ref="B36:B43" ca="1" si="161">OFFSET(B36,-1,0)+1</f>
        <v>21</v>
      </c>
      <c r="C36" s="236">
        <v>200</v>
      </c>
      <c r="D36" s="236" t="b">
        <f t="shared" ca="1" si="88"/>
        <v>0</v>
      </c>
      <c r="E36" s="236" t="b">
        <v>0</v>
      </c>
      <c r="F36" s="236" t="b">
        <f t="shared" ca="1" si="105"/>
        <v>0</v>
      </c>
      <c r="G36" s="232">
        <f t="shared" ca="1" si="158"/>
        <v>1</v>
      </c>
      <c r="H36" s="232">
        <f t="shared" ca="1" si="158"/>
        <v>1</v>
      </c>
      <c r="I36" s="232">
        <f t="shared" ca="1" si="158"/>
        <v>1</v>
      </c>
      <c r="J36" s="232">
        <f t="shared" ca="1" si="158"/>
        <v>2</v>
      </c>
      <c r="K36" s="232">
        <f t="shared" ca="1" si="158"/>
        <v>1</v>
      </c>
      <c r="L36" s="232">
        <f t="shared" ca="1" si="158"/>
        <v>1</v>
      </c>
      <c r="M36" s="232">
        <f t="shared" ca="1" si="158"/>
        <v>1</v>
      </c>
      <c r="O36" s="250" t="str">
        <f t="shared" ca="1" si="107"/>
        <v>00012 FeedSupply GSM Day135 FWM     GI2 T_TRUE  LTW_FALSE (F43N33)</v>
      </c>
      <c r="P36" s="10" t="str">
        <f ca="1">IF(COUNTIF(O$5:O36,O36)=1,"-","Dup")</f>
        <v>-</v>
      </c>
      <c r="Q36" s="244" t="b">
        <f t="shared" ca="1" si="144"/>
        <v>1</v>
      </c>
      <c r="R36" s="256" t="str">
        <f t="shared" ca="1" si="144"/>
        <v>-</v>
      </c>
      <c r="S36" s="256" t="str">
        <f t="shared" ca="1" si="144"/>
        <v>-</v>
      </c>
      <c r="T36" s="244" t="b">
        <f t="shared" ca="1" si="144"/>
        <v>0</v>
      </c>
      <c r="U36" s="244" t="b">
        <f t="shared" ca="1" si="145"/>
        <v>1</v>
      </c>
      <c r="V36" s="244" t="b">
        <f t="shared" ca="1" si="145"/>
        <v>1</v>
      </c>
      <c r="W36" s="251">
        <f t="shared" ca="1" si="146"/>
        <v>1202</v>
      </c>
      <c r="X36" s="244" t="b">
        <f t="shared" ca="1" si="147"/>
        <v>0</v>
      </c>
      <c r="Y36" s="244" t="str">
        <f t="shared" ca="1" si="147"/>
        <v>-</v>
      </c>
      <c r="Z36" s="244" t="b">
        <f t="shared" ca="1" si="147"/>
        <v>1</v>
      </c>
      <c r="AA36" s="232">
        <f t="shared" ref="AA36:AA43" ca="1" si="162">OFFSET(AA36,-1,0)+1</f>
        <v>1203</v>
      </c>
      <c r="AB36" s="244">
        <f t="shared" ca="1" si="144"/>
        <v>1</v>
      </c>
      <c r="AC36" s="244" t="str">
        <f t="shared" ca="1" si="148"/>
        <v>-</v>
      </c>
      <c r="AD36" s="244" t="str">
        <f t="shared" ca="1" si="148"/>
        <v>-</v>
      </c>
      <c r="AE36" s="244" t="str">
        <f t="shared" ca="1" si="148"/>
        <v>-</v>
      </c>
      <c r="AF36" s="244" t="str">
        <f t="shared" ca="1" si="148"/>
        <v>-</v>
      </c>
      <c r="AG36" s="244" t="str">
        <f t="shared" ca="1" si="148"/>
        <v>-</v>
      </c>
      <c r="AH36" s="256" t="str">
        <f t="shared" ca="1" si="148"/>
        <v>-</v>
      </c>
      <c r="AI36" s="244">
        <f t="shared" ca="1" si="148"/>
        <v>0</v>
      </c>
      <c r="AJ36" s="244">
        <f t="shared" ca="1" si="148"/>
        <v>0</v>
      </c>
      <c r="AK36" s="244" t="str">
        <f t="shared" ca="1" si="148"/>
        <v>-</v>
      </c>
      <c r="AL36" s="244" t="str">
        <f t="shared" ca="1" si="148"/>
        <v>-</v>
      </c>
      <c r="AM36" s="244" t="str">
        <f t="shared" ca="1" si="148"/>
        <v>-</v>
      </c>
      <c r="AN36" s="244" t="str">
        <f t="shared" ca="1" si="148"/>
        <v>-</v>
      </c>
      <c r="AO36" s="244" t="str">
        <f t="shared" ca="1" si="148"/>
        <v>-</v>
      </c>
      <c r="AP36" s="244" t="str">
        <f t="shared" ca="1" si="148"/>
        <v>-</v>
      </c>
      <c r="AQ36" s="244" t="str">
        <f t="shared" ca="1" si="148"/>
        <v>-</v>
      </c>
      <c r="AR36" s="244" t="str">
        <f t="shared" ca="1" si="148"/>
        <v>-</v>
      </c>
      <c r="AS36" s="244" t="str">
        <f t="shared" ca="1" si="148"/>
        <v>-</v>
      </c>
      <c r="AT36" s="244" t="str">
        <f t="shared" ca="1" si="148"/>
        <v>-</v>
      </c>
      <c r="AU36" s="244" t="str">
        <f t="shared" ca="1" si="148"/>
        <v>-</v>
      </c>
      <c r="AV36" s="244" t="str">
        <f t="shared" ca="1" si="148"/>
        <v>-</v>
      </c>
      <c r="AW36" s="244" t="str">
        <f t="shared" ca="1" si="148"/>
        <v>-</v>
      </c>
      <c r="AX36" s="244" t="str">
        <f t="shared" ca="1" si="148"/>
        <v>-</v>
      </c>
      <c r="AY36" s="244" t="str">
        <f t="shared" ca="1" si="148"/>
        <v>-</v>
      </c>
      <c r="AZ36" s="244" t="str">
        <f t="shared" ca="1" si="148"/>
        <v>-</v>
      </c>
      <c r="BA36" s="244" t="str">
        <f t="shared" ca="1" si="148"/>
        <v>-</v>
      </c>
      <c r="BB36" s="244" t="str">
        <f t="shared" ca="1" si="148"/>
        <v>-</v>
      </c>
      <c r="BC36" s="244" t="str">
        <f t="shared" ca="1" si="148"/>
        <v>-</v>
      </c>
      <c r="BD36" s="244" t="str">
        <f t="shared" ca="1" si="148"/>
        <v>-</v>
      </c>
      <c r="BE36" s="244" t="str">
        <f t="shared" ca="1" si="148"/>
        <v>-</v>
      </c>
      <c r="BF36" s="244" t="str">
        <f t="shared" ca="1" si="148"/>
        <v>-</v>
      </c>
      <c r="BG36" s="244" t="str">
        <f t="shared" ca="1" si="148"/>
        <v>-</v>
      </c>
      <c r="BH36" s="256">
        <f t="shared" ca="1" si="148"/>
        <v>0</v>
      </c>
      <c r="BI36" s="244" t="b">
        <f t="shared" ca="1" si="148"/>
        <v>0</v>
      </c>
      <c r="BJ36" s="244" t="b">
        <f t="shared" ca="1" si="148"/>
        <v>1</v>
      </c>
      <c r="BK36" s="244" t="str">
        <f t="shared" ca="1" si="144"/>
        <v>-</v>
      </c>
      <c r="BL36" s="244" t="str">
        <f t="shared" ca="1" si="144"/>
        <v>-</v>
      </c>
      <c r="BM36" s="244" t="str">
        <f t="shared" ca="1" si="144"/>
        <v>-</v>
      </c>
      <c r="BN36" s="244" t="str">
        <f t="shared" ca="1" si="144"/>
        <v>-</v>
      </c>
      <c r="BO36" s="244" t="str">
        <f t="shared" ca="1" si="144"/>
        <v>-</v>
      </c>
      <c r="BP36" s="244" t="str">
        <f t="shared" ca="1" si="144"/>
        <v>-</v>
      </c>
      <c r="BQ36" s="244">
        <f t="shared" ca="1" si="149"/>
        <v>3</v>
      </c>
      <c r="BR36" s="244">
        <f t="shared" ca="1" si="149"/>
        <v>3</v>
      </c>
      <c r="BS36" s="244">
        <f t="shared" ca="1" si="149"/>
        <v>0</v>
      </c>
      <c r="BT36" s="244" t="str">
        <f t="shared" ca="1" si="149"/>
        <v>-</v>
      </c>
      <c r="BU36" s="244" t="str">
        <f t="shared" ca="1" si="144"/>
        <v>-</v>
      </c>
      <c r="BV36" s="244" t="str">
        <f t="shared" ca="1" si="144"/>
        <v>-</v>
      </c>
      <c r="BW36" s="244" t="str">
        <f t="shared" ca="1" si="144"/>
        <v>-</v>
      </c>
      <c r="BX36" s="244" t="str">
        <f t="shared" ca="1" si="144"/>
        <v>-</v>
      </c>
      <c r="BY36" s="244" t="str">
        <f t="shared" ca="1" si="144"/>
        <v>-</v>
      </c>
      <c r="BZ36" s="244" t="str">
        <f t="shared" ca="1" si="144"/>
        <v>-</v>
      </c>
      <c r="CA36" s="244">
        <f t="shared" ca="1" si="144"/>
        <v>0</v>
      </c>
      <c r="CB36" s="244" t="str">
        <f t="shared" ca="1" si="144"/>
        <v>-</v>
      </c>
      <c r="CC36" s="244" t="str">
        <f t="shared" ca="1" si="144"/>
        <v>-</v>
      </c>
      <c r="CD36" s="244" t="str">
        <f t="shared" ca="1" si="144"/>
        <v>-</v>
      </c>
      <c r="CE36" s="244" t="str">
        <f t="shared" ca="1" si="144"/>
        <v>-</v>
      </c>
      <c r="CF36" s="244" t="str">
        <f t="shared" ca="1" si="144"/>
        <v>-</v>
      </c>
      <c r="CG36" s="244">
        <f t="shared" ca="1" si="144"/>
        <v>0</v>
      </c>
      <c r="CH36" s="256">
        <f t="shared" ca="1" si="150"/>
        <v>0</v>
      </c>
      <c r="CI36" s="256">
        <f t="shared" ca="1" si="150"/>
        <v>0</v>
      </c>
      <c r="CJ36" s="256">
        <f t="shared" ca="1" si="150"/>
        <v>0</v>
      </c>
      <c r="CK36" s="244">
        <f t="shared" ref="CK36:CX43" ca="1" si="163">OFFSET(CK$5,$B36,0)</f>
        <v>0</v>
      </c>
      <c r="CL36" s="244">
        <f t="shared" ca="1" si="163"/>
        <v>0</v>
      </c>
      <c r="CM36" s="244">
        <f t="shared" ca="1" si="163"/>
        <v>0</v>
      </c>
      <c r="CN36" s="244" t="str">
        <f t="shared" ca="1" si="163"/>
        <v>-</v>
      </c>
      <c r="CO36" s="244" t="str">
        <f t="shared" ca="1" si="163"/>
        <v>-</v>
      </c>
      <c r="CP36" s="256" t="str">
        <f t="shared" ca="1" si="163"/>
        <v>-</v>
      </c>
      <c r="CQ36" s="256" t="str">
        <f t="shared" ca="1" si="163"/>
        <v>-</v>
      </c>
      <c r="CR36" s="244" t="str">
        <f t="shared" ca="1" si="163"/>
        <v>-</v>
      </c>
      <c r="CS36" s="244" t="str">
        <f t="shared" ca="1" si="163"/>
        <v>-</v>
      </c>
      <c r="CT36" s="244" t="str">
        <f t="shared" ca="1" si="163"/>
        <v>-</v>
      </c>
      <c r="CU36" s="244" t="str">
        <f t="shared" ca="1" si="163"/>
        <v>-</v>
      </c>
      <c r="CV36" s="244" t="str">
        <f t="shared" ca="1" si="163"/>
        <v>-</v>
      </c>
      <c r="CW36" s="244" t="str">
        <f t="shared" ca="1" si="163"/>
        <v>-</v>
      </c>
      <c r="CX36" s="244" t="str">
        <f t="shared" ca="1" si="163"/>
        <v>-</v>
      </c>
      <c r="CY36" s="238">
        <f t="shared" ca="1" si="92"/>
        <v>0</v>
      </c>
      <c r="CZ36" s="244" t="str">
        <f t="shared" ca="1" si="159"/>
        <v>-</v>
      </c>
      <c r="DA36" s="244" t="str">
        <f t="shared" ca="1" si="159"/>
        <v>-</v>
      </c>
      <c r="DB36" s="244" t="str">
        <f t="shared" ca="1" si="159"/>
        <v>-</v>
      </c>
      <c r="DC36" s="244" t="str">
        <f t="shared" ca="1" si="159"/>
        <v>-</v>
      </c>
      <c r="DD36" s="238" t="b">
        <f t="shared" ca="1" si="93"/>
        <v>0</v>
      </c>
      <c r="DE36" s="244" t="str">
        <f t="shared" ca="1" si="159"/>
        <v>-</v>
      </c>
      <c r="DF36" s="244">
        <f t="shared" ca="1" si="159"/>
        <v>0</v>
      </c>
      <c r="DG36" s="244" t="str">
        <f t="shared" ca="1" si="159"/>
        <v>-</v>
      </c>
      <c r="DH36" s="244">
        <f t="shared" ca="1" si="159"/>
        <v>1</v>
      </c>
      <c r="DI36" s="244">
        <f t="shared" ca="1" si="159"/>
        <v>0</v>
      </c>
      <c r="DJ36" s="244">
        <f t="shared" ca="1" si="159"/>
        <v>1</v>
      </c>
      <c r="DK36" s="244">
        <f t="shared" ca="1" si="159"/>
        <v>1</v>
      </c>
      <c r="DL36" s="244">
        <f t="shared" ca="1" si="159"/>
        <v>1</v>
      </c>
      <c r="DM36" s="244">
        <f t="shared" ca="1" si="159"/>
        <v>0</v>
      </c>
      <c r="DN36" s="244">
        <f t="shared" ca="1" si="159"/>
        <v>0</v>
      </c>
      <c r="DO36" s="244">
        <f t="shared" ca="1" si="159"/>
        <v>0</v>
      </c>
      <c r="DP36" s="244">
        <f t="shared" ca="1" si="159"/>
        <v>0</v>
      </c>
      <c r="DQ36" s="244">
        <f t="shared" ca="1" si="159"/>
        <v>1</v>
      </c>
      <c r="DR36" s="244">
        <f t="shared" ca="1" si="159"/>
        <v>0</v>
      </c>
      <c r="DS36" s="244">
        <f t="shared" ca="1" si="159"/>
        <v>0</v>
      </c>
      <c r="DT36" s="244">
        <f t="shared" ca="1" si="159"/>
        <v>0</v>
      </c>
      <c r="DU36" s="244">
        <f t="shared" ca="1" si="159"/>
        <v>0</v>
      </c>
      <c r="DV36" s="244">
        <f t="shared" ca="1" si="159"/>
        <v>0</v>
      </c>
      <c r="DW36" s="244">
        <f t="shared" ca="1" si="159"/>
        <v>0</v>
      </c>
      <c r="DX36" s="244">
        <f t="shared" ca="1" si="159"/>
        <v>0</v>
      </c>
      <c r="DY36" s="244">
        <f t="shared" ca="1" si="159"/>
        <v>1</v>
      </c>
      <c r="DZ36" s="244">
        <f t="shared" ca="1" si="159"/>
        <v>0</v>
      </c>
      <c r="EA36" s="256">
        <f t="shared" ca="1" si="151"/>
        <v>0</v>
      </c>
      <c r="EB36" s="256">
        <f t="shared" ca="1" si="151"/>
        <v>0</v>
      </c>
      <c r="EC36" s="256">
        <f t="shared" ca="1" si="151"/>
        <v>0</v>
      </c>
      <c r="ED36" s="256">
        <f t="shared" ca="1" si="151"/>
        <v>0</v>
      </c>
      <c r="EE36" s="256">
        <f t="shared" ca="1" si="151"/>
        <v>0</v>
      </c>
      <c r="EF36" s="256">
        <f t="shared" ca="1" si="151"/>
        <v>0</v>
      </c>
      <c r="EG36" s="244">
        <f t="shared" ca="1" si="159"/>
        <v>0</v>
      </c>
      <c r="EH36" s="244">
        <f t="shared" ca="1" si="159"/>
        <v>0</v>
      </c>
      <c r="EI36" s="244" t="str">
        <f t="shared" ca="1" si="159"/>
        <v>-</v>
      </c>
      <c r="EJ36" s="244" t="str">
        <f t="shared" ca="1" si="159"/>
        <v>-</v>
      </c>
      <c r="EK36" s="244" t="str">
        <f t="shared" ca="1" si="159"/>
        <v>-</v>
      </c>
      <c r="EL36" s="244" t="str">
        <f t="shared" ca="1" si="159"/>
        <v>-</v>
      </c>
      <c r="EM36" s="238" t="b">
        <f t="shared" ca="1" si="94"/>
        <v>1</v>
      </c>
      <c r="EN36" s="238" t="b">
        <f t="shared" ca="1" si="94"/>
        <v>0</v>
      </c>
      <c r="EO36" s="238" t="b">
        <f t="shared" ca="1" si="94"/>
        <v>0</v>
      </c>
      <c r="EP36" s="256">
        <f t="shared" ca="1" si="151"/>
        <v>0</v>
      </c>
      <c r="EQ36" s="244">
        <f t="shared" ca="1" si="159"/>
        <v>2</v>
      </c>
      <c r="ER36" s="244">
        <f t="shared" ca="1" si="159"/>
        <v>2</v>
      </c>
      <c r="ES36" s="256" t="str">
        <f t="shared" ca="1" si="151"/>
        <v>-</v>
      </c>
      <c r="ET36" s="256" t="str">
        <f t="shared" ca="1" si="151"/>
        <v>-</v>
      </c>
      <c r="EU36" s="256" t="str">
        <f t="shared" ca="1" si="151"/>
        <v>-</v>
      </c>
      <c r="EV36" s="256" t="str">
        <f t="shared" ca="1" si="151"/>
        <v>-</v>
      </c>
      <c r="EW36" s="256" t="str">
        <f t="shared" ca="1" si="151"/>
        <v>-</v>
      </c>
      <c r="EX36" s="244" t="str">
        <f t="shared" ca="1" si="159"/>
        <v>-</v>
      </c>
      <c r="EY36" s="244" t="str">
        <f t="shared" ca="1" si="159"/>
        <v>-</v>
      </c>
      <c r="EZ36" s="238" t="b">
        <f t="array" aca="1" ref="EZ36" ca="1">IF(OR(FA36:FB36&lt;&gt;"-"),TRUE,"-")</f>
        <v>1</v>
      </c>
      <c r="FA36" s="232">
        <f t="shared" ca="1" si="134"/>
        <v>2</v>
      </c>
      <c r="FB36" s="256" t="str">
        <f t="shared" ca="1" si="152"/>
        <v>-</v>
      </c>
      <c r="FC36" s="238" t="str">
        <f t="array" aca="1" ref="FC36" ca="1">IF(OR(FD36:FE36&lt;&gt;"-"),TRUE,"-")</f>
        <v>-</v>
      </c>
      <c r="FD36" s="244" t="str">
        <f t="shared" ca="1" si="153"/>
        <v>-</v>
      </c>
      <c r="FE36" s="256" t="str">
        <f t="shared" ca="1" si="154"/>
        <v>-</v>
      </c>
      <c r="FF36" s="244" t="b">
        <f t="shared" ref="FF36:FG43" ca="1" si="164">OFFSET(FF$5,$B36,0)</f>
        <v>1</v>
      </c>
      <c r="FG36" s="244">
        <f t="shared" ca="1" si="164"/>
        <v>2</v>
      </c>
      <c r="FH36" s="244" t="b">
        <f t="shared" ca="1" si="79"/>
        <v>1</v>
      </c>
      <c r="FI36" s="244" t="str">
        <f t="shared" ca="1" si="79"/>
        <v>-</v>
      </c>
      <c r="FJ36" s="238" t="str">
        <f t="shared" ca="1" si="96"/>
        <v>-</v>
      </c>
      <c r="FK36" s="238" t="str">
        <f t="shared" ca="1" si="96"/>
        <v>-</v>
      </c>
      <c r="FL36" s="238" t="str">
        <f t="shared" ca="1" si="96"/>
        <v>-</v>
      </c>
      <c r="FM36" s="238" t="str">
        <f t="shared" ca="1" si="96"/>
        <v>-</v>
      </c>
      <c r="FN36" s="244" t="str">
        <f t="shared" ca="1" si="155"/>
        <v>-</v>
      </c>
      <c r="FO36" s="253">
        <f t="shared" ref="FO36:FU43" ca="1" si="165">OFFSET(FO$5,$B36,0)</f>
        <v>0.5</v>
      </c>
      <c r="FP36" s="253">
        <f t="shared" ca="1" si="165"/>
        <v>0.9</v>
      </c>
      <c r="FQ36" s="253">
        <f t="shared" ca="1" si="165"/>
        <v>0.5</v>
      </c>
      <c r="FR36" s="253">
        <f t="shared" ca="1" si="165"/>
        <v>0.5</v>
      </c>
      <c r="FS36" s="253">
        <f t="shared" ca="1" si="165"/>
        <v>0</v>
      </c>
      <c r="FT36" s="253">
        <f t="shared" ca="1" si="165"/>
        <v>0</v>
      </c>
      <c r="FU36" s="253" t="str">
        <f t="shared" ca="1" si="165"/>
        <v>-</v>
      </c>
      <c r="FV36" s="238" t="str">
        <f t="shared" ca="1" si="97"/>
        <v>-</v>
      </c>
      <c r="FW36" s="238" t="str">
        <f t="shared" ca="1" si="97"/>
        <v>-</v>
      </c>
      <c r="FX36" s="244">
        <f t="shared" ca="1" si="155"/>
        <v>1</v>
      </c>
      <c r="FY36" s="244">
        <f t="shared" ca="1" si="155"/>
        <v>0</v>
      </c>
      <c r="FZ36" s="244">
        <f t="shared" ca="1" si="155"/>
        <v>1</v>
      </c>
      <c r="GA36" s="244">
        <f t="shared" ca="1" si="155"/>
        <v>1</v>
      </c>
      <c r="GB36" s="244">
        <f t="shared" ca="1" si="155"/>
        <v>0</v>
      </c>
      <c r="GC36" s="244">
        <f t="shared" ca="1" si="155"/>
        <v>70</v>
      </c>
      <c r="GD36" s="244">
        <f t="shared" ca="1" si="155"/>
        <v>50</v>
      </c>
      <c r="GE36" s="244">
        <f t="shared" ca="1" si="155"/>
        <v>70</v>
      </c>
      <c r="GF36" s="244">
        <f t="shared" ca="1" si="155"/>
        <v>50</v>
      </c>
      <c r="GG36" s="238">
        <f t="shared" ca="1" si="98"/>
        <v>1</v>
      </c>
      <c r="GH36" s="238">
        <f t="shared" ca="1" si="99"/>
        <v>1</v>
      </c>
      <c r="GI36" s="238">
        <f t="shared" ca="1" si="100"/>
        <v>1</v>
      </c>
      <c r="GJ36" s="244">
        <f t="shared" ca="1" si="155"/>
        <v>1</v>
      </c>
      <c r="GK36" s="244">
        <f t="shared" ca="1" si="155"/>
        <v>1</v>
      </c>
      <c r="GL36" s="244">
        <f t="shared" ca="1" si="155"/>
        <v>1</v>
      </c>
      <c r="GM36" s="244">
        <f t="shared" ca="1" si="155"/>
        <v>1</v>
      </c>
      <c r="GN36" s="244">
        <f t="shared" ca="1" si="155"/>
        <v>1</v>
      </c>
      <c r="GO36" s="244">
        <f t="shared" ca="1" si="155"/>
        <v>1</v>
      </c>
      <c r="GP36" s="244">
        <f t="shared" ca="1" si="155"/>
        <v>1</v>
      </c>
      <c r="GQ36" s="161" t="b">
        <f t="shared" ca="1" si="101"/>
        <v>0</v>
      </c>
      <c r="GR36" s="244" t="str">
        <f t="shared" ref="GR36:GR38" ca="1" si="166">OFFSET(GR$5,$B36,0)</f>
        <v>-</v>
      </c>
      <c r="GS36" s="244" t="b">
        <f t="shared" ca="1" si="160"/>
        <v>0</v>
      </c>
      <c r="GT36" s="244">
        <f t="shared" ca="1" si="155"/>
        <v>0</v>
      </c>
      <c r="GU36" s="244" t="str">
        <f t="shared" ca="1" si="155"/>
        <v>-</v>
      </c>
      <c r="GV36" s="244">
        <f t="shared" ca="1" si="155"/>
        <v>0</v>
      </c>
      <c r="GW36" s="244">
        <f t="shared" ca="1" si="155"/>
        <v>0</v>
      </c>
      <c r="GX36" s="27">
        <v>0</v>
      </c>
    </row>
    <row r="37" spans="1:206" s="236" customFormat="1" outlineLevel="2">
      <c r="A37" s="208">
        <f t="shared" si="142"/>
        <v>32</v>
      </c>
      <c r="B37" s="216">
        <f t="shared" ca="1" si="161"/>
        <v>22</v>
      </c>
      <c r="C37" s="236">
        <v>200</v>
      </c>
      <c r="D37" s="236" t="b">
        <f t="shared" ca="1" si="88"/>
        <v>0</v>
      </c>
      <c r="E37" s="236" t="b">
        <v>0</v>
      </c>
      <c r="F37" s="236" t="b">
        <f t="shared" ca="1" si="105"/>
        <v>0</v>
      </c>
      <c r="G37" s="232">
        <f t="shared" ca="1" si="158"/>
        <v>1</v>
      </c>
      <c r="H37" s="232">
        <f t="shared" ca="1" si="158"/>
        <v>1</v>
      </c>
      <c r="I37" s="232">
        <f t="shared" ca="1" si="158"/>
        <v>1</v>
      </c>
      <c r="J37" s="232">
        <f t="shared" ca="1" si="158"/>
        <v>2</v>
      </c>
      <c r="K37" s="232">
        <f t="shared" ca="1" si="158"/>
        <v>1</v>
      </c>
      <c r="L37" s="232">
        <f t="shared" ca="1" si="158"/>
        <v>1</v>
      </c>
      <c r="M37" s="232">
        <f t="shared" ca="1" si="158"/>
        <v>1</v>
      </c>
      <c r="O37" s="250" t="str">
        <f t="shared" ca="1" si="107"/>
        <v>00013 FeedSupply GSM Day135 FWM     GI2 T_TRUE  LTW_FALSE (F43N33)</v>
      </c>
      <c r="P37" s="10" t="str">
        <f ca="1">IF(COUNTIF(O$5:O37,O37)=1,"-","Dup")</f>
        <v>-</v>
      </c>
      <c r="Q37" s="244" t="b">
        <f t="shared" ca="1" si="144"/>
        <v>1</v>
      </c>
      <c r="R37" s="256" t="str">
        <f t="shared" ca="1" si="144"/>
        <v>-</v>
      </c>
      <c r="S37" s="256" t="str">
        <f t="shared" ca="1" si="144"/>
        <v>-</v>
      </c>
      <c r="T37" s="244" t="b">
        <f t="shared" ca="1" si="144"/>
        <v>0</v>
      </c>
      <c r="U37" s="244" t="b">
        <f t="shared" ca="1" si="145"/>
        <v>1</v>
      </c>
      <c r="V37" s="244" t="b">
        <f t="shared" ca="1" si="145"/>
        <v>1</v>
      </c>
      <c r="W37" s="251">
        <f t="shared" ca="1" si="146"/>
        <v>1203</v>
      </c>
      <c r="X37" s="244" t="b">
        <f t="shared" ca="1" si="147"/>
        <v>0</v>
      </c>
      <c r="Y37" s="244" t="str">
        <f t="shared" ca="1" si="147"/>
        <v>-</v>
      </c>
      <c r="Z37" s="244" t="b">
        <f t="shared" ca="1" si="147"/>
        <v>1</v>
      </c>
      <c r="AA37" s="232">
        <f t="shared" ca="1" si="162"/>
        <v>1204</v>
      </c>
      <c r="AB37" s="244">
        <f t="shared" ref="AB37:AB43" ca="1" si="167">OFFSET(AB$5,$B37,0)</f>
        <v>1</v>
      </c>
      <c r="AC37" s="244" t="str">
        <f t="shared" ca="1" si="148"/>
        <v>-</v>
      </c>
      <c r="AD37" s="244" t="str">
        <f t="shared" ca="1" si="148"/>
        <v>-</v>
      </c>
      <c r="AE37" s="244" t="str">
        <f t="shared" ca="1" si="148"/>
        <v>-</v>
      </c>
      <c r="AF37" s="244" t="str">
        <f t="shared" ca="1" si="148"/>
        <v>-</v>
      </c>
      <c r="AG37" s="244" t="str">
        <f t="shared" ca="1" si="148"/>
        <v>-</v>
      </c>
      <c r="AH37" s="256" t="str">
        <f t="shared" ca="1" si="148"/>
        <v>-</v>
      </c>
      <c r="AI37" s="244">
        <f t="shared" ca="1" si="148"/>
        <v>0</v>
      </c>
      <c r="AJ37" s="244">
        <f t="shared" ca="1" si="148"/>
        <v>0</v>
      </c>
      <c r="AK37" s="244" t="str">
        <f t="shared" ca="1" si="148"/>
        <v>-</v>
      </c>
      <c r="AL37" s="244" t="str">
        <f t="shared" ca="1" si="148"/>
        <v>-</v>
      </c>
      <c r="AM37" s="244" t="str">
        <f t="shared" ca="1" si="148"/>
        <v>-</v>
      </c>
      <c r="AN37" s="244" t="str">
        <f t="shared" ca="1" si="148"/>
        <v>-</v>
      </c>
      <c r="AO37" s="244" t="str">
        <f t="shared" ca="1" si="148"/>
        <v>-</v>
      </c>
      <c r="AP37" s="244" t="str">
        <f t="shared" ca="1" si="148"/>
        <v>-</v>
      </c>
      <c r="AQ37" s="244" t="str">
        <f t="shared" ca="1" si="148"/>
        <v>-</v>
      </c>
      <c r="AR37" s="244" t="str">
        <f t="shared" ca="1" si="148"/>
        <v>-</v>
      </c>
      <c r="AS37" s="244" t="str">
        <f t="shared" ca="1" si="148"/>
        <v>-</v>
      </c>
      <c r="AT37" s="244" t="str">
        <f t="shared" ca="1" si="148"/>
        <v>-</v>
      </c>
      <c r="AU37" s="244" t="str">
        <f t="shared" ca="1" si="148"/>
        <v>-</v>
      </c>
      <c r="AV37" s="244" t="str">
        <f t="shared" ca="1" si="148"/>
        <v>-</v>
      </c>
      <c r="AW37" s="244" t="str">
        <f t="shared" ca="1" si="148"/>
        <v>-</v>
      </c>
      <c r="AX37" s="244" t="str">
        <f t="shared" ca="1" si="148"/>
        <v>-</v>
      </c>
      <c r="AY37" s="244" t="str">
        <f t="shared" ca="1" si="148"/>
        <v>-</v>
      </c>
      <c r="AZ37" s="244" t="str">
        <f t="shared" ca="1" si="148"/>
        <v>-</v>
      </c>
      <c r="BA37" s="244" t="str">
        <f t="shared" ca="1" si="148"/>
        <v>-</v>
      </c>
      <c r="BB37" s="244" t="str">
        <f t="shared" ca="1" si="148"/>
        <v>-</v>
      </c>
      <c r="BC37" s="244" t="str">
        <f t="shared" ca="1" si="148"/>
        <v>-</v>
      </c>
      <c r="BD37" s="244" t="str">
        <f t="shared" ca="1" si="148"/>
        <v>-</v>
      </c>
      <c r="BE37" s="244" t="str">
        <f t="shared" ca="1" si="148"/>
        <v>-</v>
      </c>
      <c r="BF37" s="244" t="str">
        <f t="shared" ca="1" si="148"/>
        <v>-</v>
      </c>
      <c r="BG37" s="244" t="str">
        <f t="shared" ca="1" si="148"/>
        <v>-</v>
      </c>
      <c r="BH37" s="256">
        <f t="shared" ca="1" si="148"/>
        <v>0</v>
      </c>
      <c r="BI37" s="244" t="b">
        <f t="shared" ca="1" si="148"/>
        <v>1</v>
      </c>
      <c r="BJ37" s="244" t="b">
        <f t="shared" ca="1" si="148"/>
        <v>0</v>
      </c>
      <c r="BK37" s="244" t="str">
        <f t="shared" ref="BK37:BP43" ca="1" si="168">OFFSET(BK$5,$B37,0)</f>
        <v>-</v>
      </c>
      <c r="BL37" s="244" t="str">
        <f t="shared" ca="1" si="168"/>
        <v>-</v>
      </c>
      <c r="BM37" s="244" t="str">
        <f t="shared" ca="1" si="168"/>
        <v>-</v>
      </c>
      <c r="BN37" s="244" t="str">
        <f t="shared" ca="1" si="168"/>
        <v>-</v>
      </c>
      <c r="BO37" s="244" t="str">
        <f t="shared" ca="1" si="168"/>
        <v>-</v>
      </c>
      <c r="BP37" s="244" t="str">
        <f t="shared" ca="1" si="168"/>
        <v>-</v>
      </c>
      <c r="BQ37" s="244">
        <f t="shared" ca="1" si="149"/>
        <v>3</v>
      </c>
      <c r="BR37" s="244">
        <f t="shared" ca="1" si="149"/>
        <v>3</v>
      </c>
      <c r="BS37" s="244">
        <f t="shared" ca="1" si="149"/>
        <v>0</v>
      </c>
      <c r="BT37" s="244" t="str">
        <f t="shared" ca="1" si="149"/>
        <v>-</v>
      </c>
      <c r="BU37" s="244" t="str">
        <f t="shared" ref="BU37:CJ43" ca="1" si="169">OFFSET(BU$5,$B37,0)</f>
        <v>-</v>
      </c>
      <c r="BV37" s="244" t="str">
        <f t="shared" ca="1" si="169"/>
        <v>-</v>
      </c>
      <c r="BW37" s="244" t="str">
        <f t="shared" ca="1" si="169"/>
        <v>-</v>
      </c>
      <c r="BX37" s="244" t="str">
        <f t="shared" ca="1" si="169"/>
        <v>-</v>
      </c>
      <c r="BY37" s="244" t="str">
        <f t="shared" ca="1" si="169"/>
        <v>-</v>
      </c>
      <c r="BZ37" s="244" t="str">
        <f t="shared" ca="1" si="169"/>
        <v>-</v>
      </c>
      <c r="CA37" s="244">
        <f t="shared" ca="1" si="169"/>
        <v>0</v>
      </c>
      <c r="CB37" s="244" t="str">
        <f t="shared" ca="1" si="169"/>
        <v>-</v>
      </c>
      <c r="CC37" s="244" t="str">
        <f t="shared" ca="1" si="169"/>
        <v>-</v>
      </c>
      <c r="CD37" s="244" t="str">
        <f t="shared" ca="1" si="169"/>
        <v>-</v>
      </c>
      <c r="CE37" s="244" t="str">
        <f t="shared" ca="1" si="169"/>
        <v>-</v>
      </c>
      <c r="CF37" s="244" t="str">
        <f t="shared" ca="1" si="169"/>
        <v>-</v>
      </c>
      <c r="CG37" s="244">
        <f t="shared" ca="1" si="169"/>
        <v>0</v>
      </c>
      <c r="CH37" s="256">
        <f t="shared" ca="1" si="169"/>
        <v>0</v>
      </c>
      <c r="CI37" s="256">
        <f t="shared" ca="1" si="169"/>
        <v>0</v>
      </c>
      <c r="CJ37" s="256">
        <f t="shared" ca="1" si="169"/>
        <v>0</v>
      </c>
      <c r="CK37" s="244">
        <f t="shared" ca="1" si="163"/>
        <v>0</v>
      </c>
      <c r="CL37" s="244">
        <f t="shared" ca="1" si="163"/>
        <v>0</v>
      </c>
      <c r="CM37" s="244">
        <f t="shared" ca="1" si="163"/>
        <v>0</v>
      </c>
      <c r="CN37" s="244" t="str">
        <f t="shared" ca="1" si="163"/>
        <v>-</v>
      </c>
      <c r="CO37" s="244" t="str">
        <f t="shared" ca="1" si="163"/>
        <v>-</v>
      </c>
      <c r="CP37" s="256" t="str">
        <f t="shared" ca="1" si="163"/>
        <v>-</v>
      </c>
      <c r="CQ37" s="256" t="str">
        <f t="shared" ca="1" si="163"/>
        <v>-</v>
      </c>
      <c r="CR37" s="244" t="str">
        <f t="shared" ca="1" si="163"/>
        <v>-</v>
      </c>
      <c r="CS37" s="244" t="str">
        <f t="shared" ca="1" si="163"/>
        <v>-</v>
      </c>
      <c r="CT37" s="244" t="str">
        <f t="shared" ca="1" si="163"/>
        <v>-</v>
      </c>
      <c r="CU37" s="244" t="str">
        <f t="shared" ca="1" si="163"/>
        <v>-</v>
      </c>
      <c r="CV37" s="244" t="str">
        <f t="shared" ca="1" si="163"/>
        <v>-</v>
      </c>
      <c r="CW37" s="244" t="str">
        <f t="shared" ca="1" si="163"/>
        <v>-</v>
      </c>
      <c r="CX37" s="244" t="str">
        <f t="shared" ca="1" si="163"/>
        <v>-</v>
      </c>
      <c r="CY37" s="238">
        <f t="shared" ca="1" si="92"/>
        <v>0</v>
      </c>
      <c r="CZ37" s="244" t="str">
        <f t="shared" ca="1" si="159"/>
        <v>-</v>
      </c>
      <c r="DA37" s="244" t="str">
        <f t="shared" ca="1" si="159"/>
        <v>-</v>
      </c>
      <c r="DB37" s="244" t="str">
        <f t="shared" ca="1" si="159"/>
        <v>-</v>
      </c>
      <c r="DC37" s="244" t="str">
        <f t="shared" ca="1" si="159"/>
        <v>-</v>
      </c>
      <c r="DD37" s="238" t="b">
        <f t="shared" ca="1" si="93"/>
        <v>0</v>
      </c>
      <c r="DE37" s="244" t="str">
        <f t="shared" ca="1" si="159"/>
        <v>-</v>
      </c>
      <c r="DF37" s="244">
        <f t="shared" ca="1" si="159"/>
        <v>0</v>
      </c>
      <c r="DG37" s="244" t="str">
        <f t="shared" ca="1" si="159"/>
        <v>-</v>
      </c>
      <c r="DH37" s="244">
        <f t="shared" ca="1" si="159"/>
        <v>1</v>
      </c>
      <c r="DI37" s="244">
        <f t="shared" ca="1" si="159"/>
        <v>0</v>
      </c>
      <c r="DJ37" s="244">
        <f t="shared" ca="1" si="159"/>
        <v>1</v>
      </c>
      <c r="DK37" s="244">
        <f t="shared" ca="1" si="159"/>
        <v>1</v>
      </c>
      <c r="DL37" s="244">
        <f t="shared" ca="1" si="159"/>
        <v>1</v>
      </c>
      <c r="DM37" s="244">
        <f t="shared" ca="1" si="159"/>
        <v>0</v>
      </c>
      <c r="DN37" s="244">
        <f t="shared" ca="1" si="159"/>
        <v>0</v>
      </c>
      <c r="DO37" s="244">
        <f t="shared" ca="1" si="159"/>
        <v>0</v>
      </c>
      <c r="DP37" s="244">
        <f t="shared" ca="1" si="159"/>
        <v>0</v>
      </c>
      <c r="DQ37" s="244">
        <f t="shared" ca="1" si="159"/>
        <v>1</v>
      </c>
      <c r="DR37" s="244">
        <f t="shared" ca="1" si="159"/>
        <v>0</v>
      </c>
      <c r="DS37" s="244">
        <f t="shared" ca="1" si="159"/>
        <v>0</v>
      </c>
      <c r="DT37" s="244">
        <f t="shared" ca="1" si="159"/>
        <v>0</v>
      </c>
      <c r="DU37" s="244">
        <f t="shared" ca="1" si="159"/>
        <v>0</v>
      </c>
      <c r="DV37" s="244">
        <f t="shared" ca="1" si="159"/>
        <v>0</v>
      </c>
      <c r="DW37" s="244">
        <f t="shared" ca="1" si="159"/>
        <v>0</v>
      </c>
      <c r="DX37" s="244">
        <f t="shared" ca="1" si="159"/>
        <v>0</v>
      </c>
      <c r="DY37" s="244">
        <f t="shared" ca="1" si="159"/>
        <v>1</v>
      </c>
      <c r="DZ37" s="244">
        <f t="shared" ca="1" si="159"/>
        <v>0</v>
      </c>
      <c r="EA37" s="256">
        <f t="shared" ca="1" si="151"/>
        <v>0</v>
      </c>
      <c r="EB37" s="256">
        <f t="shared" ca="1" si="151"/>
        <v>0</v>
      </c>
      <c r="EC37" s="256">
        <f t="shared" ca="1" si="151"/>
        <v>0</v>
      </c>
      <c r="ED37" s="256">
        <f t="shared" ca="1" si="151"/>
        <v>0</v>
      </c>
      <c r="EE37" s="256">
        <f t="shared" ca="1" si="151"/>
        <v>0</v>
      </c>
      <c r="EF37" s="256">
        <f t="shared" ca="1" si="151"/>
        <v>0</v>
      </c>
      <c r="EG37" s="244">
        <f t="shared" ca="1" si="159"/>
        <v>0</v>
      </c>
      <c r="EH37" s="244">
        <f t="shared" ca="1" si="159"/>
        <v>0</v>
      </c>
      <c r="EI37" s="244" t="str">
        <f t="shared" ca="1" si="159"/>
        <v>-</v>
      </c>
      <c r="EJ37" s="244" t="str">
        <f t="shared" ca="1" si="159"/>
        <v>-</v>
      </c>
      <c r="EK37" s="244" t="str">
        <f t="shared" ca="1" si="159"/>
        <v>-</v>
      </c>
      <c r="EL37" s="244" t="str">
        <f t="shared" ca="1" si="159"/>
        <v>-</v>
      </c>
      <c r="EM37" s="238" t="b">
        <f t="shared" ca="1" si="94"/>
        <v>1</v>
      </c>
      <c r="EN37" s="238" t="b">
        <f t="shared" ca="1" si="94"/>
        <v>0</v>
      </c>
      <c r="EO37" s="238" t="b">
        <f t="shared" ca="1" si="94"/>
        <v>0</v>
      </c>
      <c r="EP37" s="256">
        <f t="shared" ca="1" si="151"/>
        <v>0</v>
      </c>
      <c r="EQ37" s="244">
        <f t="shared" ca="1" si="159"/>
        <v>2</v>
      </c>
      <c r="ER37" s="244">
        <f t="shared" ca="1" si="159"/>
        <v>2</v>
      </c>
      <c r="ES37" s="256" t="str">
        <f t="shared" ca="1" si="151"/>
        <v>-</v>
      </c>
      <c r="ET37" s="256" t="str">
        <f t="shared" ca="1" si="151"/>
        <v>-</v>
      </c>
      <c r="EU37" s="256" t="str">
        <f t="shared" ca="1" si="151"/>
        <v>-</v>
      </c>
      <c r="EV37" s="256" t="str">
        <f t="shared" ca="1" si="151"/>
        <v>-</v>
      </c>
      <c r="EW37" s="256" t="str">
        <f t="shared" ca="1" si="151"/>
        <v>-</v>
      </c>
      <c r="EX37" s="244" t="str">
        <f t="shared" ca="1" si="159"/>
        <v>-</v>
      </c>
      <c r="EY37" s="244" t="str">
        <f t="shared" ca="1" si="159"/>
        <v>-</v>
      </c>
      <c r="EZ37" s="238" t="b">
        <f t="array" aca="1" ref="EZ37" ca="1">IF(OR(FA37:FB37&lt;&gt;"-"),TRUE,"-")</f>
        <v>1</v>
      </c>
      <c r="FA37" s="232">
        <f t="shared" ca="1" si="134"/>
        <v>2</v>
      </c>
      <c r="FB37" s="256" t="str">
        <f t="shared" ca="1" si="152"/>
        <v>-</v>
      </c>
      <c r="FC37" s="238" t="str">
        <f t="array" aca="1" ref="FC37" ca="1">IF(OR(FD37:FE37&lt;&gt;"-"),TRUE,"-")</f>
        <v>-</v>
      </c>
      <c r="FD37" s="244" t="str">
        <f t="shared" ca="1" si="153"/>
        <v>-</v>
      </c>
      <c r="FE37" s="256" t="str">
        <f t="shared" ca="1" si="154"/>
        <v>-</v>
      </c>
      <c r="FF37" s="244" t="b">
        <f t="shared" ca="1" si="164"/>
        <v>1</v>
      </c>
      <c r="FG37" s="244">
        <f t="shared" ca="1" si="164"/>
        <v>2</v>
      </c>
      <c r="FH37" s="244" t="b">
        <f t="shared" ca="1" si="79"/>
        <v>1</v>
      </c>
      <c r="FI37" s="244" t="str">
        <f t="shared" ca="1" si="79"/>
        <v>-</v>
      </c>
      <c r="FJ37" s="238" t="str">
        <f t="shared" ca="1" si="96"/>
        <v>-</v>
      </c>
      <c r="FK37" s="238" t="str">
        <f t="shared" ca="1" si="96"/>
        <v>-</v>
      </c>
      <c r="FL37" s="238" t="str">
        <f t="shared" ca="1" si="96"/>
        <v>-</v>
      </c>
      <c r="FM37" s="238" t="str">
        <f t="shared" ca="1" si="96"/>
        <v>-</v>
      </c>
      <c r="FN37" s="244" t="str">
        <f t="shared" ca="1" si="155"/>
        <v>-</v>
      </c>
      <c r="FO37" s="253">
        <f t="shared" ca="1" si="165"/>
        <v>0.5</v>
      </c>
      <c r="FP37" s="253">
        <f t="shared" ca="1" si="165"/>
        <v>0.9</v>
      </c>
      <c r="FQ37" s="253">
        <f t="shared" ca="1" si="165"/>
        <v>0.5</v>
      </c>
      <c r="FR37" s="253">
        <f t="shared" ca="1" si="165"/>
        <v>0.5</v>
      </c>
      <c r="FS37" s="253">
        <f t="shared" ca="1" si="165"/>
        <v>0</v>
      </c>
      <c r="FT37" s="253">
        <f t="shared" ca="1" si="165"/>
        <v>0</v>
      </c>
      <c r="FU37" s="253" t="str">
        <f t="shared" ca="1" si="165"/>
        <v>-</v>
      </c>
      <c r="FV37" s="238" t="str">
        <f t="shared" ca="1" si="97"/>
        <v>-</v>
      </c>
      <c r="FW37" s="238" t="str">
        <f t="shared" ca="1" si="97"/>
        <v>-</v>
      </c>
      <c r="FX37" s="244">
        <f t="shared" ca="1" si="155"/>
        <v>1</v>
      </c>
      <c r="FY37" s="244">
        <f t="shared" ca="1" si="155"/>
        <v>0</v>
      </c>
      <c r="FZ37" s="244">
        <f t="shared" ca="1" si="155"/>
        <v>1</v>
      </c>
      <c r="GA37" s="244">
        <f t="shared" ca="1" si="155"/>
        <v>1</v>
      </c>
      <c r="GB37" s="244">
        <f t="shared" ca="1" si="155"/>
        <v>0</v>
      </c>
      <c r="GC37" s="244">
        <f t="shared" ca="1" si="155"/>
        <v>70</v>
      </c>
      <c r="GD37" s="244">
        <f t="shared" ca="1" si="155"/>
        <v>50</v>
      </c>
      <c r="GE37" s="244">
        <f t="shared" ca="1" si="155"/>
        <v>70</v>
      </c>
      <c r="GF37" s="244">
        <f t="shared" ca="1" si="155"/>
        <v>50</v>
      </c>
      <c r="GG37" s="238">
        <f t="shared" ca="1" si="98"/>
        <v>1</v>
      </c>
      <c r="GH37" s="238">
        <f t="shared" ca="1" si="99"/>
        <v>1</v>
      </c>
      <c r="GI37" s="238">
        <f t="shared" ca="1" si="100"/>
        <v>1</v>
      </c>
      <c r="GJ37" s="244">
        <f t="shared" ca="1" si="155"/>
        <v>1</v>
      </c>
      <c r="GK37" s="244">
        <f t="shared" ca="1" si="155"/>
        <v>1</v>
      </c>
      <c r="GL37" s="244">
        <f t="shared" ca="1" si="155"/>
        <v>1</v>
      </c>
      <c r="GM37" s="244">
        <f t="shared" ca="1" si="155"/>
        <v>1</v>
      </c>
      <c r="GN37" s="244">
        <f t="shared" ca="1" si="155"/>
        <v>1</v>
      </c>
      <c r="GO37" s="244">
        <f t="shared" ca="1" si="155"/>
        <v>1</v>
      </c>
      <c r="GP37" s="244">
        <f t="shared" ca="1" si="155"/>
        <v>1</v>
      </c>
      <c r="GQ37" s="161" t="b">
        <f t="shared" ca="1" si="101"/>
        <v>0</v>
      </c>
      <c r="GR37" s="244" t="str">
        <f t="shared" ca="1" si="166"/>
        <v>-</v>
      </c>
      <c r="GS37" s="244" t="b">
        <f t="shared" ca="1" si="160"/>
        <v>0</v>
      </c>
      <c r="GT37" s="244">
        <f t="shared" ca="1" si="155"/>
        <v>0</v>
      </c>
      <c r="GU37" s="244" t="str">
        <f t="shared" ca="1" si="155"/>
        <v>-</v>
      </c>
      <c r="GV37" s="244">
        <f t="shared" ca="1" si="155"/>
        <v>0</v>
      </c>
      <c r="GW37" s="244">
        <f t="shared" ca="1" si="155"/>
        <v>0</v>
      </c>
      <c r="GX37" s="27">
        <v>0</v>
      </c>
    </row>
    <row r="38" spans="1:206" s="236" customFormat="1" outlineLevel="2">
      <c r="A38" s="208">
        <f t="shared" si="142"/>
        <v>33</v>
      </c>
      <c r="B38" s="216">
        <f t="shared" ca="1" si="161"/>
        <v>23</v>
      </c>
      <c r="C38" s="236">
        <v>200</v>
      </c>
      <c r="D38" s="236" t="b">
        <f t="shared" ca="1" si="88"/>
        <v>0</v>
      </c>
      <c r="E38" s="236" t="b">
        <v>0</v>
      </c>
      <c r="F38" s="236" t="b">
        <f t="shared" ca="1" si="105"/>
        <v>0</v>
      </c>
      <c r="G38" s="232">
        <f t="shared" ca="1" si="158"/>
        <v>1</v>
      </c>
      <c r="H38" s="232">
        <f t="shared" ca="1" si="158"/>
        <v>1</v>
      </c>
      <c r="I38" s="232">
        <f t="shared" ca="1" si="158"/>
        <v>1</v>
      </c>
      <c r="J38" s="232">
        <f t="shared" ca="1" si="158"/>
        <v>2</v>
      </c>
      <c r="K38" s="232">
        <f t="shared" ca="1" si="158"/>
        <v>1</v>
      </c>
      <c r="L38" s="232">
        <f t="shared" ca="1" si="158"/>
        <v>1</v>
      </c>
      <c r="M38" s="232">
        <f t="shared" ca="1" si="158"/>
        <v>1</v>
      </c>
      <c r="O38" s="250" t="str">
        <f t="shared" ca="1" si="107"/>
        <v>00014 FeedSupply GSM Day135 FWM     GI2 T_TRUE  LTW_FALSE (F43N33)</v>
      </c>
      <c r="P38" s="10" t="str">
        <f ca="1">IF(COUNTIF(O$5:O38,O38)=1,"-","Dup")</f>
        <v>-</v>
      </c>
      <c r="Q38" s="244" t="b">
        <f t="shared" ref="Q38:T43" ca="1" si="170">OFFSET(Q$5,$B38,0)</f>
        <v>1</v>
      </c>
      <c r="R38" s="256" t="str">
        <f t="shared" ca="1" si="170"/>
        <v>-</v>
      </c>
      <c r="S38" s="256" t="str">
        <f t="shared" ca="1" si="170"/>
        <v>-</v>
      </c>
      <c r="T38" s="244" t="b">
        <f t="shared" ca="1" si="170"/>
        <v>0</v>
      </c>
      <c r="U38" s="244" t="b">
        <f t="shared" ca="1" si="145"/>
        <v>1</v>
      </c>
      <c r="V38" s="244" t="b">
        <f t="shared" ca="1" si="145"/>
        <v>1</v>
      </c>
      <c r="W38" s="251">
        <f t="shared" ca="1" si="146"/>
        <v>1204</v>
      </c>
      <c r="X38" s="244" t="b">
        <f t="shared" ca="1" si="147"/>
        <v>0</v>
      </c>
      <c r="Y38" s="244" t="str">
        <f t="shared" ca="1" si="147"/>
        <v>-</v>
      </c>
      <c r="Z38" s="244" t="b">
        <f t="shared" ca="1" si="147"/>
        <v>1</v>
      </c>
      <c r="AA38" s="232">
        <f t="shared" ca="1" si="162"/>
        <v>1205</v>
      </c>
      <c r="AB38" s="244">
        <f t="shared" ca="1" si="167"/>
        <v>1</v>
      </c>
      <c r="AC38" s="244" t="str">
        <f t="shared" ca="1" si="148"/>
        <v>-</v>
      </c>
      <c r="AD38" s="244" t="str">
        <f t="shared" ca="1" si="148"/>
        <v>-</v>
      </c>
      <c r="AE38" s="244" t="str">
        <f t="shared" ca="1" si="148"/>
        <v>-</v>
      </c>
      <c r="AF38" s="244" t="str">
        <f t="shared" ca="1" si="148"/>
        <v>-</v>
      </c>
      <c r="AG38" s="244" t="str">
        <f t="shared" ca="1" si="148"/>
        <v>-</v>
      </c>
      <c r="AH38" s="256" t="str">
        <f t="shared" ca="1" si="148"/>
        <v>-</v>
      </c>
      <c r="AI38" s="244">
        <f t="shared" ca="1" si="148"/>
        <v>0</v>
      </c>
      <c r="AJ38" s="244">
        <f t="shared" ca="1" si="148"/>
        <v>0</v>
      </c>
      <c r="AK38" s="244" t="str">
        <f t="shared" ca="1" si="148"/>
        <v>-</v>
      </c>
      <c r="AL38" s="244" t="str">
        <f t="shared" ca="1" si="148"/>
        <v>-</v>
      </c>
      <c r="AM38" s="244" t="str">
        <f t="shared" ca="1" si="148"/>
        <v>-</v>
      </c>
      <c r="AN38" s="244" t="str">
        <f t="shared" ca="1" si="148"/>
        <v>-</v>
      </c>
      <c r="AO38" s="244" t="str">
        <f t="shared" ca="1" si="148"/>
        <v>-</v>
      </c>
      <c r="AP38" s="244" t="str">
        <f t="shared" ca="1" si="148"/>
        <v>-</v>
      </c>
      <c r="AQ38" s="244" t="str">
        <f t="shared" ca="1" si="148"/>
        <v>-</v>
      </c>
      <c r="AR38" s="244" t="str">
        <f t="shared" ca="1" si="148"/>
        <v>-</v>
      </c>
      <c r="AS38" s="244" t="str">
        <f t="shared" ca="1" si="148"/>
        <v>-</v>
      </c>
      <c r="AT38" s="244" t="str">
        <f t="shared" ca="1" si="148"/>
        <v>-</v>
      </c>
      <c r="AU38" s="244" t="str">
        <f t="shared" ca="1" si="148"/>
        <v>-</v>
      </c>
      <c r="AV38" s="244" t="str">
        <f t="shared" ca="1" si="148"/>
        <v>-</v>
      </c>
      <c r="AW38" s="244" t="str">
        <f t="shared" ca="1" si="148"/>
        <v>-</v>
      </c>
      <c r="AX38" s="244" t="str">
        <f t="shared" ca="1" si="148"/>
        <v>-</v>
      </c>
      <c r="AY38" s="244" t="str">
        <f t="shared" ca="1" si="148"/>
        <v>-</v>
      </c>
      <c r="AZ38" s="244" t="str">
        <f t="shared" ca="1" si="148"/>
        <v>-</v>
      </c>
      <c r="BA38" s="244" t="str">
        <f t="shared" ca="1" si="148"/>
        <v>-</v>
      </c>
      <c r="BB38" s="244" t="str">
        <f t="shared" ca="1" si="148"/>
        <v>-</v>
      </c>
      <c r="BC38" s="244" t="str">
        <f t="shared" ca="1" si="148"/>
        <v>-</v>
      </c>
      <c r="BD38" s="244" t="str">
        <f t="shared" ca="1" si="148"/>
        <v>-</v>
      </c>
      <c r="BE38" s="244" t="str">
        <f t="shared" ca="1" si="148"/>
        <v>-</v>
      </c>
      <c r="BF38" s="244" t="str">
        <f t="shared" ca="1" si="148"/>
        <v>-</v>
      </c>
      <c r="BG38" s="244" t="str">
        <f t="shared" ca="1" si="148"/>
        <v>-</v>
      </c>
      <c r="BH38" s="256">
        <f t="shared" ca="1" si="148"/>
        <v>0</v>
      </c>
      <c r="BI38" s="244" t="b">
        <f t="shared" ca="1" si="148"/>
        <v>1</v>
      </c>
      <c r="BJ38" s="244" t="b">
        <f t="shared" ca="1" si="148"/>
        <v>0</v>
      </c>
      <c r="BK38" s="244" t="str">
        <f t="shared" ca="1" si="168"/>
        <v>-</v>
      </c>
      <c r="BL38" s="244" t="str">
        <f t="shared" ca="1" si="168"/>
        <v>-</v>
      </c>
      <c r="BM38" s="244" t="str">
        <f t="shared" ca="1" si="168"/>
        <v>-</v>
      </c>
      <c r="BN38" s="244" t="str">
        <f t="shared" ca="1" si="168"/>
        <v>-</v>
      </c>
      <c r="BO38" s="244" t="str">
        <f t="shared" ca="1" si="168"/>
        <v>-</v>
      </c>
      <c r="BP38" s="244" t="str">
        <f t="shared" ca="1" si="168"/>
        <v>-</v>
      </c>
      <c r="BQ38" s="244">
        <f t="shared" ca="1" si="149"/>
        <v>3</v>
      </c>
      <c r="BR38" s="244">
        <f t="shared" ca="1" si="149"/>
        <v>3</v>
      </c>
      <c r="BS38" s="244">
        <f t="shared" ca="1" si="149"/>
        <v>0</v>
      </c>
      <c r="BT38" s="244" t="str">
        <f t="shared" ca="1" si="149"/>
        <v>-</v>
      </c>
      <c r="BU38" s="244" t="str">
        <f t="shared" ca="1" si="169"/>
        <v>-</v>
      </c>
      <c r="BV38" s="244" t="str">
        <f t="shared" ca="1" si="169"/>
        <v>-</v>
      </c>
      <c r="BW38" s="244" t="str">
        <f t="shared" ca="1" si="169"/>
        <v>-</v>
      </c>
      <c r="BX38" s="244" t="str">
        <f t="shared" ca="1" si="169"/>
        <v>-</v>
      </c>
      <c r="BY38" s="244" t="str">
        <f t="shared" ca="1" si="169"/>
        <v>-</v>
      </c>
      <c r="BZ38" s="244" t="str">
        <f t="shared" ca="1" si="169"/>
        <v>-</v>
      </c>
      <c r="CA38" s="244">
        <f t="shared" ca="1" si="169"/>
        <v>0</v>
      </c>
      <c r="CB38" s="244" t="str">
        <f t="shared" ca="1" si="169"/>
        <v>-</v>
      </c>
      <c r="CC38" s="244" t="str">
        <f t="shared" ca="1" si="169"/>
        <v>-</v>
      </c>
      <c r="CD38" s="244" t="str">
        <f t="shared" ca="1" si="169"/>
        <v>-</v>
      </c>
      <c r="CE38" s="244" t="str">
        <f t="shared" ca="1" si="169"/>
        <v>-</v>
      </c>
      <c r="CF38" s="244" t="str">
        <f t="shared" ca="1" si="169"/>
        <v>-</v>
      </c>
      <c r="CG38" s="244">
        <f t="shared" ca="1" si="169"/>
        <v>0</v>
      </c>
      <c r="CH38" s="256">
        <f t="shared" ca="1" si="169"/>
        <v>0</v>
      </c>
      <c r="CI38" s="256">
        <f t="shared" ca="1" si="169"/>
        <v>0</v>
      </c>
      <c r="CJ38" s="256">
        <f t="shared" ca="1" si="169"/>
        <v>0</v>
      </c>
      <c r="CK38" s="244">
        <f t="shared" ca="1" si="163"/>
        <v>0</v>
      </c>
      <c r="CL38" s="244">
        <f t="shared" ca="1" si="163"/>
        <v>0</v>
      </c>
      <c r="CM38" s="244">
        <f t="shared" ca="1" si="163"/>
        <v>0</v>
      </c>
      <c r="CN38" s="244" t="str">
        <f t="shared" ca="1" si="163"/>
        <v>-</v>
      </c>
      <c r="CO38" s="244" t="str">
        <f t="shared" ca="1" si="163"/>
        <v>-</v>
      </c>
      <c r="CP38" s="256" t="str">
        <f t="shared" ca="1" si="163"/>
        <v>-</v>
      </c>
      <c r="CQ38" s="256" t="str">
        <f t="shared" ca="1" si="163"/>
        <v>-</v>
      </c>
      <c r="CR38" s="244" t="str">
        <f t="shared" ca="1" si="163"/>
        <v>-</v>
      </c>
      <c r="CS38" s="244" t="str">
        <f t="shared" ca="1" si="163"/>
        <v>-</v>
      </c>
      <c r="CT38" s="244" t="str">
        <f t="shared" ca="1" si="163"/>
        <v>-</v>
      </c>
      <c r="CU38" s="244" t="str">
        <f t="shared" ca="1" si="163"/>
        <v>-</v>
      </c>
      <c r="CV38" s="244" t="str">
        <f t="shared" ca="1" si="163"/>
        <v>-</v>
      </c>
      <c r="CW38" s="244" t="str">
        <f t="shared" ca="1" si="163"/>
        <v>-</v>
      </c>
      <c r="CX38" s="244" t="str">
        <f t="shared" ca="1" si="163"/>
        <v>-</v>
      </c>
      <c r="CY38" s="238">
        <f t="shared" ca="1" si="92"/>
        <v>0</v>
      </c>
      <c r="CZ38" s="244" t="str">
        <f t="shared" ca="1" si="159"/>
        <v>-</v>
      </c>
      <c r="DA38" s="244" t="str">
        <f t="shared" ca="1" si="159"/>
        <v>-</v>
      </c>
      <c r="DB38" s="244" t="str">
        <f t="shared" ca="1" si="159"/>
        <v>-</v>
      </c>
      <c r="DC38" s="244" t="str">
        <f t="shared" ca="1" si="159"/>
        <v>-</v>
      </c>
      <c r="DD38" s="238" t="b">
        <f t="shared" ca="1" si="93"/>
        <v>0</v>
      </c>
      <c r="DE38" s="244" t="str">
        <f t="shared" ca="1" si="159"/>
        <v>-</v>
      </c>
      <c r="DF38" s="244">
        <f t="shared" ca="1" si="159"/>
        <v>0</v>
      </c>
      <c r="DG38" s="244" t="str">
        <f t="shared" ca="1" si="159"/>
        <v>-</v>
      </c>
      <c r="DH38" s="244">
        <f t="shared" ca="1" si="159"/>
        <v>1</v>
      </c>
      <c r="DI38" s="244">
        <f t="shared" ca="1" si="159"/>
        <v>0</v>
      </c>
      <c r="DJ38" s="244">
        <f t="shared" ca="1" si="159"/>
        <v>1</v>
      </c>
      <c r="DK38" s="244">
        <f t="shared" ca="1" si="159"/>
        <v>1</v>
      </c>
      <c r="DL38" s="244">
        <f t="shared" ca="1" si="159"/>
        <v>1</v>
      </c>
      <c r="DM38" s="244">
        <f t="shared" ca="1" si="159"/>
        <v>0</v>
      </c>
      <c r="DN38" s="244">
        <f t="shared" ca="1" si="159"/>
        <v>0</v>
      </c>
      <c r="DO38" s="244">
        <f t="shared" ca="1" si="159"/>
        <v>0</v>
      </c>
      <c r="DP38" s="244">
        <f t="shared" ca="1" si="159"/>
        <v>0</v>
      </c>
      <c r="DQ38" s="244">
        <f t="shared" ca="1" si="159"/>
        <v>1</v>
      </c>
      <c r="DR38" s="244">
        <f t="shared" ca="1" si="159"/>
        <v>0</v>
      </c>
      <c r="DS38" s="244">
        <f t="shared" ca="1" si="159"/>
        <v>0</v>
      </c>
      <c r="DT38" s="244">
        <f t="shared" ca="1" si="159"/>
        <v>0</v>
      </c>
      <c r="DU38" s="244">
        <f t="shared" ca="1" si="159"/>
        <v>0</v>
      </c>
      <c r="DV38" s="244">
        <f t="shared" ca="1" si="159"/>
        <v>0</v>
      </c>
      <c r="DW38" s="244">
        <f t="shared" ca="1" si="159"/>
        <v>0</v>
      </c>
      <c r="DX38" s="244">
        <f t="shared" ca="1" si="159"/>
        <v>0</v>
      </c>
      <c r="DY38" s="244">
        <f t="shared" ca="1" si="159"/>
        <v>1</v>
      </c>
      <c r="DZ38" s="244">
        <f t="shared" ca="1" si="159"/>
        <v>0</v>
      </c>
      <c r="EA38" s="256">
        <f t="shared" ca="1" si="151"/>
        <v>0</v>
      </c>
      <c r="EB38" s="256">
        <f t="shared" ca="1" si="151"/>
        <v>0</v>
      </c>
      <c r="EC38" s="256">
        <f t="shared" ca="1" si="151"/>
        <v>0</v>
      </c>
      <c r="ED38" s="256">
        <f t="shared" ca="1" si="151"/>
        <v>0</v>
      </c>
      <c r="EE38" s="256">
        <f t="shared" ca="1" si="151"/>
        <v>0</v>
      </c>
      <c r="EF38" s="256">
        <f t="shared" ca="1" si="151"/>
        <v>0</v>
      </c>
      <c r="EG38" s="244">
        <f t="shared" ca="1" si="159"/>
        <v>0</v>
      </c>
      <c r="EH38" s="244">
        <f t="shared" ca="1" si="159"/>
        <v>0</v>
      </c>
      <c r="EI38" s="244" t="str">
        <f t="shared" ca="1" si="159"/>
        <v>-</v>
      </c>
      <c r="EJ38" s="244" t="str">
        <f t="shared" ca="1" si="159"/>
        <v>-</v>
      </c>
      <c r="EK38" s="244" t="str">
        <f t="shared" ca="1" si="159"/>
        <v>-</v>
      </c>
      <c r="EL38" s="244" t="str">
        <f t="shared" ca="1" si="159"/>
        <v>-</v>
      </c>
      <c r="EM38" s="238" t="b">
        <f t="shared" ca="1" si="94"/>
        <v>1</v>
      </c>
      <c r="EN38" s="238" t="b">
        <f t="shared" ca="1" si="94"/>
        <v>0</v>
      </c>
      <c r="EO38" s="238" t="b">
        <f t="shared" ca="1" si="94"/>
        <v>0</v>
      </c>
      <c r="EP38" s="256">
        <f t="shared" ca="1" si="151"/>
        <v>0</v>
      </c>
      <c r="EQ38" s="244">
        <f t="shared" ca="1" si="159"/>
        <v>2</v>
      </c>
      <c r="ER38" s="244">
        <f t="shared" ca="1" si="159"/>
        <v>2</v>
      </c>
      <c r="ES38" s="256" t="str">
        <f t="shared" ca="1" si="151"/>
        <v>-</v>
      </c>
      <c r="ET38" s="256" t="str">
        <f t="shared" ca="1" si="151"/>
        <v>-</v>
      </c>
      <c r="EU38" s="256" t="str">
        <f t="shared" ca="1" si="151"/>
        <v>-</v>
      </c>
      <c r="EV38" s="256" t="str">
        <f t="shared" ca="1" si="151"/>
        <v>-</v>
      </c>
      <c r="EW38" s="256" t="str">
        <f t="shared" ca="1" si="151"/>
        <v>-</v>
      </c>
      <c r="EX38" s="244" t="str">
        <f t="shared" ca="1" si="159"/>
        <v>-</v>
      </c>
      <c r="EY38" s="244" t="str">
        <f t="shared" ca="1" si="159"/>
        <v>-</v>
      </c>
      <c r="EZ38" s="238" t="b">
        <f t="array" aca="1" ref="EZ38" ca="1">IF(OR(FA38:FB38&lt;&gt;"-"),TRUE,"-")</f>
        <v>1</v>
      </c>
      <c r="FA38" s="232">
        <f t="shared" ca="1" si="134"/>
        <v>2</v>
      </c>
      <c r="FB38" s="256" t="str">
        <f t="shared" ca="1" si="152"/>
        <v>-</v>
      </c>
      <c r="FC38" s="238" t="str">
        <f t="array" aca="1" ref="FC38" ca="1">IF(OR(FD38:FE38&lt;&gt;"-"),TRUE,"-")</f>
        <v>-</v>
      </c>
      <c r="FD38" s="244" t="str">
        <f t="shared" ca="1" si="153"/>
        <v>-</v>
      </c>
      <c r="FE38" s="256" t="str">
        <f t="shared" ca="1" si="154"/>
        <v>-</v>
      </c>
      <c r="FF38" s="244" t="b">
        <f t="shared" ca="1" si="164"/>
        <v>1</v>
      </c>
      <c r="FG38" s="244">
        <f t="shared" ca="1" si="164"/>
        <v>2</v>
      </c>
      <c r="FH38" s="244" t="b">
        <f t="shared" ca="1" si="79"/>
        <v>1</v>
      </c>
      <c r="FI38" s="244" t="str">
        <f t="shared" ca="1" si="79"/>
        <v>-</v>
      </c>
      <c r="FJ38" s="238" t="str">
        <f t="shared" ca="1" si="96"/>
        <v>-</v>
      </c>
      <c r="FK38" s="238" t="str">
        <f t="shared" ca="1" si="96"/>
        <v>-</v>
      </c>
      <c r="FL38" s="238" t="str">
        <f t="shared" ca="1" si="96"/>
        <v>-</v>
      </c>
      <c r="FM38" s="238" t="str">
        <f t="shared" ca="1" si="96"/>
        <v>-</v>
      </c>
      <c r="FN38" s="244" t="str">
        <f t="shared" ca="1" si="155"/>
        <v>-</v>
      </c>
      <c r="FO38" s="253">
        <f t="shared" ca="1" si="165"/>
        <v>0.5</v>
      </c>
      <c r="FP38" s="253">
        <f t="shared" ca="1" si="165"/>
        <v>0.9</v>
      </c>
      <c r="FQ38" s="253">
        <f t="shared" ca="1" si="165"/>
        <v>0.5</v>
      </c>
      <c r="FR38" s="253">
        <f t="shared" ca="1" si="165"/>
        <v>0.5</v>
      </c>
      <c r="FS38" s="253">
        <f t="shared" ca="1" si="165"/>
        <v>0</v>
      </c>
      <c r="FT38" s="253">
        <f t="shared" ca="1" si="165"/>
        <v>0</v>
      </c>
      <c r="FU38" s="253" t="str">
        <f t="shared" ca="1" si="165"/>
        <v>-</v>
      </c>
      <c r="FV38" s="238" t="str">
        <f t="shared" ca="1" si="97"/>
        <v>-</v>
      </c>
      <c r="FW38" s="238" t="str">
        <f t="shared" ca="1" si="97"/>
        <v>-</v>
      </c>
      <c r="FX38" s="244">
        <f t="shared" ca="1" si="155"/>
        <v>1</v>
      </c>
      <c r="FY38" s="244">
        <f t="shared" ca="1" si="155"/>
        <v>0</v>
      </c>
      <c r="FZ38" s="244">
        <f t="shared" ca="1" si="155"/>
        <v>1</v>
      </c>
      <c r="GA38" s="244">
        <f t="shared" ca="1" si="155"/>
        <v>1</v>
      </c>
      <c r="GB38" s="244">
        <f t="shared" ca="1" si="155"/>
        <v>0</v>
      </c>
      <c r="GC38" s="244">
        <f t="shared" ca="1" si="155"/>
        <v>70</v>
      </c>
      <c r="GD38" s="244">
        <f t="shared" ca="1" si="155"/>
        <v>50</v>
      </c>
      <c r="GE38" s="244">
        <f t="shared" ca="1" si="155"/>
        <v>70</v>
      </c>
      <c r="GF38" s="244">
        <f t="shared" ca="1" si="155"/>
        <v>50</v>
      </c>
      <c r="GG38" s="238">
        <f t="shared" ca="1" si="98"/>
        <v>1</v>
      </c>
      <c r="GH38" s="238">
        <f t="shared" ca="1" si="99"/>
        <v>1</v>
      </c>
      <c r="GI38" s="238">
        <f t="shared" ca="1" si="100"/>
        <v>1</v>
      </c>
      <c r="GJ38" s="244">
        <f t="shared" ca="1" si="155"/>
        <v>1</v>
      </c>
      <c r="GK38" s="244">
        <f t="shared" ca="1" si="155"/>
        <v>1</v>
      </c>
      <c r="GL38" s="244">
        <f t="shared" ca="1" si="155"/>
        <v>1</v>
      </c>
      <c r="GM38" s="244">
        <f t="shared" ca="1" si="155"/>
        <v>1</v>
      </c>
      <c r="GN38" s="244">
        <f t="shared" ca="1" si="155"/>
        <v>1</v>
      </c>
      <c r="GO38" s="244">
        <f t="shared" ca="1" si="155"/>
        <v>1</v>
      </c>
      <c r="GP38" s="244">
        <f t="shared" ca="1" si="155"/>
        <v>1</v>
      </c>
      <c r="GQ38" s="161" t="b">
        <f t="shared" ca="1" si="101"/>
        <v>0</v>
      </c>
      <c r="GR38" s="244" t="str">
        <f t="shared" ca="1" si="166"/>
        <v>-</v>
      </c>
      <c r="GS38" s="244" t="b">
        <f t="shared" ref="GS38:GS41" ca="1" si="171">OFFSET(GS$5,$B38,0)</f>
        <v>0</v>
      </c>
      <c r="GT38" s="244">
        <f t="shared" ca="1" si="155"/>
        <v>0</v>
      </c>
      <c r="GU38" s="244" t="str">
        <f t="shared" ca="1" si="155"/>
        <v>-</v>
      </c>
      <c r="GV38" s="244">
        <f t="shared" ca="1" si="155"/>
        <v>0</v>
      </c>
      <c r="GW38" s="244">
        <f t="shared" ca="1" si="155"/>
        <v>0</v>
      </c>
      <c r="GX38" s="27">
        <v>0</v>
      </c>
    </row>
    <row r="39" spans="1:206" s="236" customFormat="1" outlineLevel="2">
      <c r="A39" s="208">
        <f t="shared" si="142"/>
        <v>34</v>
      </c>
      <c r="B39" s="216">
        <f t="shared" ca="1" si="161"/>
        <v>24</v>
      </c>
      <c r="C39" s="236">
        <v>200</v>
      </c>
      <c r="D39" s="236" t="b">
        <f t="shared" ca="1" si="88"/>
        <v>0</v>
      </c>
      <c r="E39" s="236" t="b">
        <v>0</v>
      </c>
      <c r="F39" s="236" t="b">
        <f t="shared" ca="1" si="105"/>
        <v>0</v>
      </c>
      <c r="G39" s="232">
        <f t="shared" ca="1" si="158"/>
        <v>1</v>
      </c>
      <c r="H39" s="232">
        <f t="shared" ca="1" si="158"/>
        <v>1</v>
      </c>
      <c r="I39" s="232">
        <f t="shared" ca="1" si="158"/>
        <v>1</v>
      </c>
      <c r="J39" s="232">
        <f t="shared" ca="1" si="158"/>
        <v>2</v>
      </c>
      <c r="K39" s="232">
        <f t="shared" ca="1" si="158"/>
        <v>1</v>
      </c>
      <c r="L39" s="232">
        <f t="shared" ca="1" si="158"/>
        <v>1</v>
      </c>
      <c r="M39" s="232">
        <f t="shared" ca="1" si="158"/>
        <v>1</v>
      </c>
      <c r="O39" s="250" t="str">
        <f t="shared" ca="1" si="107"/>
        <v>00015 FeedSupply GSM Day135 FWM     GI2 T_TRUE  LTW_FALSE (F43N33)</v>
      </c>
      <c r="P39" s="10" t="str">
        <f ca="1">IF(COUNTIF(O$5:O39,O39)=1,"-","Dup")</f>
        <v>-</v>
      </c>
      <c r="Q39" s="244" t="b">
        <f t="shared" ca="1" si="170"/>
        <v>1</v>
      </c>
      <c r="R39" s="256" t="str">
        <f t="shared" ca="1" si="170"/>
        <v>-</v>
      </c>
      <c r="S39" s="256" t="str">
        <f t="shared" ca="1" si="170"/>
        <v>-</v>
      </c>
      <c r="T39" s="244" t="b">
        <f t="shared" ca="1" si="170"/>
        <v>0</v>
      </c>
      <c r="U39" s="244" t="b">
        <f t="shared" ca="1" si="145"/>
        <v>1</v>
      </c>
      <c r="V39" s="244" t="b">
        <f t="shared" ca="1" si="145"/>
        <v>1</v>
      </c>
      <c r="W39" s="251">
        <f t="shared" ca="1" si="146"/>
        <v>1205</v>
      </c>
      <c r="X39" s="244" t="b">
        <f t="shared" ca="1" si="147"/>
        <v>0</v>
      </c>
      <c r="Y39" s="244" t="str">
        <f t="shared" ca="1" si="147"/>
        <v>-</v>
      </c>
      <c r="Z39" s="244" t="b">
        <f t="shared" ca="1" si="147"/>
        <v>1</v>
      </c>
      <c r="AA39" s="232">
        <f t="shared" ca="1" si="162"/>
        <v>1206</v>
      </c>
      <c r="AB39" s="244">
        <f t="shared" ca="1" si="167"/>
        <v>1</v>
      </c>
      <c r="AC39" s="244" t="str">
        <f t="shared" ca="1" si="148"/>
        <v>-</v>
      </c>
      <c r="AD39" s="244" t="str">
        <f t="shared" ca="1" si="148"/>
        <v>-</v>
      </c>
      <c r="AE39" s="244" t="str">
        <f t="shared" ca="1" si="148"/>
        <v>-</v>
      </c>
      <c r="AF39" s="244" t="str">
        <f t="shared" ca="1" si="148"/>
        <v>-</v>
      </c>
      <c r="AG39" s="244" t="str">
        <f t="shared" ca="1" si="148"/>
        <v>-</v>
      </c>
      <c r="AH39" s="256" t="str">
        <f t="shared" ca="1" si="148"/>
        <v>-</v>
      </c>
      <c r="AI39" s="244">
        <f t="shared" ca="1" si="148"/>
        <v>0</v>
      </c>
      <c r="AJ39" s="244">
        <f t="shared" ca="1" si="148"/>
        <v>0</v>
      </c>
      <c r="AK39" s="244" t="str">
        <f t="shared" ca="1" si="148"/>
        <v>-</v>
      </c>
      <c r="AL39" s="244" t="str">
        <f t="shared" ca="1" si="148"/>
        <v>-</v>
      </c>
      <c r="AM39" s="244" t="str">
        <f t="shared" ca="1" si="148"/>
        <v>-</v>
      </c>
      <c r="AN39" s="244" t="str">
        <f t="shared" ca="1" si="148"/>
        <v>-</v>
      </c>
      <c r="AO39" s="244" t="str">
        <f t="shared" ca="1" si="148"/>
        <v>-</v>
      </c>
      <c r="AP39" s="244" t="str">
        <f t="shared" ca="1" si="148"/>
        <v>-</v>
      </c>
      <c r="AQ39" s="244" t="str">
        <f t="shared" ca="1" si="148"/>
        <v>-</v>
      </c>
      <c r="AR39" s="244" t="str">
        <f t="shared" ca="1" si="148"/>
        <v>-</v>
      </c>
      <c r="AS39" s="244" t="str">
        <f t="shared" ca="1" si="148"/>
        <v>-</v>
      </c>
      <c r="AT39" s="244" t="str">
        <f t="shared" ca="1" si="148"/>
        <v>-</v>
      </c>
      <c r="AU39" s="244" t="str">
        <f t="shared" ca="1" si="148"/>
        <v>-</v>
      </c>
      <c r="AV39" s="244" t="str">
        <f t="shared" ca="1" si="148"/>
        <v>-</v>
      </c>
      <c r="AW39" s="244" t="str">
        <f t="shared" ca="1" si="148"/>
        <v>-</v>
      </c>
      <c r="AX39" s="244" t="str">
        <f t="shared" ca="1" si="148"/>
        <v>-</v>
      </c>
      <c r="AY39" s="244" t="str">
        <f t="shared" ca="1" si="148"/>
        <v>-</v>
      </c>
      <c r="AZ39" s="244" t="str">
        <f t="shared" ca="1" si="148"/>
        <v>-</v>
      </c>
      <c r="BA39" s="244" t="str">
        <f t="shared" ca="1" si="148"/>
        <v>-</v>
      </c>
      <c r="BB39" s="244" t="str">
        <f t="shared" ca="1" si="148"/>
        <v>-</v>
      </c>
      <c r="BC39" s="244" t="str">
        <f t="shared" ca="1" si="148"/>
        <v>-</v>
      </c>
      <c r="BD39" s="244" t="str">
        <f t="shared" ca="1" si="148"/>
        <v>-</v>
      </c>
      <c r="BE39" s="244" t="str">
        <f t="shared" ca="1" si="148"/>
        <v>-</v>
      </c>
      <c r="BF39" s="244" t="str">
        <f t="shared" ca="1" si="148"/>
        <v>-</v>
      </c>
      <c r="BG39" s="244" t="str">
        <f t="shared" ca="1" si="148"/>
        <v>-</v>
      </c>
      <c r="BH39" s="256">
        <f t="shared" ca="1" si="148"/>
        <v>0</v>
      </c>
      <c r="BI39" s="244" t="b">
        <f t="shared" ca="1" si="148"/>
        <v>0</v>
      </c>
      <c r="BJ39" s="244" t="b">
        <f t="shared" ca="1" si="148"/>
        <v>1</v>
      </c>
      <c r="BK39" s="244" t="str">
        <f t="shared" ca="1" si="168"/>
        <v>-</v>
      </c>
      <c r="BL39" s="244" t="str">
        <f t="shared" ca="1" si="168"/>
        <v>-</v>
      </c>
      <c r="BM39" s="244" t="str">
        <f t="shared" ca="1" si="168"/>
        <v>-</v>
      </c>
      <c r="BN39" s="244" t="str">
        <f t="shared" ca="1" si="168"/>
        <v>-</v>
      </c>
      <c r="BO39" s="244" t="str">
        <f t="shared" ca="1" si="168"/>
        <v>-</v>
      </c>
      <c r="BP39" s="244" t="str">
        <f t="shared" ca="1" si="168"/>
        <v>-</v>
      </c>
      <c r="BQ39" s="244">
        <f t="shared" ca="1" si="149"/>
        <v>3</v>
      </c>
      <c r="BR39" s="244">
        <f t="shared" ca="1" si="149"/>
        <v>3</v>
      </c>
      <c r="BS39" s="244">
        <f t="shared" ca="1" si="149"/>
        <v>0</v>
      </c>
      <c r="BT39" s="244" t="str">
        <f t="shared" ca="1" si="149"/>
        <v>-</v>
      </c>
      <c r="BU39" s="244" t="str">
        <f t="shared" ca="1" si="169"/>
        <v>-</v>
      </c>
      <c r="BV39" s="244" t="str">
        <f t="shared" ca="1" si="169"/>
        <v>-</v>
      </c>
      <c r="BW39" s="244" t="str">
        <f t="shared" ca="1" si="169"/>
        <v>-</v>
      </c>
      <c r="BX39" s="244" t="str">
        <f t="shared" ca="1" si="169"/>
        <v>-</v>
      </c>
      <c r="BY39" s="244" t="str">
        <f t="shared" ca="1" si="169"/>
        <v>-</v>
      </c>
      <c r="BZ39" s="244" t="str">
        <f t="shared" ca="1" si="169"/>
        <v>-</v>
      </c>
      <c r="CA39" s="244">
        <f t="shared" ca="1" si="169"/>
        <v>0</v>
      </c>
      <c r="CB39" s="244" t="str">
        <f t="shared" ca="1" si="169"/>
        <v>-</v>
      </c>
      <c r="CC39" s="244" t="str">
        <f t="shared" ca="1" si="169"/>
        <v>-</v>
      </c>
      <c r="CD39" s="244" t="str">
        <f t="shared" ca="1" si="169"/>
        <v>-</v>
      </c>
      <c r="CE39" s="244" t="str">
        <f t="shared" ca="1" si="169"/>
        <v>-</v>
      </c>
      <c r="CF39" s="244" t="str">
        <f t="shared" ca="1" si="169"/>
        <v>-</v>
      </c>
      <c r="CG39" s="244">
        <f t="shared" ca="1" si="169"/>
        <v>0</v>
      </c>
      <c r="CH39" s="256">
        <f t="shared" ca="1" si="169"/>
        <v>0</v>
      </c>
      <c r="CI39" s="256">
        <f t="shared" ca="1" si="169"/>
        <v>0</v>
      </c>
      <c r="CJ39" s="256">
        <f t="shared" ca="1" si="169"/>
        <v>0</v>
      </c>
      <c r="CK39" s="244">
        <f t="shared" ca="1" si="163"/>
        <v>0</v>
      </c>
      <c r="CL39" s="244">
        <f t="shared" ca="1" si="163"/>
        <v>0</v>
      </c>
      <c r="CM39" s="244">
        <f t="shared" ca="1" si="163"/>
        <v>0</v>
      </c>
      <c r="CN39" s="244" t="str">
        <f t="shared" ca="1" si="163"/>
        <v>-</v>
      </c>
      <c r="CO39" s="244" t="str">
        <f t="shared" ca="1" si="163"/>
        <v>-</v>
      </c>
      <c r="CP39" s="256" t="str">
        <f t="shared" ca="1" si="163"/>
        <v>-</v>
      </c>
      <c r="CQ39" s="256" t="str">
        <f t="shared" ca="1" si="163"/>
        <v>-</v>
      </c>
      <c r="CR39" s="244" t="str">
        <f t="shared" ca="1" si="163"/>
        <v>-</v>
      </c>
      <c r="CS39" s="244" t="str">
        <f t="shared" ca="1" si="163"/>
        <v>-</v>
      </c>
      <c r="CT39" s="244" t="str">
        <f t="shared" ca="1" si="163"/>
        <v>-</v>
      </c>
      <c r="CU39" s="244" t="str">
        <f t="shared" ca="1" si="163"/>
        <v>-</v>
      </c>
      <c r="CV39" s="244" t="str">
        <f t="shared" ca="1" si="163"/>
        <v>-</v>
      </c>
      <c r="CW39" s="244" t="str">
        <f t="shared" ca="1" si="163"/>
        <v>-</v>
      </c>
      <c r="CX39" s="244" t="str">
        <f t="shared" ca="1" si="163"/>
        <v>-</v>
      </c>
      <c r="CY39" s="238">
        <f t="shared" ca="1" si="92"/>
        <v>0</v>
      </c>
      <c r="CZ39" s="244" t="str">
        <f t="shared" ca="1" si="159"/>
        <v>-</v>
      </c>
      <c r="DA39" s="244" t="str">
        <f t="shared" ca="1" si="159"/>
        <v>-</v>
      </c>
      <c r="DB39" s="244" t="str">
        <f t="shared" ca="1" si="159"/>
        <v>-</v>
      </c>
      <c r="DC39" s="244" t="str">
        <f t="shared" ca="1" si="159"/>
        <v>-</v>
      </c>
      <c r="DD39" s="238" t="b">
        <f t="shared" ca="1" si="93"/>
        <v>0</v>
      </c>
      <c r="DE39" s="244" t="str">
        <f t="shared" ca="1" si="159"/>
        <v>-</v>
      </c>
      <c r="DF39" s="244">
        <f t="shared" ca="1" si="159"/>
        <v>0</v>
      </c>
      <c r="DG39" s="244" t="str">
        <f t="shared" ca="1" si="159"/>
        <v>-</v>
      </c>
      <c r="DH39" s="244">
        <f t="shared" ca="1" si="159"/>
        <v>1</v>
      </c>
      <c r="DI39" s="244">
        <f t="shared" ca="1" si="159"/>
        <v>0</v>
      </c>
      <c r="DJ39" s="244">
        <f t="shared" ca="1" si="159"/>
        <v>1</v>
      </c>
      <c r="DK39" s="244">
        <f t="shared" ca="1" si="159"/>
        <v>1</v>
      </c>
      <c r="DL39" s="244">
        <f t="shared" ca="1" si="159"/>
        <v>1</v>
      </c>
      <c r="DM39" s="244">
        <f t="shared" ca="1" si="159"/>
        <v>0</v>
      </c>
      <c r="DN39" s="244">
        <f t="shared" ca="1" si="159"/>
        <v>0</v>
      </c>
      <c r="DO39" s="244">
        <f t="shared" ca="1" si="159"/>
        <v>0</v>
      </c>
      <c r="DP39" s="244">
        <f t="shared" ca="1" si="159"/>
        <v>0</v>
      </c>
      <c r="DQ39" s="244">
        <f t="shared" ca="1" si="159"/>
        <v>1</v>
      </c>
      <c r="DR39" s="244">
        <f t="shared" ca="1" si="159"/>
        <v>0</v>
      </c>
      <c r="DS39" s="244">
        <f t="shared" ca="1" si="159"/>
        <v>0</v>
      </c>
      <c r="DT39" s="244">
        <f t="shared" ca="1" si="159"/>
        <v>0</v>
      </c>
      <c r="DU39" s="244">
        <f t="shared" ca="1" si="159"/>
        <v>0</v>
      </c>
      <c r="DV39" s="244">
        <f t="shared" ca="1" si="159"/>
        <v>0</v>
      </c>
      <c r="DW39" s="244">
        <f t="shared" ca="1" si="159"/>
        <v>0</v>
      </c>
      <c r="DX39" s="244">
        <f t="shared" ca="1" si="159"/>
        <v>0</v>
      </c>
      <c r="DY39" s="244">
        <f t="shared" ref="DY39:EC39" ca="1" si="172">OFFSET(DY$5,$B39,0)</f>
        <v>1</v>
      </c>
      <c r="DZ39" s="244">
        <f t="shared" ca="1" si="172"/>
        <v>0</v>
      </c>
      <c r="EA39" s="256">
        <f t="shared" ca="1" si="172"/>
        <v>0</v>
      </c>
      <c r="EB39" s="256">
        <f t="shared" ca="1" si="172"/>
        <v>0</v>
      </c>
      <c r="EC39" s="256">
        <f t="shared" ca="1" si="172"/>
        <v>0</v>
      </c>
      <c r="ED39" s="256">
        <f t="shared" ca="1" si="151"/>
        <v>0</v>
      </c>
      <c r="EE39" s="256">
        <f t="shared" ca="1" si="151"/>
        <v>0</v>
      </c>
      <c r="EF39" s="256">
        <f t="shared" ca="1" si="151"/>
        <v>0</v>
      </c>
      <c r="EG39" s="244">
        <f t="shared" ref="EG39:EV43" ca="1" si="173">OFFSET(EG$5,$B39,0)</f>
        <v>0</v>
      </c>
      <c r="EH39" s="244">
        <f t="shared" ca="1" si="173"/>
        <v>0</v>
      </c>
      <c r="EI39" s="244" t="str">
        <f t="shared" ca="1" si="173"/>
        <v>-</v>
      </c>
      <c r="EJ39" s="244" t="str">
        <f t="shared" ca="1" si="173"/>
        <v>-</v>
      </c>
      <c r="EK39" s="244" t="str">
        <f t="shared" ca="1" si="173"/>
        <v>-</v>
      </c>
      <c r="EL39" s="244" t="str">
        <f t="shared" ca="1" si="173"/>
        <v>-</v>
      </c>
      <c r="EM39" s="238" t="b">
        <f t="shared" ca="1" si="94"/>
        <v>1</v>
      </c>
      <c r="EN39" s="238" t="b">
        <f t="shared" ca="1" si="94"/>
        <v>0</v>
      </c>
      <c r="EO39" s="238" t="b">
        <f t="shared" ca="1" si="94"/>
        <v>0</v>
      </c>
      <c r="EP39" s="256">
        <f t="shared" ca="1" si="173"/>
        <v>0</v>
      </c>
      <c r="EQ39" s="244">
        <f t="shared" ca="1" si="173"/>
        <v>2</v>
      </c>
      <c r="ER39" s="244">
        <f t="shared" ca="1" si="173"/>
        <v>2</v>
      </c>
      <c r="ES39" s="256" t="str">
        <f t="shared" ca="1" si="173"/>
        <v>-</v>
      </c>
      <c r="ET39" s="256" t="str">
        <f t="shared" ca="1" si="173"/>
        <v>-</v>
      </c>
      <c r="EU39" s="256" t="str">
        <f t="shared" ca="1" si="173"/>
        <v>-</v>
      </c>
      <c r="EV39" s="256" t="str">
        <f t="shared" ca="1" si="173"/>
        <v>-</v>
      </c>
      <c r="EW39" s="256" t="str">
        <f t="shared" ca="1" si="151"/>
        <v>-</v>
      </c>
      <c r="EX39" s="244" t="str">
        <f t="shared" ref="EX39:EY43" ca="1" si="174">OFFSET(EX$5,$B39,0)</f>
        <v>-</v>
      </c>
      <c r="EY39" s="244" t="str">
        <f t="shared" ca="1" si="174"/>
        <v>-</v>
      </c>
      <c r="EZ39" s="238" t="b">
        <f t="array" aca="1" ref="EZ39" ca="1">IF(OR(FA39:FB39&lt;&gt;"-"),TRUE,"-")</f>
        <v>1</v>
      </c>
      <c r="FA39" s="232">
        <f t="shared" ca="1" si="134"/>
        <v>2</v>
      </c>
      <c r="FB39" s="256" t="str">
        <f t="shared" ca="1" si="152"/>
        <v>-</v>
      </c>
      <c r="FC39" s="238" t="str">
        <f t="array" aca="1" ref="FC39" ca="1">IF(OR(FD39:FE39&lt;&gt;"-"),TRUE,"-")</f>
        <v>-</v>
      </c>
      <c r="FD39" s="244" t="str">
        <f t="shared" ca="1" si="153"/>
        <v>-</v>
      </c>
      <c r="FE39" s="256" t="str">
        <f t="shared" ca="1" si="154"/>
        <v>-</v>
      </c>
      <c r="FF39" s="244" t="b">
        <f t="shared" ca="1" si="164"/>
        <v>1</v>
      </c>
      <c r="FG39" s="244">
        <f t="shared" ca="1" si="164"/>
        <v>2</v>
      </c>
      <c r="FH39" s="244" t="b">
        <f t="shared" ca="1" si="79"/>
        <v>1</v>
      </c>
      <c r="FI39" s="244" t="str">
        <f t="shared" ca="1" si="79"/>
        <v>-</v>
      </c>
      <c r="FJ39" s="238" t="str">
        <f t="shared" ca="1" si="96"/>
        <v>-</v>
      </c>
      <c r="FK39" s="238" t="str">
        <f t="shared" ca="1" si="96"/>
        <v>-</v>
      </c>
      <c r="FL39" s="238" t="str">
        <f t="shared" ca="1" si="96"/>
        <v>-</v>
      </c>
      <c r="FM39" s="238" t="str">
        <f t="shared" ca="1" si="96"/>
        <v>-</v>
      </c>
      <c r="FN39" s="244" t="str">
        <f t="shared" ca="1" si="155"/>
        <v>-</v>
      </c>
      <c r="FO39" s="253">
        <f t="shared" ca="1" si="165"/>
        <v>0.5</v>
      </c>
      <c r="FP39" s="253">
        <f t="shared" ca="1" si="165"/>
        <v>0.9</v>
      </c>
      <c r="FQ39" s="253">
        <f t="shared" ca="1" si="165"/>
        <v>0.5</v>
      </c>
      <c r="FR39" s="253">
        <f t="shared" ca="1" si="165"/>
        <v>0.5</v>
      </c>
      <c r="FS39" s="253">
        <f t="shared" ca="1" si="165"/>
        <v>0</v>
      </c>
      <c r="FT39" s="253">
        <f t="shared" ca="1" si="165"/>
        <v>0</v>
      </c>
      <c r="FU39" s="253" t="str">
        <f t="shared" ca="1" si="165"/>
        <v>-</v>
      </c>
      <c r="FV39" s="238" t="str">
        <f t="shared" ca="1" si="97"/>
        <v>-</v>
      </c>
      <c r="FW39" s="238" t="str">
        <f t="shared" ca="1" si="97"/>
        <v>-</v>
      </c>
      <c r="FX39" s="244">
        <f t="shared" ca="1" si="155"/>
        <v>1</v>
      </c>
      <c r="FY39" s="244">
        <f t="shared" ca="1" si="155"/>
        <v>0</v>
      </c>
      <c r="FZ39" s="244">
        <f t="shared" ca="1" si="155"/>
        <v>1</v>
      </c>
      <c r="GA39" s="244">
        <f t="shared" ca="1" si="155"/>
        <v>1</v>
      </c>
      <c r="GB39" s="244">
        <f t="shared" ca="1" si="155"/>
        <v>0</v>
      </c>
      <c r="GC39" s="244">
        <f t="shared" ca="1" si="155"/>
        <v>70</v>
      </c>
      <c r="GD39" s="244">
        <f t="shared" ca="1" si="155"/>
        <v>50</v>
      </c>
      <c r="GE39" s="244">
        <f t="shared" ca="1" si="155"/>
        <v>70</v>
      </c>
      <c r="GF39" s="244">
        <f t="shared" ca="1" si="155"/>
        <v>50</v>
      </c>
      <c r="GG39" s="238">
        <f t="shared" ca="1" si="98"/>
        <v>1</v>
      </c>
      <c r="GH39" s="238">
        <f t="shared" ca="1" si="99"/>
        <v>1</v>
      </c>
      <c r="GI39" s="238">
        <f t="shared" ca="1" si="100"/>
        <v>1</v>
      </c>
      <c r="GJ39" s="244">
        <f t="shared" ca="1" si="155"/>
        <v>1</v>
      </c>
      <c r="GK39" s="244">
        <f t="shared" ca="1" si="155"/>
        <v>1</v>
      </c>
      <c r="GL39" s="244">
        <f t="shared" ca="1" si="155"/>
        <v>1</v>
      </c>
      <c r="GM39" s="244">
        <f t="shared" ca="1" si="155"/>
        <v>1</v>
      </c>
      <c r="GN39" s="244">
        <f t="shared" ca="1" si="155"/>
        <v>1</v>
      </c>
      <c r="GO39" s="244">
        <f t="shared" ca="1" si="155"/>
        <v>1</v>
      </c>
      <c r="GP39" s="244">
        <f t="shared" ca="1" si="155"/>
        <v>1</v>
      </c>
      <c r="GQ39" s="161" t="b">
        <f t="shared" ca="1" si="101"/>
        <v>0</v>
      </c>
      <c r="GR39" s="244" t="str">
        <f t="shared" ref="GR39:GR42" ca="1" si="175">OFFSET(GR$5,$B39,0)</f>
        <v>-</v>
      </c>
      <c r="GS39" s="244" t="b">
        <f t="shared" ca="1" si="171"/>
        <v>0</v>
      </c>
      <c r="GT39" s="244">
        <f t="shared" ca="1" si="155"/>
        <v>0</v>
      </c>
      <c r="GU39" s="244" t="str">
        <f t="shared" ca="1" si="155"/>
        <v>-</v>
      </c>
      <c r="GV39" s="244">
        <f t="shared" ca="1" si="155"/>
        <v>0</v>
      </c>
      <c r="GW39" s="244">
        <f t="shared" ca="1" si="155"/>
        <v>0</v>
      </c>
      <c r="GX39" s="27">
        <v>0</v>
      </c>
    </row>
    <row r="40" spans="1:206" s="236" customFormat="1" outlineLevel="2">
      <c r="A40" s="208">
        <f t="shared" si="142"/>
        <v>35</v>
      </c>
      <c r="B40" s="216">
        <f t="shared" ca="1" si="161"/>
        <v>25</v>
      </c>
      <c r="C40" s="236">
        <v>200</v>
      </c>
      <c r="D40" s="236" t="b">
        <f t="shared" ca="1" si="88"/>
        <v>0</v>
      </c>
      <c r="E40" s="236" t="b">
        <v>0</v>
      </c>
      <c r="F40" s="236" t="b">
        <f t="shared" ca="1" si="105"/>
        <v>0</v>
      </c>
      <c r="G40" s="232">
        <f t="shared" ca="1" si="158"/>
        <v>1</v>
      </c>
      <c r="H40" s="232">
        <f t="shared" ca="1" si="158"/>
        <v>1</v>
      </c>
      <c r="I40" s="232">
        <f t="shared" ca="1" si="158"/>
        <v>1</v>
      </c>
      <c r="J40" s="232">
        <f t="shared" ca="1" si="158"/>
        <v>2</v>
      </c>
      <c r="K40" s="232">
        <f t="shared" ca="1" si="158"/>
        <v>1</v>
      </c>
      <c r="L40" s="232">
        <f t="shared" ca="1" si="158"/>
        <v>1</v>
      </c>
      <c r="M40" s="232">
        <f t="shared" ca="1" si="158"/>
        <v>1</v>
      </c>
      <c r="O40" s="250" t="str">
        <f t="shared" ca="1" si="107"/>
        <v>00016 FeedSupply GSM Day135 FWM     GI2 T_TRUE  LTW_FALSE (F43N33)</v>
      </c>
      <c r="P40" s="10" t="str">
        <f ca="1">IF(COUNTIF(O$5:O40,O40)=1,"-","Dup")</f>
        <v>-</v>
      </c>
      <c r="Q40" s="244" t="b">
        <f t="shared" ca="1" si="170"/>
        <v>1</v>
      </c>
      <c r="R40" s="256" t="str">
        <f t="shared" ca="1" si="170"/>
        <v>-</v>
      </c>
      <c r="S40" s="256" t="str">
        <f t="shared" ca="1" si="170"/>
        <v>-</v>
      </c>
      <c r="T40" s="244" t="b">
        <f t="shared" ca="1" si="170"/>
        <v>0</v>
      </c>
      <c r="U40" s="244" t="b">
        <f t="shared" ca="1" si="145"/>
        <v>1</v>
      </c>
      <c r="V40" s="244" t="b">
        <f t="shared" ca="1" si="145"/>
        <v>1</v>
      </c>
      <c r="W40" s="234">
        <f ca="1">OFFSET($AA40,-1,0)</f>
        <v>1206</v>
      </c>
      <c r="X40" s="244" t="b">
        <f t="shared" ca="1" si="147"/>
        <v>0</v>
      </c>
      <c r="Y40" s="244" t="str">
        <f t="shared" ca="1" si="147"/>
        <v>-</v>
      </c>
      <c r="Z40" s="244" t="b">
        <f t="shared" ca="1" si="147"/>
        <v>1</v>
      </c>
      <c r="AA40" s="232">
        <f t="shared" ca="1" si="162"/>
        <v>1207</v>
      </c>
      <c r="AB40" s="244">
        <f t="shared" ca="1" si="167"/>
        <v>1</v>
      </c>
      <c r="AC40" s="244" t="str">
        <f t="shared" ca="1" si="148"/>
        <v>-</v>
      </c>
      <c r="AD40" s="244" t="str">
        <f t="shared" ca="1" si="148"/>
        <v>-</v>
      </c>
      <c r="AE40" s="244" t="str">
        <f t="shared" ca="1" si="148"/>
        <v>-</v>
      </c>
      <c r="AF40" s="244" t="str">
        <f t="shared" ca="1" si="148"/>
        <v>-</v>
      </c>
      <c r="AG40" s="244" t="str">
        <f t="shared" ca="1" si="148"/>
        <v>-</v>
      </c>
      <c r="AH40" s="256" t="str">
        <f t="shared" ca="1" si="148"/>
        <v>-</v>
      </c>
      <c r="AI40" s="244">
        <f t="shared" ca="1" si="148"/>
        <v>0</v>
      </c>
      <c r="AJ40" s="244">
        <f t="shared" ca="1" si="148"/>
        <v>0</v>
      </c>
      <c r="AK40" s="244" t="str">
        <f t="shared" ca="1" si="148"/>
        <v>-</v>
      </c>
      <c r="AL40" s="244" t="str">
        <f t="shared" ca="1" si="148"/>
        <v>-</v>
      </c>
      <c r="AM40" s="244" t="str">
        <f t="shared" ref="AC40:BJ43" ca="1" si="176">OFFSET(AM$5,$B40,0)</f>
        <v>-</v>
      </c>
      <c r="AN40" s="244" t="str">
        <f t="shared" ca="1" si="176"/>
        <v>-</v>
      </c>
      <c r="AO40" s="244" t="str">
        <f t="shared" ca="1" si="176"/>
        <v>-</v>
      </c>
      <c r="AP40" s="244" t="str">
        <f t="shared" ca="1" si="176"/>
        <v>-</v>
      </c>
      <c r="AQ40" s="244" t="str">
        <f t="shared" ca="1" si="176"/>
        <v>-</v>
      </c>
      <c r="AR40" s="244" t="str">
        <f t="shared" ca="1" si="176"/>
        <v>-</v>
      </c>
      <c r="AS40" s="244" t="str">
        <f t="shared" ca="1" si="176"/>
        <v>-</v>
      </c>
      <c r="AT40" s="244" t="str">
        <f t="shared" ca="1" si="176"/>
        <v>-</v>
      </c>
      <c r="AU40" s="244" t="str">
        <f t="shared" ca="1" si="176"/>
        <v>-</v>
      </c>
      <c r="AV40" s="244" t="str">
        <f t="shared" ca="1" si="176"/>
        <v>-</v>
      </c>
      <c r="AW40" s="244" t="str">
        <f t="shared" ca="1" si="176"/>
        <v>-</v>
      </c>
      <c r="AX40" s="244" t="str">
        <f t="shared" ca="1" si="176"/>
        <v>-</v>
      </c>
      <c r="AY40" s="244" t="str">
        <f t="shared" ca="1" si="176"/>
        <v>-</v>
      </c>
      <c r="AZ40" s="244" t="str">
        <f t="shared" ca="1" si="176"/>
        <v>-</v>
      </c>
      <c r="BA40" s="244" t="str">
        <f t="shared" ca="1" si="176"/>
        <v>-</v>
      </c>
      <c r="BB40" s="244" t="str">
        <f t="shared" ca="1" si="176"/>
        <v>-</v>
      </c>
      <c r="BC40" s="244" t="str">
        <f t="shared" ca="1" si="176"/>
        <v>-</v>
      </c>
      <c r="BD40" s="244" t="str">
        <f t="shared" ca="1" si="176"/>
        <v>-</v>
      </c>
      <c r="BE40" s="244" t="str">
        <f t="shared" ca="1" si="176"/>
        <v>-</v>
      </c>
      <c r="BF40" s="244" t="str">
        <f t="shared" ca="1" si="176"/>
        <v>-</v>
      </c>
      <c r="BG40" s="244" t="str">
        <f t="shared" ca="1" si="176"/>
        <v>-</v>
      </c>
      <c r="BH40" s="256">
        <f t="shared" ca="1" si="176"/>
        <v>0</v>
      </c>
      <c r="BI40" s="244" t="b">
        <f t="shared" ca="1" si="176"/>
        <v>1</v>
      </c>
      <c r="BJ40" s="244" t="b">
        <f t="shared" ca="1" si="176"/>
        <v>0</v>
      </c>
      <c r="BK40" s="244" t="str">
        <f t="shared" ca="1" si="168"/>
        <v>-</v>
      </c>
      <c r="BL40" s="244" t="str">
        <f t="shared" ca="1" si="168"/>
        <v>-</v>
      </c>
      <c r="BM40" s="244" t="str">
        <f t="shared" ca="1" si="168"/>
        <v>-</v>
      </c>
      <c r="BN40" s="244" t="str">
        <f t="shared" ca="1" si="168"/>
        <v>-</v>
      </c>
      <c r="BO40" s="244" t="str">
        <f t="shared" ca="1" si="168"/>
        <v>-</v>
      </c>
      <c r="BP40" s="244" t="str">
        <f t="shared" ca="1" si="168"/>
        <v>-</v>
      </c>
      <c r="BQ40" s="244">
        <f t="shared" ca="1" si="149"/>
        <v>3</v>
      </c>
      <c r="BR40" s="244">
        <f t="shared" ca="1" si="149"/>
        <v>3</v>
      </c>
      <c r="BS40" s="244">
        <f t="shared" ca="1" si="149"/>
        <v>0</v>
      </c>
      <c r="BT40" s="244">
        <f t="shared" ca="1" si="149"/>
        <v>0.25</v>
      </c>
      <c r="BU40" s="244">
        <f t="shared" ca="1" si="169"/>
        <v>-0.25</v>
      </c>
      <c r="BV40" s="244" t="str">
        <f t="shared" ca="1" si="169"/>
        <v>-</v>
      </c>
      <c r="BW40" s="244" t="str">
        <f t="shared" ca="1" si="169"/>
        <v>-</v>
      </c>
      <c r="BX40" s="244" t="str">
        <f t="shared" ca="1" si="169"/>
        <v>-</v>
      </c>
      <c r="BY40" s="244" t="str">
        <f t="shared" ca="1" si="169"/>
        <v>-</v>
      </c>
      <c r="BZ40" s="244" t="str">
        <f t="shared" ca="1" si="169"/>
        <v>-</v>
      </c>
      <c r="CA40" s="244">
        <f t="shared" ca="1" si="169"/>
        <v>0</v>
      </c>
      <c r="CB40" s="244">
        <f t="shared" ca="1" si="169"/>
        <v>0.25</v>
      </c>
      <c r="CC40" s="244">
        <f t="shared" ca="1" si="169"/>
        <v>-0.25</v>
      </c>
      <c r="CD40" s="244" t="str">
        <f t="shared" ca="1" si="169"/>
        <v>-</v>
      </c>
      <c r="CE40" s="244" t="str">
        <f t="shared" ca="1" si="169"/>
        <v>-</v>
      </c>
      <c r="CF40" s="244" t="str">
        <f t="shared" ca="1" si="169"/>
        <v>-</v>
      </c>
      <c r="CG40" s="244">
        <f t="shared" ca="1" si="169"/>
        <v>0</v>
      </c>
      <c r="CH40" s="256">
        <f t="shared" ca="1" si="169"/>
        <v>0</v>
      </c>
      <c r="CI40" s="256">
        <f t="shared" ca="1" si="169"/>
        <v>0</v>
      </c>
      <c r="CJ40" s="256">
        <f t="shared" ca="1" si="169"/>
        <v>0</v>
      </c>
      <c r="CK40" s="244">
        <f t="shared" ca="1" si="163"/>
        <v>0</v>
      </c>
      <c r="CL40" s="244">
        <f t="shared" ca="1" si="163"/>
        <v>0</v>
      </c>
      <c r="CM40" s="244">
        <f t="shared" ca="1" si="163"/>
        <v>0</v>
      </c>
      <c r="CN40" s="244" t="str">
        <f t="shared" ca="1" si="163"/>
        <v>-</v>
      </c>
      <c r="CO40" s="244" t="str">
        <f t="shared" ca="1" si="163"/>
        <v>-</v>
      </c>
      <c r="CP40" s="256" t="str">
        <f t="shared" ca="1" si="163"/>
        <v>-</v>
      </c>
      <c r="CQ40" s="256" t="str">
        <f t="shared" ca="1" si="163"/>
        <v>-</v>
      </c>
      <c r="CR40" s="244" t="str">
        <f t="shared" ca="1" si="163"/>
        <v>-</v>
      </c>
      <c r="CS40" s="244" t="str">
        <f t="shared" ca="1" si="163"/>
        <v>-</v>
      </c>
      <c r="CT40" s="244" t="str">
        <f t="shared" ca="1" si="163"/>
        <v>-</v>
      </c>
      <c r="CU40" s="244" t="str">
        <f t="shared" ca="1" si="163"/>
        <v>-</v>
      </c>
      <c r="CV40" s="244" t="str">
        <f t="shared" ca="1" si="163"/>
        <v>-</v>
      </c>
      <c r="CW40" s="244" t="str">
        <f t="shared" ca="1" si="163"/>
        <v>-</v>
      </c>
      <c r="CX40" s="244" t="str">
        <f t="shared" ca="1" si="163"/>
        <v>-</v>
      </c>
      <c r="CY40" s="238">
        <f t="shared" ca="1" si="92"/>
        <v>0</v>
      </c>
      <c r="CZ40" s="244" t="str">
        <f t="shared" ref="CZ40:DO43" ca="1" si="177">OFFSET(CZ$5,$B40,0)</f>
        <v>-</v>
      </c>
      <c r="DA40" s="244" t="str">
        <f t="shared" ca="1" si="177"/>
        <v>-</v>
      </c>
      <c r="DB40" s="244" t="str">
        <f t="shared" ca="1" si="177"/>
        <v>-</v>
      </c>
      <c r="DC40" s="244" t="str">
        <f t="shared" ca="1" si="177"/>
        <v>-</v>
      </c>
      <c r="DD40" s="238" t="b">
        <f t="shared" ca="1" si="93"/>
        <v>0</v>
      </c>
      <c r="DE40" s="244" t="str">
        <f t="shared" ca="1" si="177"/>
        <v>-</v>
      </c>
      <c r="DF40" s="244">
        <f t="shared" ca="1" si="177"/>
        <v>0</v>
      </c>
      <c r="DG40" s="244" t="str">
        <f t="shared" ca="1" si="177"/>
        <v>-</v>
      </c>
      <c r="DH40" s="244">
        <f t="shared" ca="1" si="177"/>
        <v>1</v>
      </c>
      <c r="DI40" s="244">
        <f t="shared" ca="1" si="177"/>
        <v>0</v>
      </c>
      <c r="DJ40" s="244">
        <f t="shared" ca="1" si="177"/>
        <v>1</v>
      </c>
      <c r="DK40" s="244">
        <f t="shared" ca="1" si="177"/>
        <v>1</v>
      </c>
      <c r="DL40" s="244">
        <f t="shared" ca="1" si="177"/>
        <v>1</v>
      </c>
      <c r="DM40" s="244">
        <f t="shared" ca="1" si="177"/>
        <v>0</v>
      </c>
      <c r="DN40" s="244">
        <f t="shared" ca="1" si="177"/>
        <v>0</v>
      </c>
      <c r="DO40" s="244">
        <f t="shared" ca="1" si="177"/>
        <v>0</v>
      </c>
      <c r="DP40" s="244">
        <f t="shared" ref="DP40:EC43" ca="1" si="178">OFFSET(DP$5,$B40,0)</f>
        <v>0</v>
      </c>
      <c r="DQ40" s="244">
        <f t="shared" ca="1" si="178"/>
        <v>1</v>
      </c>
      <c r="DR40" s="244">
        <f t="shared" ca="1" si="178"/>
        <v>0</v>
      </c>
      <c r="DS40" s="244">
        <f t="shared" ca="1" si="178"/>
        <v>0</v>
      </c>
      <c r="DT40" s="244">
        <f t="shared" ca="1" si="178"/>
        <v>0</v>
      </c>
      <c r="DU40" s="244">
        <f t="shared" ca="1" si="178"/>
        <v>0</v>
      </c>
      <c r="DV40" s="244">
        <f t="shared" ca="1" si="178"/>
        <v>0</v>
      </c>
      <c r="DW40" s="244">
        <f t="shared" ca="1" si="178"/>
        <v>0</v>
      </c>
      <c r="DX40" s="244">
        <f t="shared" ca="1" si="178"/>
        <v>0</v>
      </c>
      <c r="DY40" s="244">
        <f t="shared" ca="1" si="178"/>
        <v>1</v>
      </c>
      <c r="DZ40" s="244">
        <f t="shared" ca="1" si="178"/>
        <v>0</v>
      </c>
      <c r="EA40" s="256">
        <f t="shared" ca="1" si="178"/>
        <v>0</v>
      </c>
      <c r="EB40" s="256">
        <f t="shared" ca="1" si="178"/>
        <v>0</v>
      </c>
      <c r="EC40" s="256">
        <f t="shared" ca="1" si="178"/>
        <v>0</v>
      </c>
      <c r="ED40" s="256">
        <f t="shared" ca="1" si="151"/>
        <v>0</v>
      </c>
      <c r="EE40" s="256">
        <f t="shared" ca="1" si="151"/>
        <v>0</v>
      </c>
      <c r="EF40" s="256">
        <f t="shared" ca="1" si="151"/>
        <v>0</v>
      </c>
      <c r="EG40" s="244">
        <f t="shared" ca="1" si="173"/>
        <v>0</v>
      </c>
      <c r="EH40" s="244">
        <f t="shared" ca="1" si="173"/>
        <v>0</v>
      </c>
      <c r="EI40" s="244" t="str">
        <f t="shared" ca="1" si="173"/>
        <v>-</v>
      </c>
      <c r="EJ40" s="244" t="str">
        <f t="shared" ca="1" si="173"/>
        <v>-</v>
      </c>
      <c r="EK40" s="244" t="str">
        <f t="shared" ca="1" si="173"/>
        <v>-</v>
      </c>
      <c r="EL40" s="244" t="str">
        <f t="shared" ca="1" si="173"/>
        <v>-</v>
      </c>
      <c r="EM40" s="238" t="b">
        <f t="shared" ca="1" si="94"/>
        <v>1</v>
      </c>
      <c r="EN40" s="238" t="b">
        <f t="shared" ca="1" si="94"/>
        <v>0</v>
      </c>
      <c r="EO40" s="238" t="b">
        <f t="shared" ca="1" si="94"/>
        <v>0</v>
      </c>
      <c r="EP40" s="256">
        <f t="shared" ca="1" si="173"/>
        <v>0</v>
      </c>
      <c r="EQ40" s="244">
        <f t="shared" ca="1" si="173"/>
        <v>2</v>
      </c>
      <c r="ER40" s="244">
        <f t="shared" ca="1" si="173"/>
        <v>2</v>
      </c>
      <c r="ES40" s="256" t="str">
        <f t="shared" ca="1" si="151"/>
        <v>-</v>
      </c>
      <c r="ET40" s="256" t="str">
        <f t="shared" ca="1" si="151"/>
        <v>-</v>
      </c>
      <c r="EU40" s="256" t="str">
        <f t="shared" ca="1" si="151"/>
        <v>-</v>
      </c>
      <c r="EV40" s="256" t="str">
        <f t="shared" ca="1" si="151"/>
        <v>-</v>
      </c>
      <c r="EW40" s="256" t="str">
        <f t="shared" ca="1" si="151"/>
        <v>-</v>
      </c>
      <c r="EX40" s="244" t="str">
        <f t="shared" ca="1" si="174"/>
        <v>-</v>
      </c>
      <c r="EY40" s="244" t="str">
        <f t="shared" ca="1" si="174"/>
        <v>-</v>
      </c>
      <c r="EZ40" s="238" t="b">
        <f t="array" aca="1" ref="EZ40" ca="1">IF(OR(FA40:FB40&lt;&gt;"-"),TRUE,"-")</f>
        <v>1</v>
      </c>
      <c r="FA40" s="232">
        <f t="shared" ca="1" si="134"/>
        <v>2</v>
      </c>
      <c r="FB40" s="256" t="str">
        <f t="shared" ca="1" si="152"/>
        <v>-</v>
      </c>
      <c r="FC40" s="238" t="str">
        <f t="array" aca="1" ref="FC40" ca="1">IF(OR(FD40:FE40&lt;&gt;"-"),TRUE,"-")</f>
        <v>-</v>
      </c>
      <c r="FD40" s="244" t="str">
        <f t="shared" ca="1" si="153"/>
        <v>-</v>
      </c>
      <c r="FE40" s="256" t="str">
        <f t="shared" ca="1" si="154"/>
        <v>-</v>
      </c>
      <c r="FF40" s="244" t="b">
        <f t="shared" ca="1" si="164"/>
        <v>1</v>
      </c>
      <c r="FG40" s="244">
        <f t="shared" ca="1" si="164"/>
        <v>2</v>
      </c>
      <c r="FH40" s="244" t="b">
        <f t="shared" ca="1" si="79"/>
        <v>1</v>
      </c>
      <c r="FI40" s="244" t="str">
        <f t="shared" ca="1" si="79"/>
        <v>-</v>
      </c>
      <c r="FJ40" s="238" t="str">
        <f t="shared" ca="1" si="96"/>
        <v>-</v>
      </c>
      <c r="FK40" s="238" t="str">
        <f t="shared" ca="1" si="96"/>
        <v>-</v>
      </c>
      <c r="FL40" s="238" t="str">
        <f t="shared" ca="1" si="96"/>
        <v>-</v>
      </c>
      <c r="FM40" s="238" t="str">
        <f t="shared" ca="1" si="96"/>
        <v>-</v>
      </c>
      <c r="FN40" s="244" t="str">
        <f t="shared" ca="1" si="155"/>
        <v>-</v>
      </c>
      <c r="FO40" s="253">
        <f t="shared" ca="1" si="165"/>
        <v>0.5</v>
      </c>
      <c r="FP40" s="253">
        <f t="shared" ca="1" si="165"/>
        <v>0.9</v>
      </c>
      <c r="FQ40" s="253">
        <f t="shared" ca="1" si="165"/>
        <v>0.5</v>
      </c>
      <c r="FR40" s="253">
        <f t="shared" ca="1" si="165"/>
        <v>0.5</v>
      </c>
      <c r="FS40" s="253">
        <f t="shared" ca="1" si="165"/>
        <v>0</v>
      </c>
      <c r="FT40" s="253">
        <f t="shared" ca="1" si="165"/>
        <v>0</v>
      </c>
      <c r="FU40" s="253" t="str">
        <f t="shared" ca="1" si="165"/>
        <v>-</v>
      </c>
      <c r="FV40" s="238" t="str">
        <f t="shared" ca="1" si="97"/>
        <v>-</v>
      </c>
      <c r="FW40" s="238" t="str">
        <f t="shared" ca="1" si="97"/>
        <v>-</v>
      </c>
      <c r="FX40" s="244">
        <f t="shared" ca="1" si="155"/>
        <v>1</v>
      </c>
      <c r="FY40" s="244">
        <f t="shared" ca="1" si="155"/>
        <v>0</v>
      </c>
      <c r="FZ40" s="244">
        <f t="shared" ca="1" si="155"/>
        <v>1</v>
      </c>
      <c r="GA40" s="244">
        <f t="shared" ca="1" si="155"/>
        <v>1</v>
      </c>
      <c r="GB40" s="244">
        <f t="shared" ca="1" si="155"/>
        <v>0</v>
      </c>
      <c r="GC40" s="244">
        <f t="shared" ca="1" si="155"/>
        <v>70</v>
      </c>
      <c r="GD40" s="244">
        <f t="shared" ca="1" si="155"/>
        <v>50</v>
      </c>
      <c r="GE40" s="244">
        <f t="shared" ca="1" si="155"/>
        <v>70</v>
      </c>
      <c r="GF40" s="244">
        <f t="shared" ca="1" si="155"/>
        <v>50</v>
      </c>
      <c r="GG40" s="238">
        <f t="shared" ca="1" si="98"/>
        <v>1</v>
      </c>
      <c r="GH40" s="238">
        <f t="shared" ca="1" si="99"/>
        <v>1</v>
      </c>
      <c r="GI40" s="238">
        <f t="shared" ca="1" si="100"/>
        <v>1</v>
      </c>
      <c r="GJ40" s="244">
        <f t="shared" ca="1" si="155"/>
        <v>1</v>
      </c>
      <c r="GK40" s="244">
        <f t="shared" ca="1" si="155"/>
        <v>1</v>
      </c>
      <c r="GL40" s="244">
        <f t="shared" ca="1" si="155"/>
        <v>1</v>
      </c>
      <c r="GM40" s="244">
        <f t="shared" ca="1" si="155"/>
        <v>1</v>
      </c>
      <c r="GN40" s="244">
        <f t="shared" ca="1" si="155"/>
        <v>1</v>
      </c>
      <c r="GO40" s="244">
        <f t="shared" ca="1" si="155"/>
        <v>1</v>
      </c>
      <c r="GP40" s="244">
        <f t="shared" ca="1" si="155"/>
        <v>1</v>
      </c>
      <c r="GQ40" s="161" t="b">
        <f t="shared" ca="1" si="101"/>
        <v>0</v>
      </c>
      <c r="GR40" s="244" t="str">
        <f t="shared" ca="1" si="175"/>
        <v>-</v>
      </c>
      <c r="GS40" s="244" t="b">
        <f t="shared" ca="1" si="171"/>
        <v>0</v>
      </c>
      <c r="GT40" s="244">
        <f t="shared" ca="1" si="155"/>
        <v>0</v>
      </c>
      <c r="GU40" s="244" t="str">
        <f t="shared" ca="1" si="155"/>
        <v>-</v>
      </c>
      <c r="GV40" s="244">
        <f t="shared" ca="1" si="155"/>
        <v>0</v>
      </c>
      <c r="GW40" s="244">
        <f t="shared" ca="1" si="155"/>
        <v>0</v>
      </c>
      <c r="GX40" s="27">
        <v>0</v>
      </c>
    </row>
    <row r="41" spans="1:206" s="236" customFormat="1" outlineLevel="2">
      <c r="A41" s="208">
        <f t="shared" si="142"/>
        <v>36</v>
      </c>
      <c r="B41" s="216">
        <f t="shared" ca="1" si="161"/>
        <v>26</v>
      </c>
      <c r="C41" s="236">
        <v>200</v>
      </c>
      <c r="D41" s="236" t="b">
        <f t="shared" ca="1" si="88"/>
        <v>0</v>
      </c>
      <c r="E41" s="236" t="b">
        <v>0</v>
      </c>
      <c r="F41" s="236" t="b">
        <f t="shared" ca="1" si="105"/>
        <v>0</v>
      </c>
      <c r="G41" s="232">
        <f t="shared" ca="1" si="158"/>
        <v>1</v>
      </c>
      <c r="H41" s="232">
        <f t="shared" ca="1" si="158"/>
        <v>1</v>
      </c>
      <c r="I41" s="232">
        <f t="shared" ca="1" si="158"/>
        <v>1</v>
      </c>
      <c r="J41" s="232">
        <f t="shared" ca="1" si="158"/>
        <v>2</v>
      </c>
      <c r="K41" s="232">
        <f t="shared" ca="1" si="158"/>
        <v>1</v>
      </c>
      <c r="L41" s="232">
        <f t="shared" ca="1" si="158"/>
        <v>1</v>
      </c>
      <c r="M41" s="232">
        <f t="shared" ca="1" si="158"/>
        <v>1</v>
      </c>
      <c r="O41" s="250" t="str">
        <f t="shared" ca="1" si="107"/>
        <v>00017 FeedSupply GSM Day135 FWM     GI2 T_TRUE  LTW_FALSE (F43N33)</v>
      </c>
      <c r="P41" s="10" t="str">
        <f ca="1">IF(COUNTIF(O$5:O41,O41)=1,"-","Dup")</f>
        <v>-</v>
      </c>
      <c r="Q41" s="244" t="b">
        <f t="shared" ca="1" si="170"/>
        <v>1</v>
      </c>
      <c r="R41" s="256" t="str">
        <f t="shared" ref="R41:S43" ca="1" si="179">OFFSET(R$5,$B41,0)</f>
        <v>-</v>
      </c>
      <c r="S41" s="256" t="str">
        <f t="shared" ca="1" si="179"/>
        <v>-</v>
      </c>
      <c r="T41" s="244" t="b">
        <f t="shared" ca="1" si="170"/>
        <v>0</v>
      </c>
      <c r="U41" s="244" t="b">
        <f t="shared" ca="1" si="145"/>
        <v>1</v>
      </c>
      <c r="V41" s="244" t="b">
        <f t="shared" ca="1" si="145"/>
        <v>1</v>
      </c>
      <c r="W41" s="251">
        <f ca="1">OFFSET($AA41,-1,0)</f>
        <v>1207</v>
      </c>
      <c r="X41" s="244" t="b">
        <f t="shared" ca="1" si="147"/>
        <v>0</v>
      </c>
      <c r="Y41" s="244" t="str">
        <f t="shared" ca="1" si="147"/>
        <v>-</v>
      </c>
      <c r="Z41" s="244" t="b">
        <f t="shared" ca="1" si="147"/>
        <v>1</v>
      </c>
      <c r="AA41" s="232">
        <f t="shared" ca="1" si="162"/>
        <v>1208</v>
      </c>
      <c r="AB41" s="244">
        <f t="shared" ca="1" si="167"/>
        <v>1</v>
      </c>
      <c r="AC41" s="244" t="str">
        <f t="shared" ca="1" si="176"/>
        <v>-</v>
      </c>
      <c r="AD41" s="244" t="str">
        <f t="shared" ca="1" si="176"/>
        <v>-</v>
      </c>
      <c r="AE41" s="244" t="str">
        <f t="shared" ca="1" si="176"/>
        <v>-</v>
      </c>
      <c r="AF41" s="244" t="str">
        <f t="shared" ca="1" si="176"/>
        <v>-</v>
      </c>
      <c r="AG41" s="244" t="str">
        <f t="shared" ca="1" si="176"/>
        <v>-</v>
      </c>
      <c r="AH41" s="256" t="str">
        <f t="shared" ca="1" si="148"/>
        <v>-</v>
      </c>
      <c r="AI41" s="244">
        <f t="shared" ca="1" si="176"/>
        <v>0</v>
      </c>
      <c r="AJ41" s="244">
        <f t="shared" ca="1" si="176"/>
        <v>0</v>
      </c>
      <c r="AK41" s="244" t="str">
        <f t="shared" ca="1" si="176"/>
        <v>-</v>
      </c>
      <c r="AL41" s="244" t="str">
        <f t="shared" ca="1" si="176"/>
        <v>-</v>
      </c>
      <c r="AM41" s="244" t="str">
        <f t="shared" ca="1" si="176"/>
        <v>-</v>
      </c>
      <c r="AN41" s="244" t="str">
        <f t="shared" ca="1" si="176"/>
        <v>-</v>
      </c>
      <c r="AO41" s="244" t="str">
        <f t="shared" ca="1" si="176"/>
        <v>-</v>
      </c>
      <c r="AP41" s="244" t="str">
        <f t="shared" ca="1" si="176"/>
        <v>-</v>
      </c>
      <c r="AQ41" s="244" t="str">
        <f t="shared" ca="1" si="176"/>
        <v>-</v>
      </c>
      <c r="AR41" s="244" t="str">
        <f t="shared" ca="1" si="176"/>
        <v>-</v>
      </c>
      <c r="AS41" s="244" t="str">
        <f t="shared" ca="1" si="176"/>
        <v>-</v>
      </c>
      <c r="AT41" s="244" t="str">
        <f t="shared" ca="1" si="176"/>
        <v>-</v>
      </c>
      <c r="AU41" s="244" t="str">
        <f t="shared" ca="1" si="176"/>
        <v>-</v>
      </c>
      <c r="AV41" s="244" t="str">
        <f t="shared" ca="1" si="176"/>
        <v>-</v>
      </c>
      <c r="AW41" s="244" t="str">
        <f t="shared" ca="1" si="176"/>
        <v>-</v>
      </c>
      <c r="AX41" s="244" t="str">
        <f t="shared" ca="1" si="176"/>
        <v>-</v>
      </c>
      <c r="AY41" s="244" t="str">
        <f t="shared" ca="1" si="176"/>
        <v>-</v>
      </c>
      <c r="AZ41" s="244" t="str">
        <f t="shared" ca="1" si="176"/>
        <v>-</v>
      </c>
      <c r="BA41" s="244" t="str">
        <f t="shared" ca="1" si="176"/>
        <v>-</v>
      </c>
      <c r="BB41" s="244" t="str">
        <f t="shared" ca="1" si="176"/>
        <v>-</v>
      </c>
      <c r="BC41" s="244" t="str">
        <f t="shared" ca="1" si="176"/>
        <v>-</v>
      </c>
      <c r="BD41" s="244" t="str">
        <f t="shared" ca="1" si="176"/>
        <v>-</v>
      </c>
      <c r="BE41" s="244" t="str">
        <f t="shared" ca="1" si="176"/>
        <v>-</v>
      </c>
      <c r="BF41" s="244" t="str">
        <f t="shared" ca="1" si="176"/>
        <v>-</v>
      </c>
      <c r="BG41" s="244" t="str">
        <f t="shared" ca="1" si="176"/>
        <v>-</v>
      </c>
      <c r="BH41" s="256">
        <f t="shared" ca="1" si="176"/>
        <v>0</v>
      </c>
      <c r="BI41" s="244" t="b">
        <f t="shared" ca="1" si="176"/>
        <v>1</v>
      </c>
      <c r="BJ41" s="244" t="b">
        <f t="shared" ca="1" si="176"/>
        <v>0</v>
      </c>
      <c r="BK41" s="244" t="str">
        <f t="shared" ca="1" si="168"/>
        <v>-</v>
      </c>
      <c r="BL41" s="244" t="str">
        <f t="shared" ca="1" si="168"/>
        <v>-</v>
      </c>
      <c r="BM41" s="244" t="str">
        <f t="shared" ca="1" si="168"/>
        <v>-</v>
      </c>
      <c r="BN41" s="244" t="str">
        <f t="shared" ca="1" si="168"/>
        <v>-</v>
      </c>
      <c r="BO41" s="244" t="str">
        <f t="shared" ca="1" si="168"/>
        <v>-</v>
      </c>
      <c r="BP41" s="244" t="str">
        <f t="shared" ca="1" si="168"/>
        <v>-</v>
      </c>
      <c r="BQ41" s="244">
        <f t="shared" ca="1" si="149"/>
        <v>3</v>
      </c>
      <c r="BR41" s="244">
        <f t="shared" ca="1" si="149"/>
        <v>3</v>
      </c>
      <c r="BS41" s="244">
        <f t="shared" ca="1" si="149"/>
        <v>0</v>
      </c>
      <c r="BT41" s="244">
        <f t="shared" ca="1" si="149"/>
        <v>0.25</v>
      </c>
      <c r="BU41" s="244">
        <f t="shared" ca="1" si="169"/>
        <v>-0.25</v>
      </c>
      <c r="BV41" s="244" t="str">
        <f t="shared" ca="1" si="169"/>
        <v>-</v>
      </c>
      <c r="BW41" s="244" t="str">
        <f t="shared" ca="1" si="169"/>
        <v>-</v>
      </c>
      <c r="BX41" s="244" t="str">
        <f t="shared" ca="1" si="169"/>
        <v>-</v>
      </c>
      <c r="BY41" s="244" t="str">
        <f t="shared" ca="1" si="169"/>
        <v>-</v>
      </c>
      <c r="BZ41" s="244" t="str">
        <f t="shared" ca="1" si="169"/>
        <v>-</v>
      </c>
      <c r="CA41" s="244">
        <f t="shared" ca="1" si="169"/>
        <v>0</v>
      </c>
      <c r="CB41" s="244">
        <f t="shared" ca="1" si="169"/>
        <v>0.25</v>
      </c>
      <c r="CC41" s="244">
        <f t="shared" ca="1" si="169"/>
        <v>-0.25</v>
      </c>
      <c r="CD41" s="244" t="str">
        <f t="shared" ca="1" si="169"/>
        <v>-</v>
      </c>
      <c r="CE41" s="244" t="str">
        <f t="shared" ca="1" si="169"/>
        <v>-</v>
      </c>
      <c r="CF41" s="244" t="str">
        <f t="shared" ca="1" si="169"/>
        <v>-</v>
      </c>
      <c r="CG41" s="244">
        <f t="shared" ca="1" si="169"/>
        <v>0</v>
      </c>
      <c r="CH41" s="256">
        <f t="shared" ca="1" si="169"/>
        <v>0</v>
      </c>
      <c r="CI41" s="256">
        <f t="shared" ca="1" si="169"/>
        <v>0</v>
      </c>
      <c r="CJ41" s="256">
        <f t="shared" ca="1" si="169"/>
        <v>0</v>
      </c>
      <c r="CK41" s="244">
        <f t="shared" ca="1" si="163"/>
        <v>0</v>
      </c>
      <c r="CL41" s="244">
        <f t="shared" ca="1" si="163"/>
        <v>0</v>
      </c>
      <c r="CM41" s="244">
        <f t="shared" ca="1" si="163"/>
        <v>0</v>
      </c>
      <c r="CN41" s="244" t="str">
        <f t="shared" ca="1" si="163"/>
        <v>-</v>
      </c>
      <c r="CO41" s="244" t="str">
        <f t="shared" ca="1" si="163"/>
        <v>-</v>
      </c>
      <c r="CP41" s="256" t="str">
        <f t="shared" ca="1" si="163"/>
        <v>-</v>
      </c>
      <c r="CQ41" s="256" t="str">
        <f t="shared" ca="1" si="163"/>
        <v>-</v>
      </c>
      <c r="CR41" s="244" t="str">
        <f t="shared" ca="1" si="163"/>
        <v>-</v>
      </c>
      <c r="CS41" s="244" t="str">
        <f t="shared" ca="1" si="163"/>
        <v>-</v>
      </c>
      <c r="CT41" s="244" t="str">
        <f t="shared" ca="1" si="163"/>
        <v>-</v>
      </c>
      <c r="CU41" s="244" t="str">
        <f t="shared" ca="1" si="163"/>
        <v>-</v>
      </c>
      <c r="CV41" s="244" t="str">
        <f t="shared" ca="1" si="163"/>
        <v>-</v>
      </c>
      <c r="CW41" s="244" t="str">
        <f t="shared" ca="1" si="163"/>
        <v>-</v>
      </c>
      <c r="CX41" s="244" t="str">
        <f t="shared" ca="1" si="163"/>
        <v>-</v>
      </c>
      <c r="CY41" s="238">
        <f t="shared" ca="1" si="92"/>
        <v>0</v>
      </c>
      <c r="CZ41" s="244" t="str">
        <f t="shared" ca="1" si="177"/>
        <v>-</v>
      </c>
      <c r="DA41" s="244" t="str">
        <f t="shared" ca="1" si="177"/>
        <v>-</v>
      </c>
      <c r="DB41" s="244" t="str">
        <f t="shared" ca="1" si="177"/>
        <v>-</v>
      </c>
      <c r="DC41" s="244" t="str">
        <f t="shared" ca="1" si="177"/>
        <v>-</v>
      </c>
      <c r="DD41" s="238" t="b">
        <f t="shared" ca="1" si="93"/>
        <v>0</v>
      </c>
      <c r="DE41" s="244" t="str">
        <f t="shared" ca="1" si="177"/>
        <v>-</v>
      </c>
      <c r="DF41" s="244">
        <f t="shared" ca="1" si="177"/>
        <v>0</v>
      </c>
      <c r="DG41" s="244" t="str">
        <f t="shared" ca="1" si="177"/>
        <v>-</v>
      </c>
      <c r="DH41" s="244">
        <f t="shared" ca="1" si="177"/>
        <v>1</v>
      </c>
      <c r="DI41" s="244">
        <f t="shared" ca="1" si="177"/>
        <v>0</v>
      </c>
      <c r="DJ41" s="244">
        <f t="shared" ca="1" si="177"/>
        <v>1</v>
      </c>
      <c r="DK41" s="244">
        <f t="shared" ca="1" si="177"/>
        <v>1</v>
      </c>
      <c r="DL41" s="244">
        <f t="shared" ca="1" si="177"/>
        <v>1</v>
      </c>
      <c r="DM41" s="244">
        <f t="shared" ca="1" si="177"/>
        <v>0</v>
      </c>
      <c r="DN41" s="244">
        <f t="shared" ca="1" si="177"/>
        <v>0</v>
      </c>
      <c r="DO41" s="244">
        <f t="shared" ca="1" si="177"/>
        <v>0</v>
      </c>
      <c r="DP41" s="244">
        <f t="shared" ca="1" si="178"/>
        <v>0</v>
      </c>
      <c r="DQ41" s="244">
        <f t="shared" ca="1" si="178"/>
        <v>1</v>
      </c>
      <c r="DR41" s="244">
        <f t="shared" ca="1" si="178"/>
        <v>0</v>
      </c>
      <c r="DS41" s="244">
        <f t="shared" ca="1" si="178"/>
        <v>0</v>
      </c>
      <c r="DT41" s="244">
        <f t="shared" ca="1" si="178"/>
        <v>0</v>
      </c>
      <c r="DU41" s="244">
        <f t="shared" ca="1" si="178"/>
        <v>0</v>
      </c>
      <c r="DV41" s="244">
        <f t="shared" ca="1" si="178"/>
        <v>0</v>
      </c>
      <c r="DW41" s="244">
        <f t="shared" ca="1" si="178"/>
        <v>0</v>
      </c>
      <c r="DX41" s="244">
        <f t="shared" ca="1" si="178"/>
        <v>0</v>
      </c>
      <c r="DY41" s="244">
        <f t="shared" ca="1" si="178"/>
        <v>1</v>
      </c>
      <c r="DZ41" s="244">
        <f t="shared" ca="1" si="178"/>
        <v>0</v>
      </c>
      <c r="EA41" s="256">
        <f t="shared" ca="1" si="178"/>
        <v>0</v>
      </c>
      <c r="EB41" s="256">
        <f t="shared" ca="1" si="178"/>
        <v>0</v>
      </c>
      <c r="EC41" s="256">
        <f t="shared" ca="1" si="178"/>
        <v>0</v>
      </c>
      <c r="ED41" s="256">
        <f t="shared" ca="1" si="151"/>
        <v>0</v>
      </c>
      <c r="EE41" s="256">
        <f t="shared" ca="1" si="151"/>
        <v>0</v>
      </c>
      <c r="EF41" s="256">
        <f t="shared" ca="1" si="151"/>
        <v>0</v>
      </c>
      <c r="EG41" s="244">
        <f t="shared" ca="1" si="173"/>
        <v>0</v>
      </c>
      <c r="EH41" s="244">
        <f t="shared" ca="1" si="173"/>
        <v>0</v>
      </c>
      <c r="EI41" s="244" t="str">
        <f t="shared" ca="1" si="173"/>
        <v>-</v>
      </c>
      <c r="EJ41" s="244" t="str">
        <f t="shared" ca="1" si="173"/>
        <v>-</v>
      </c>
      <c r="EK41" s="244" t="str">
        <f t="shared" ca="1" si="173"/>
        <v>-</v>
      </c>
      <c r="EL41" s="244" t="str">
        <f t="shared" ca="1" si="173"/>
        <v>-</v>
      </c>
      <c r="EM41" s="238" t="b">
        <f t="shared" ca="1" si="94"/>
        <v>1</v>
      </c>
      <c r="EN41" s="238" t="b">
        <f t="shared" ca="1" si="94"/>
        <v>0</v>
      </c>
      <c r="EO41" s="238" t="b">
        <f t="shared" ca="1" si="94"/>
        <v>0</v>
      </c>
      <c r="EP41" s="256">
        <f t="shared" ca="1" si="173"/>
        <v>0</v>
      </c>
      <c r="EQ41" s="244">
        <f t="shared" ca="1" si="173"/>
        <v>2</v>
      </c>
      <c r="ER41" s="244">
        <f t="shared" ca="1" si="173"/>
        <v>2</v>
      </c>
      <c r="ES41" s="256" t="str">
        <f t="shared" ca="1" si="151"/>
        <v>-</v>
      </c>
      <c r="ET41" s="256" t="str">
        <f t="shared" ca="1" si="151"/>
        <v>-</v>
      </c>
      <c r="EU41" s="256" t="str">
        <f t="shared" ca="1" si="151"/>
        <v>-</v>
      </c>
      <c r="EV41" s="256" t="str">
        <f t="shared" ca="1" si="151"/>
        <v>-</v>
      </c>
      <c r="EW41" s="256" t="str">
        <f t="shared" ca="1" si="151"/>
        <v>-</v>
      </c>
      <c r="EX41" s="244" t="str">
        <f t="shared" ca="1" si="174"/>
        <v>-</v>
      </c>
      <c r="EY41" s="244" t="str">
        <f t="shared" ca="1" si="174"/>
        <v>-</v>
      </c>
      <c r="EZ41" s="238" t="b">
        <f t="array" aca="1" ref="EZ41" ca="1">IF(OR(FA41:FB41&lt;&gt;"-"),TRUE,"-")</f>
        <v>1</v>
      </c>
      <c r="FA41" s="232">
        <f t="shared" ca="1" si="134"/>
        <v>2</v>
      </c>
      <c r="FB41" s="256" t="str">
        <f t="shared" ca="1" si="152"/>
        <v>-</v>
      </c>
      <c r="FC41" s="238" t="str">
        <f t="array" aca="1" ref="FC41" ca="1">IF(OR(FD41:FE41&lt;&gt;"-"),TRUE,"-")</f>
        <v>-</v>
      </c>
      <c r="FD41" s="244" t="str">
        <f t="shared" ca="1" si="153"/>
        <v>-</v>
      </c>
      <c r="FE41" s="256" t="str">
        <f t="shared" ca="1" si="154"/>
        <v>-</v>
      </c>
      <c r="FF41" s="244" t="b">
        <f t="shared" ca="1" si="164"/>
        <v>1</v>
      </c>
      <c r="FG41" s="244">
        <f t="shared" ca="1" si="164"/>
        <v>2</v>
      </c>
      <c r="FH41" s="244" t="b">
        <f t="shared" ca="1" si="79"/>
        <v>1</v>
      </c>
      <c r="FI41" s="244" t="str">
        <f t="shared" ca="1" si="79"/>
        <v>-</v>
      </c>
      <c r="FJ41" s="238" t="str">
        <f t="shared" ca="1" si="96"/>
        <v>-</v>
      </c>
      <c r="FK41" s="238" t="str">
        <f t="shared" ca="1" si="96"/>
        <v>-</v>
      </c>
      <c r="FL41" s="238" t="str">
        <f t="shared" ca="1" si="96"/>
        <v>-</v>
      </c>
      <c r="FM41" s="238" t="str">
        <f t="shared" ca="1" si="96"/>
        <v>-</v>
      </c>
      <c r="FN41" s="244" t="str">
        <f t="shared" ca="1" si="155"/>
        <v>-</v>
      </c>
      <c r="FO41" s="253">
        <f t="shared" ca="1" si="165"/>
        <v>0.5</v>
      </c>
      <c r="FP41" s="253">
        <f t="shared" ca="1" si="165"/>
        <v>0.9</v>
      </c>
      <c r="FQ41" s="253">
        <f t="shared" ca="1" si="165"/>
        <v>0.5</v>
      </c>
      <c r="FR41" s="253">
        <f t="shared" ca="1" si="165"/>
        <v>0.5</v>
      </c>
      <c r="FS41" s="253">
        <f t="shared" ca="1" si="165"/>
        <v>0</v>
      </c>
      <c r="FT41" s="253">
        <f t="shared" ca="1" si="165"/>
        <v>0</v>
      </c>
      <c r="FU41" s="253" t="str">
        <f t="shared" ca="1" si="165"/>
        <v>-</v>
      </c>
      <c r="FV41" s="238" t="str">
        <f t="shared" ca="1" si="97"/>
        <v>-</v>
      </c>
      <c r="FW41" s="238" t="str">
        <f t="shared" ca="1" si="97"/>
        <v>-</v>
      </c>
      <c r="FX41" s="244">
        <f t="shared" ca="1" si="155"/>
        <v>1</v>
      </c>
      <c r="FY41" s="244">
        <f t="shared" ca="1" si="155"/>
        <v>0</v>
      </c>
      <c r="FZ41" s="244">
        <f t="shared" ca="1" si="155"/>
        <v>1</v>
      </c>
      <c r="GA41" s="244">
        <f t="shared" ca="1" si="155"/>
        <v>1</v>
      </c>
      <c r="GB41" s="244">
        <f t="shared" ca="1" si="155"/>
        <v>0</v>
      </c>
      <c r="GC41" s="244">
        <f t="shared" ca="1" si="155"/>
        <v>70</v>
      </c>
      <c r="GD41" s="244">
        <f t="shared" ca="1" si="155"/>
        <v>50</v>
      </c>
      <c r="GE41" s="244">
        <f t="shared" ca="1" si="155"/>
        <v>70</v>
      </c>
      <c r="GF41" s="244">
        <f t="shared" ca="1" si="155"/>
        <v>50</v>
      </c>
      <c r="GG41" s="238">
        <f t="shared" ca="1" si="98"/>
        <v>1</v>
      </c>
      <c r="GH41" s="238">
        <f t="shared" ca="1" si="99"/>
        <v>1</v>
      </c>
      <c r="GI41" s="238">
        <f t="shared" ca="1" si="100"/>
        <v>1</v>
      </c>
      <c r="GJ41" s="244">
        <f t="shared" ca="1" si="155"/>
        <v>1</v>
      </c>
      <c r="GK41" s="244">
        <f t="shared" ca="1" si="155"/>
        <v>1</v>
      </c>
      <c r="GL41" s="244">
        <f t="shared" ref="GL41:GP41" ca="1" si="180">OFFSET(GL$5,$B41,0)</f>
        <v>1</v>
      </c>
      <c r="GM41" s="244">
        <f t="shared" ca="1" si="180"/>
        <v>1</v>
      </c>
      <c r="GN41" s="244">
        <f t="shared" ca="1" si="180"/>
        <v>1</v>
      </c>
      <c r="GO41" s="244">
        <f t="shared" ca="1" si="180"/>
        <v>1</v>
      </c>
      <c r="GP41" s="244">
        <f t="shared" ca="1" si="180"/>
        <v>1</v>
      </c>
      <c r="GQ41" s="161" t="b">
        <f t="shared" ca="1" si="101"/>
        <v>0</v>
      </c>
      <c r="GR41" s="244" t="str">
        <f t="shared" ca="1" si="175"/>
        <v>-</v>
      </c>
      <c r="GS41" s="244" t="b">
        <f t="shared" ca="1" si="171"/>
        <v>0</v>
      </c>
      <c r="GT41" s="244">
        <f t="shared" ref="GT41:GW43" ca="1" si="181">OFFSET(GT$5,$B41,0)</f>
        <v>0</v>
      </c>
      <c r="GU41" s="244" t="str">
        <f t="shared" ca="1" si="181"/>
        <v>-</v>
      </c>
      <c r="GV41" s="244">
        <f t="shared" ca="1" si="181"/>
        <v>0</v>
      </c>
      <c r="GW41" s="244">
        <f t="shared" ca="1" si="181"/>
        <v>0</v>
      </c>
      <c r="GX41" s="27">
        <v>0</v>
      </c>
    </row>
    <row r="42" spans="1:206" s="236" customFormat="1" outlineLevel="2">
      <c r="A42" s="208">
        <f t="shared" si="142"/>
        <v>37</v>
      </c>
      <c r="B42" s="216">
        <f t="shared" ca="1" si="161"/>
        <v>27</v>
      </c>
      <c r="C42" s="236">
        <v>200</v>
      </c>
      <c r="D42" s="236" t="b">
        <f t="shared" ca="1" si="88"/>
        <v>0</v>
      </c>
      <c r="E42" s="236" t="b">
        <v>0</v>
      </c>
      <c r="F42" s="236" t="b">
        <f t="shared" ca="1" si="105"/>
        <v>0</v>
      </c>
      <c r="G42" s="232">
        <f t="shared" ca="1" si="158"/>
        <v>1</v>
      </c>
      <c r="H42" s="232">
        <f t="shared" ca="1" si="158"/>
        <v>1</v>
      </c>
      <c r="I42" s="232">
        <f t="shared" ca="1" si="158"/>
        <v>1</v>
      </c>
      <c r="J42" s="232">
        <f t="shared" ca="1" si="158"/>
        <v>2</v>
      </c>
      <c r="K42" s="232">
        <f t="shared" ca="1" si="158"/>
        <v>1</v>
      </c>
      <c r="L42" s="232">
        <f t="shared" ca="1" si="158"/>
        <v>1</v>
      </c>
      <c r="M42" s="232">
        <f t="shared" ca="1" si="158"/>
        <v>1</v>
      </c>
      <c r="O42" s="250" t="str">
        <f t="shared" ca="1" si="107"/>
        <v>00018 FeedSupply GSM Day135 FWM     GI2 T_TRUE  LTW_FALSE (F43N33)</v>
      </c>
      <c r="P42" s="10" t="str">
        <f ca="1">IF(COUNTIF(O$5:O42,O42)=1,"-","Dup")</f>
        <v>-</v>
      </c>
      <c r="Q42" s="244" t="b">
        <f t="shared" ca="1" si="170"/>
        <v>1</v>
      </c>
      <c r="R42" s="256" t="str">
        <f t="shared" ca="1" si="179"/>
        <v>-</v>
      </c>
      <c r="S42" s="256" t="str">
        <f t="shared" ca="1" si="179"/>
        <v>-</v>
      </c>
      <c r="T42" s="244" t="b">
        <f t="shared" ca="1" si="170"/>
        <v>0</v>
      </c>
      <c r="U42" s="244" t="b">
        <f t="shared" ca="1" si="145"/>
        <v>1</v>
      </c>
      <c r="V42" s="244" t="b">
        <f t="shared" ca="1" si="145"/>
        <v>1</v>
      </c>
      <c r="W42" s="251">
        <f ca="1">OFFSET($AA42,-1,0)</f>
        <v>1208</v>
      </c>
      <c r="X42" s="244" t="b">
        <f t="shared" ca="1" si="147"/>
        <v>0</v>
      </c>
      <c r="Y42" s="244" t="str">
        <f t="shared" ca="1" si="147"/>
        <v>-</v>
      </c>
      <c r="Z42" s="244" t="b">
        <f t="shared" ca="1" si="147"/>
        <v>1</v>
      </c>
      <c r="AA42" s="232">
        <f t="shared" ca="1" si="162"/>
        <v>1209</v>
      </c>
      <c r="AB42" s="244">
        <f t="shared" ca="1" si="167"/>
        <v>1</v>
      </c>
      <c r="AC42" s="244" t="str">
        <f t="shared" ca="1" si="176"/>
        <v>-</v>
      </c>
      <c r="AD42" s="244" t="str">
        <f t="shared" ca="1" si="176"/>
        <v>-</v>
      </c>
      <c r="AE42" s="244" t="str">
        <f t="shared" ca="1" si="176"/>
        <v>-</v>
      </c>
      <c r="AF42" s="244" t="str">
        <f t="shared" ca="1" si="176"/>
        <v>-</v>
      </c>
      <c r="AG42" s="244" t="str">
        <f t="shared" ca="1" si="176"/>
        <v>-</v>
      </c>
      <c r="AH42" s="256" t="str">
        <f t="shared" ca="1" si="148"/>
        <v>-</v>
      </c>
      <c r="AI42" s="244">
        <f t="shared" ca="1" si="176"/>
        <v>0</v>
      </c>
      <c r="AJ42" s="244">
        <f t="shared" ca="1" si="176"/>
        <v>0</v>
      </c>
      <c r="AK42" s="244" t="str">
        <f t="shared" ca="1" si="176"/>
        <v>-</v>
      </c>
      <c r="AL42" s="244" t="str">
        <f t="shared" ca="1" si="176"/>
        <v>-</v>
      </c>
      <c r="AM42" s="244" t="str">
        <f t="shared" ca="1" si="176"/>
        <v>-</v>
      </c>
      <c r="AN42" s="244" t="str">
        <f t="shared" ca="1" si="176"/>
        <v>-</v>
      </c>
      <c r="AO42" s="244" t="str">
        <f t="shared" ca="1" si="176"/>
        <v>-</v>
      </c>
      <c r="AP42" s="244" t="str">
        <f t="shared" ca="1" si="176"/>
        <v>-</v>
      </c>
      <c r="AQ42" s="244" t="str">
        <f t="shared" ca="1" si="176"/>
        <v>-</v>
      </c>
      <c r="AR42" s="244" t="str">
        <f t="shared" ca="1" si="176"/>
        <v>-</v>
      </c>
      <c r="AS42" s="244" t="str">
        <f t="shared" ca="1" si="176"/>
        <v>-</v>
      </c>
      <c r="AT42" s="244" t="str">
        <f t="shared" ca="1" si="176"/>
        <v>-</v>
      </c>
      <c r="AU42" s="244" t="str">
        <f t="shared" ca="1" si="176"/>
        <v>-</v>
      </c>
      <c r="AV42" s="244" t="str">
        <f t="shared" ca="1" si="176"/>
        <v>-</v>
      </c>
      <c r="AW42" s="244" t="str">
        <f t="shared" ca="1" si="176"/>
        <v>-</v>
      </c>
      <c r="AX42" s="244" t="str">
        <f t="shared" ca="1" si="176"/>
        <v>-</v>
      </c>
      <c r="AY42" s="244" t="str">
        <f t="shared" ca="1" si="176"/>
        <v>-</v>
      </c>
      <c r="AZ42" s="244" t="str">
        <f t="shared" ca="1" si="176"/>
        <v>-</v>
      </c>
      <c r="BA42" s="244" t="str">
        <f t="shared" ca="1" si="176"/>
        <v>-</v>
      </c>
      <c r="BB42" s="244" t="str">
        <f t="shared" ca="1" si="176"/>
        <v>-</v>
      </c>
      <c r="BC42" s="244" t="str">
        <f t="shared" ca="1" si="176"/>
        <v>-</v>
      </c>
      <c r="BD42" s="244" t="str">
        <f t="shared" ca="1" si="176"/>
        <v>-</v>
      </c>
      <c r="BE42" s="244" t="str">
        <f t="shared" ca="1" si="176"/>
        <v>-</v>
      </c>
      <c r="BF42" s="244" t="str">
        <f t="shared" ca="1" si="176"/>
        <v>-</v>
      </c>
      <c r="BG42" s="244" t="str">
        <f t="shared" ca="1" si="176"/>
        <v>-</v>
      </c>
      <c r="BH42" s="256">
        <f t="shared" ca="1" si="176"/>
        <v>0</v>
      </c>
      <c r="BI42" s="244" t="b">
        <f t="shared" ca="1" si="176"/>
        <v>0</v>
      </c>
      <c r="BJ42" s="244" t="b">
        <f t="shared" ca="1" si="176"/>
        <v>1</v>
      </c>
      <c r="BK42" s="244" t="str">
        <f t="shared" ca="1" si="168"/>
        <v>-</v>
      </c>
      <c r="BL42" s="244" t="str">
        <f t="shared" ca="1" si="168"/>
        <v>-</v>
      </c>
      <c r="BM42" s="244" t="str">
        <f t="shared" ca="1" si="168"/>
        <v>-</v>
      </c>
      <c r="BN42" s="244" t="str">
        <f t="shared" ca="1" si="168"/>
        <v>-</v>
      </c>
      <c r="BO42" s="244" t="str">
        <f t="shared" ca="1" si="168"/>
        <v>-</v>
      </c>
      <c r="BP42" s="244" t="str">
        <f t="shared" ca="1" si="168"/>
        <v>-</v>
      </c>
      <c r="BQ42" s="244">
        <f t="shared" ca="1" si="149"/>
        <v>3</v>
      </c>
      <c r="BR42" s="244">
        <f t="shared" ca="1" si="149"/>
        <v>3</v>
      </c>
      <c r="BS42" s="244">
        <f t="shared" ca="1" si="149"/>
        <v>0</v>
      </c>
      <c r="BT42" s="244">
        <f t="shared" ca="1" si="149"/>
        <v>0.25</v>
      </c>
      <c r="BU42" s="244">
        <f t="shared" ca="1" si="169"/>
        <v>-0.25</v>
      </c>
      <c r="BV42" s="244" t="str">
        <f t="shared" ca="1" si="169"/>
        <v>-</v>
      </c>
      <c r="BW42" s="244" t="str">
        <f t="shared" ca="1" si="169"/>
        <v>-</v>
      </c>
      <c r="BX42" s="244" t="str">
        <f t="shared" ca="1" si="169"/>
        <v>-</v>
      </c>
      <c r="BY42" s="244" t="str">
        <f t="shared" ca="1" si="169"/>
        <v>-</v>
      </c>
      <c r="BZ42" s="244" t="str">
        <f t="shared" ca="1" si="169"/>
        <v>-</v>
      </c>
      <c r="CA42" s="244">
        <f t="shared" ca="1" si="169"/>
        <v>0</v>
      </c>
      <c r="CB42" s="244">
        <f t="shared" ca="1" si="169"/>
        <v>0.25</v>
      </c>
      <c r="CC42" s="244">
        <f t="shared" ca="1" si="169"/>
        <v>-0.25</v>
      </c>
      <c r="CD42" s="244" t="str">
        <f t="shared" ca="1" si="169"/>
        <v>-</v>
      </c>
      <c r="CE42" s="244" t="str">
        <f t="shared" ca="1" si="169"/>
        <v>-</v>
      </c>
      <c r="CF42" s="244" t="str">
        <f t="shared" ca="1" si="169"/>
        <v>-</v>
      </c>
      <c r="CG42" s="244">
        <f t="shared" ca="1" si="169"/>
        <v>0</v>
      </c>
      <c r="CH42" s="256">
        <f t="shared" ca="1" si="169"/>
        <v>0</v>
      </c>
      <c r="CI42" s="256">
        <f t="shared" ca="1" si="169"/>
        <v>0</v>
      </c>
      <c r="CJ42" s="256">
        <f t="shared" ca="1" si="169"/>
        <v>0</v>
      </c>
      <c r="CK42" s="244">
        <f t="shared" ca="1" si="163"/>
        <v>0</v>
      </c>
      <c r="CL42" s="244">
        <f t="shared" ca="1" si="163"/>
        <v>0</v>
      </c>
      <c r="CM42" s="244">
        <f t="shared" ca="1" si="163"/>
        <v>0</v>
      </c>
      <c r="CN42" s="244" t="str">
        <f t="shared" ca="1" si="163"/>
        <v>-</v>
      </c>
      <c r="CO42" s="244" t="str">
        <f t="shared" ca="1" si="163"/>
        <v>-</v>
      </c>
      <c r="CP42" s="256" t="str">
        <f t="shared" ca="1" si="163"/>
        <v>-</v>
      </c>
      <c r="CQ42" s="256" t="str">
        <f t="shared" ca="1" si="163"/>
        <v>-</v>
      </c>
      <c r="CR42" s="244" t="str">
        <f t="shared" ca="1" si="163"/>
        <v>-</v>
      </c>
      <c r="CS42" s="244" t="str">
        <f t="shared" ca="1" si="163"/>
        <v>-</v>
      </c>
      <c r="CT42" s="244" t="str">
        <f t="shared" ca="1" si="163"/>
        <v>-</v>
      </c>
      <c r="CU42" s="244" t="str">
        <f t="shared" ca="1" si="163"/>
        <v>-</v>
      </c>
      <c r="CV42" s="244" t="str">
        <f t="shared" ca="1" si="163"/>
        <v>-</v>
      </c>
      <c r="CW42" s="244" t="str">
        <f t="shared" ca="1" si="163"/>
        <v>-</v>
      </c>
      <c r="CX42" s="244" t="str">
        <f t="shared" ca="1" si="163"/>
        <v>-</v>
      </c>
      <c r="CY42" s="238">
        <f t="shared" ca="1" si="92"/>
        <v>0</v>
      </c>
      <c r="CZ42" s="244" t="str">
        <f t="shared" ca="1" si="177"/>
        <v>-</v>
      </c>
      <c r="DA42" s="244" t="str">
        <f t="shared" ca="1" si="177"/>
        <v>-</v>
      </c>
      <c r="DB42" s="244" t="str">
        <f t="shared" ca="1" si="177"/>
        <v>-</v>
      </c>
      <c r="DC42" s="244" t="str">
        <f t="shared" ca="1" si="177"/>
        <v>-</v>
      </c>
      <c r="DD42" s="238" t="b">
        <f t="shared" ca="1" si="93"/>
        <v>0</v>
      </c>
      <c r="DE42" s="244" t="str">
        <f t="shared" ca="1" si="177"/>
        <v>-</v>
      </c>
      <c r="DF42" s="244">
        <f t="shared" ca="1" si="177"/>
        <v>0</v>
      </c>
      <c r="DG42" s="244" t="str">
        <f t="shared" ca="1" si="177"/>
        <v>-</v>
      </c>
      <c r="DH42" s="244">
        <f t="shared" ca="1" si="177"/>
        <v>1</v>
      </c>
      <c r="DI42" s="244">
        <f t="shared" ca="1" si="177"/>
        <v>0</v>
      </c>
      <c r="DJ42" s="244">
        <f t="shared" ca="1" si="177"/>
        <v>1</v>
      </c>
      <c r="DK42" s="244">
        <f t="shared" ca="1" si="177"/>
        <v>1</v>
      </c>
      <c r="DL42" s="244">
        <f t="shared" ca="1" si="177"/>
        <v>1</v>
      </c>
      <c r="DM42" s="244">
        <f t="shared" ca="1" si="177"/>
        <v>0</v>
      </c>
      <c r="DN42" s="244">
        <f t="shared" ca="1" si="177"/>
        <v>0</v>
      </c>
      <c r="DO42" s="244">
        <f t="shared" ca="1" si="177"/>
        <v>0</v>
      </c>
      <c r="DP42" s="244">
        <f t="shared" ca="1" si="178"/>
        <v>0</v>
      </c>
      <c r="DQ42" s="244">
        <f t="shared" ca="1" si="178"/>
        <v>1</v>
      </c>
      <c r="DR42" s="244">
        <f t="shared" ca="1" si="178"/>
        <v>0</v>
      </c>
      <c r="DS42" s="244">
        <f t="shared" ca="1" si="178"/>
        <v>0</v>
      </c>
      <c r="DT42" s="244">
        <f t="shared" ca="1" si="178"/>
        <v>0</v>
      </c>
      <c r="DU42" s="244">
        <f t="shared" ca="1" si="178"/>
        <v>0</v>
      </c>
      <c r="DV42" s="244">
        <f t="shared" ca="1" si="178"/>
        <v>0</v>
      </c>
      <c r="DW42" s="244">
        <f t="shared" ca="1" si="178"/>
        <v>0</v>
      </c>
      <c r="DX42" s="244">
        <f t="shared" ca="1" si="178"/>
        <v>0</v>
      </c>
      <c r="DY42" s="244">
        <f t="shared" ca="1" si="178"/>
        <v>1</v>
      </c>
      <c r="DZ42" s="244">
        <f t="shared" ca="1" si="178"/>
        <v>0</v>
      </c>
      <c r="EA42" s="256">
        <f t="shared" ca="1" si="178"/>
        <v>0</v>
      </c>
      <c r="EB42" s="256">
        <f t="shared" ca="1" si="178"/>
        <v>0</v>
      </c>
      <c r="EC42" s="256">
        <f t="shared" ca="1" si="178"/>
        <v>0</v>
      </c>
      <c r="ED42" s="256">
        <f t="shared" ca="1" si="151"/>
        <v>0</v>
      </c>
      <c r="EE42" s="256">
        <f t="shared" ca="1" si="151"/>
        <v>0</v>
      </c>
      <c r="EF42" s="256">
        <f t="shared" ca="1" si="151"/>
        <v>0</v>
      </c>
      <c r="EG42" s="244">
        <f t="shared" ca="1" si="173"/>
        <v>0</v>
      </c>
      <c r="EH42" s="244">
        <f t="shared" ca="1" si="173"/>
        <v>0</v>
      </c>
      <c r="EI42" s="244" t="str">
        <f t="shared" ca="1" si="173"/>
        <v>-</v>
      </c>
      <c r="EJ42" s="244" t="str">
        <f t="shared" ca="1" si="173"/>
        <v>-</v>
      </c>
      <c r="EK42" s="244" t="str">
        <f t="shared" ca="1" si="173"/>
        <v>-</v>
      </c>
      <c r="EL42" s="244" t="str">
        <f t="shared" ca="1" si="173"/>
        <v>-</v>
      </c>
      <c r="EM42" s="238" t="b">
        <f t="shared" ca="1" si="94"/>
        <v>1</v>
      </c>
      <c r="EN42" s="238" t="b">
        <f t="shared" ca="1" si="94"/>
        <v>0</v>
      </c>
      <c r="EO42" s="238" t="b">
        <f t="shared" ca="1" si="94"/>
        <v>0</v>
      </c>
      <c r="EP42" s="256">
        <f t="shared" ca="1" si="173"/>
        <v>0</v>
      </c>
      <c r="EQ42" s="244">
        <f t="shared" ca="1" si="173"/>
        <v>2</v>
      </c>
      <c r="ER42" s="244">
        <f t="shared" ca="1" si="173"/>
        <v>2</v>
      </c>
      <c r="ES42" s="256" t="str">
        <f t="shared" ca="1" si="151"/>
        <v>-</v>
      </c>
      <c r="ET42" s="256" t="str">
        <f t="shared" ca="1" si="151"/>
        <v>-</v>
      </c>
      <c r="EU42" s="256" t="str">
        <f t="shared" ca="1" si="151"/>
        <v>-</v>
      </c>
      <c r="EV42" s="256" t="str">
        <f t="shared" ca="1" si="151"/>
        <v>-</v>
      </c>
      <c r="EW42" s="256" t="str">
        <f t="shared" ca="1" si="151"/>
        <v>-</v>
      </c>
      <c r="EX42" s="244" t="str">
        <f t="shared" ca="1" si="174"/>
        <v>-</v>
      </c>
      <c r="EY42" s="244" t="str">
        <f t="shared" ca="1" si="174"/>
        <v>-</v>
      </c>
      <c r="EZ42" s="238" t="b">
        <f t="array" aca="1" ref="EZ42" ca="1">IF(OR(FA42:FB42&lt;&gt;"-"),TRUE,"-")</f>
        <v>1</v>
      </c>
      <c r="FA42" s="232">
        <f t="shared" ca="1" si="134"/>
        <v>2</v>
      </c>
      <c r="FB42" s="256" t="str">
        <f t="shared" ca="1" si="152"/>
        <v>-</v>
      </c>
      <c r="FC42" s="238" t="str">
        <f t="array" aca="1" ref="FC42" ca="1">IF(OR(FD42:FE42&lt;&gt;"-"),TRUE,"-")</f>
        <v>-</v>
      </c>
      <c r="FD42" s="244" t="str">
        <f t="shared" ca="1" si="153"/>
        <v>-</v>
      </c>
      <c r="FE42" s="256" t="str">
        <f t="shared" ca="1" si="154"/>
        <v>-</v>
      </c>
      <c r="FF42" s="244" t="b">
        <f t="shared" ca="1" si="164"/>
        <v>1</v>
      </c>
      <c r="FG42" s="244">
        <f t="shared" ca="1" si="164"/>
        <v>2</v>
      </c>
      <c r="FH42" s="244" t="b">
        <f t="shared" ca="1" si="79"/>
        <v>1</v>
      </c>
      <c r="FI42" s="244" t="str">
        <f t="shared" ca="1" si="79"/>
        <v>-</v>
      </c>
      <c r="FJ42" s="238" t="str">
        <f t="shared" ca="1" si="96"/>
        <v>-</v>
      </c>
      <c r="FK42" s="238" t="str">
        <f t="shared" ca="1" si="96"/>
        <v>-</v>
      </c>
      <c r="FL42" s="238" t="str">
        <f t="shared" ca="1" si="96"/>
        <v>-</v>
      </c>
      <c r="FM42" s="238" t="str">
        <f t="shared" ca="1" si="96"/>
        <v>-</v>
      </c>
      <c r="FN42" s="244" t="str">
        <f t="shared" ref="FN42:GC43" ca="1" si="182">OFFSET(FN$5,$B42,0)</f>
        <v>-</v>
      </c>
      <c r="FO42" s="253">
        <f t="shared" ca="1" si="165"/>
        <v>0.5</v>
      </c>
      <c r="FP42" s="253">
        <f t="shared" ca="1" si="165"/>
        <v>0.9</v>
      </c>
      <c r="FQ42" s="253">
        <f t="shared" ca="1" si="165"/>
        <v>0.5</v>
      </c>
      <c r="FR42" s="253">
        <f t="shared" ca="1" si="165"/>
        <v>0.5</v>
      </c>
      <c r="FS42" s="253">
        <f t="shared" ca="1" si="165"/>
        <v>0</v>
      </c>
      <c r="FT42" s="253">
        <f t="shared" ca="1" si="165"/>
        <v>0</v>
      </c>
      <c r="FU42" s="253" t="str">
        <f t="shared" ca="1" si="165"/>
        <v>-</v>
      </c>
      <c r="FV42" s="238" t="str">
        <f t="shared" ca="1" si="97"/>
        <v>-</v>
      </c>
      <c r="FW42" s="238" t="str">
        <f t="shared" ca="1" si="97"/>
        <v>-</v>
      </c>
      <c r="FX42" s="244">
        <f t="shared" ca="1" si="182"/>
        <v>1</v>
      </c>
      <c r="FY42" s="244">
        <f t="shared" ca="1" si="182"/>
        <v>0</v>
      </c>
      <c r="FZ42" s="244">
        <f t="shared" ca="1" si="182"/>
        <v>1</v>
      </c>
      <c r="GA42" s="244">
        <f t="shared" ca="1" si="182"/>
        <v>1</v>
      </c>
      <c r="GB42" s="244">
        <f t="shared" ca="1" si="182"/>
        <v>0</v>
      </c>
      <c r="GC42" s="244">
        <f t="shared" ca="1" si="182"/>
        <v>70</v>
      </c>
      <c r="GD42" s="244">
        <f t="shared" ref="GD42:GP43" ca="1" si="183">OFFSET(GD$5,$B42,0)</f>
        <v>50</v>
      </c>
      <c r="GE42" s="244">
        <f t="shared" ca="1" si="183"/>
        <v>70</v>
      </c>
      <c r="GF42" s="244">
        <f t="shared" ca="1" si="183"/>
        <v>50</v>
      </c>
      <c r="GG42" s="238">
        <f t="shared" ca="1" si="98"/>
        <v>1</v>
      </c>
      <c r="GH42" s="238">
        <f t="shared" ca="1" si="99"/>
        <v>1</v>
      </c>
      <c r="GI42" s="238">
        <f t="shared" ca="1" si="100"/>
        <v>1</v>
      </c>
      <c r="GJ42" s="244">
        <f t="shared" ca="1" si="183"/>
        <v>1</v>
      </c>
      <c r="GK42" s="244">
        <f t="shared" ca="1" si="183"/>
        <v>1</v>
      </c>
      <c r="GL42" s="244">
        <f t="shared" ca="1" si="183"/>
        <v>1</v>
      </c>
      <c r="GM42" s="244">
        <f t="shared" ca="1" si="183"/>
        <v>1</v>
      </c>
      <c r="GN42" s="244">
        <f t="shared" ca="1" si="183"/>
        <v>1</v>
      </c>
      <c r="GO42" s="244">
        <f t="shared" ca="1" si="183"/>
        <v>1</v>
      </c>
      <c r="GP42" s="244">
        <f t="shared" ca="1" si="183"/>
        <v>1</v>
      </c>
      <c r="GQ42" s="161" t="b">
        <f t="shared" ca="1" si="101"/>
        <v>0</v>
      </c>
      <c r="GR42" s="244" t="str">
        <f t="shared" ca="1" si="175"/>
        <v>-</v>
      </c>
      <c r="GS42" s="244" t="b">
        <f t="shared" ref="GS42:GS43" ca="1" si="184">OFFSET(GS$5,$B42,0)</f>
        <v>0</v>
      </c>
      <c r="GT42" s="244">
        <f t="shared" ca="1" si="181"/>
        <v>0</v>
      </c>
      <c r="GU42" s="244" t="str">
        <f t="shared" ca="1" si="181"/>
        <v>-</v>
      </c>
      <c r="GV42" s="244">
        <f t="shared" ca="1" si="181"/>
        <v>0</v>
      </c>
      <c r="GW42" s="244">
        <f t="shared" ca="1" si="181"/>
        <v>0</v>
      </c>
      <c r="GX42" s="27">
        <v>0</v>
      </c>
    </row>
    <row r="43" spans="1:206" s="236" customFormat="1" outlineLevel="2">
      <c r="A43" s="208">
        <f t="shared" si="142"/>
        <v>38</v>
      </c>
      <c r="B43" s="216">
        <f t="shared" ca="1" si="161"/>
        <v>28</v>
      </c>
      <c r="C43" s="236">
        <v>200</v>
      </c>
      <c r="D43" s="236" t="b">
        <f t="shared" ca="1" si="88"/>
        <v>0</v>
      </c>
      <c r="E43" s="236" t="b">
        <v>0</v>
      </c>
      <c r="F43" s="236" t="b">
        <f t="shared" ca="1" si="105"/>
        <v>0</v>
      </c>
      <c r="G43" s="232">
        <f t="shared" ca="1" si="158"/>
        <v>1</v>
      </c>
      <c r="H43" s="232">
        <f t="shared" ca="1" si="158"/>
        <v>1</v>
      </c>
      <c r="I43" s="232">
        <f t="shared" ca="1" si="158"/>
        <v>1</v>
      </c>
      <c r="J43" s="232">
        <f t="shared" ca="1" si="158"/>
        <v>2</v>
      </c>
      <c r="K43" s="232">
        <f t="shared" ca="1" si="158"/>
        <v>1</v>
      </c>
      <c r="L43" s="232">
        <f t="shared" ca="1" si="158"/>
        <v>1</v>
      </c>
      <c r="M43" s="232">
        <f t="shared" ca="1" si="158"/>
        <v>1</v>
      </c>
      <c r="O43" s="250" t="str">
        <f t="shared" ca="1" si="107"/>
        <v>00019 FeedSupply GSM Day135 FWM     GI2 T_TRUE  LTW_FALSE (F43N33)</v>
      </c>
      <c r="P43" s="10" t="str">
        <f ca="1">IF(COUNTIF(O$5:O43,O43)=1,"-","Dup")</f>
        <v>-</v>
      </c>
      <c r="Q43" s="244" t="b">
        <f t="shared" ca="1" si="170"/>
        <v>1</v>
      </c>
      <c r="R43" s="256" t="str">
        <f t="shared" ca="1" si="179"/>
        <v>-</v>
      </c>
      <c r="S43" s="256" t="str">
        <f t="shared" ca="1" si="179"/>
        <v>-</v>
      </c>
      <c r="T43" s="244" t="b">
        <f t="shared" ca="1" si="170"/>
        <v>0</v>
      </c>
      <c r="U43" s="244" t="b">
        <f t="shared" ca="1" si="145"/>
        <v>1</v>
      </c>
      <c r="V43" s="244" t="b">
        <f t="shared" ca="1" si="145"/>
        <v>1</v>
      </c>
      <c r="W43" s="251">
        <f ca="1">OFFSET($AA43,-1,0)</f>
        <v>1209</v>
      </c>
      <c r="X43" s="244" t="b">
        <f t="shared" ca="1" si="147"/>
        <v>0</v>
      </c>
      <c r="Y43" s="244" t="str">
        <f t="shared" ca="1" si="147"/>
        <v>-</v>
      </c>
      <c r="Z43" s="244" t="b">
        <f t="shared" ca="1" si="147"/>
        <v>1</v>
      </c>
      <c r="AA43" s="232">
        <f t="shared" ca="1" si="162"/>
        <v>1210</v>
      </c>
      <c r="AB43" s="244">
        <f t="shared" ca="1" si="167"/>
        <v>1</v>
      </c>
      <c r="AC43" s="244" t="str">
        <f t="shared" ca="1" si="176"/>
        <v>-</v>
      </c>
      <c r="AD43" s="244" t="str">
        <f t="shared" ca="1" si="176"/>
        <v>-</v>
      </c>
      <c r="AE43" s="244" t="str">
        <f t="shared" ca="1" si="176"/>
        <v>-</v>
      </c>
      <c r="AF43" s="244" t="str">
        <f t="shared" ca="1" si="176"/>
        <v>-</v>
      </c>
      <c r="AG43" s="244" t="str">
        <f t="shared" ca="1" si="176"/>
        <v>-</v>
      </c>
      <c r="AH43" s="256" t="str">
        <f t="shared" ca="1" si="148"/>
        <v>-</v>
      </c>
      <c r="AI43" s="244">
        <f t="shared" ca="1" si="176"/>
        <v>0</v>
      </c>
      <c r="AJ43" s="244">
        <f t="shared" ca="1" si="176"/>
        <v>0</v>
      </c>
      <c r="AK43" s="244" t="str">
        <f t="shared" ca="1" si="176"/>
        <v>-</v>
      </c>
      <c r="AL43" s="244" t="str">
        <f t="shared" ca="1" si="176"/>
        <v>-</v>
      </c>
      <c r="AM43" s="244" t="str">
        <f t="shared" ca="1" si="176"/>
        <v>-</v>
      </c>
      <c r="AN43" s="244" t="str">
        <f t="shared" ca="1" si="176"/>
        <v>-</v>
      </c>
      <c r="AO43" s="244" t="str">
        <f t="shared" ca="1" si="176"/>
        <v>-</v>
      </c>
      <c r="AP43" s="244" t="str">
        <f t="shared" ca="1" si="176"/>
        <v>-</v>
      </c>
      <c r="AQ43" s="244" t="str">
        <f t="shared" ca="1" si="176"/>
        <v>-</v>
      </c>
      <c r="AR43" s="244" t="str">
        <f t="shared" ca="1" si="176"/>
        <v>-</v>
      </c>
      <c r="AS43" s="244" t="str">
        <f t="shared" ca="1" si="176"/>
        <v>-</v>
      </c>
      <c r="AT43" s="244" t="str">
        <f t="shared" ca="1" si="176"/>
        <v>-</v>
      </c>
      <c r="AU43" s="244" t="str">
        <f t="shared" ca="1" si="176"/>
        <v>-</v>
      </c>
      <c r="AV43" s="244" t="str">
        <f t="shared" ca="1" si="176"/>
        <v>-</v>
      </c>
      <c r="AW43" s="244" t="str">
        <f t="shared" ca="1" si="176"/>
        <v>-</v>
      </c>
      <c r="AX43" s="244" t="str">
        <f t="shared" ca="1" si="176"/>
        <v>-</v>
      </c>
      <c r="AY43" s="244" t="str">
        <f t="shared" ca="1" si="176"/>
        <v>-</v>
      </c>
      <c r="AZ43" s="244" t="str">
        <f t="shared" ca="1" si="176"/>
        <v>-</v>
      </c>
      <c r="BA43" s="244" t="str">
        <f t="shared" ca="1" si="176"/>
        <v>-</v>
      </c>
      <c r="BB43" s="244" t="str">
        <f t="shared" ca="1" si="176"/>
        <v>-</v>
      </c>
      <c r="BC43" s="244" t="str">
        <f t="shared" ca="1" si="176"/>
        <v>-</v>
      </c>
      <c r="BD43" s="244" t="str">
        <f t="shared" ca="1" si="176"/>
        <v>-</v>
      </c>
      <c r="BE43" s="244" t="str">
        <f t="shared" ca="1" si="176"/>
        <v>-</v>
      </c>
      <c r="BF43" s="244" t="str">
        <f t="shared" ca="1" si="176"/>
        <v>-</v>
      </c>
      <c r="BG43" s="244" t="str">
        <f t="shared" ca="1" si="176"/>
        <v>-</v>
      </c>
      <c r="BH43" s="256">
        <f t="shared" ca="1" si="176"/>
        <v>0</v>
      </c>
      <c r="BI43" s="244" t="b">
        <f t="shared" ca="1" si="176"/>
        <v>0</v>
      </c>
      <c r="BJ43" s="244" t="b">
        <f t="shared" ca="1" si="176"/>
        <v>1</v>
      </c>
      <c r="BK43" s="244" t="str">
        <f t="shared" ca="1" si="168"/>
        <v>-</v>
      </c>
      <c r="BL43" s="244" t="str">
        <f t="shared" ca="1" si="168"/>
        <v>-</v>
      </c>
      <c r="BM43" s="244" t="str">
        <f t="shared" ca="1" si="168"/>
        <v>-</v>
      </c>
      <c r="BN43" s="244" t="str">
        <f t="shared" ca="1" si="168"/>
        <v>-</v>
      </c>
      <c r="BO43" s="244" t="str">
        <f t="shared" ca="1" si="168"/>
        <v>-</v>
      </c>
      <c r="BP43" s="244" t="str">
        <f t="shared" ca="1" si="168"/>
        <v>-</v>
      </c>
      <c r="BQ43" s="244">
        <f t="shared" ca="1" si="149"/>
        <v>3</v>
      </c>
      <c r="BR43" s="244">
        <f t="shared" ca="1" si="149"/>
        <v>3</v>
      </c>
      <c r="BS43" s="244">
        <f t="shared" ca="1" si="149"/>
        <v>0</v>
      </c>
      <c r="BT43" s="244">
        <f t="shared" ca="1" si="149"/>
        <v>0.25</v>
      </c>
      <c r="BU43" s="244">
        <f t="shared" ca="1" si="169"/>
        <v>-0.25</v>
      </c>
      <c r="BV43" s="244" t="str">
        <f t="shared" ca="1" si="169"/>
        <v>-</v>
      </c>
      <c r="BW43" s="244" t="str">
        <f t="shared" ca="1" si="169"/>
        <v>-</v>
      </c>
      <c r="BX43" s="244" t="str">
        <f t="shared" ca="1" si="169"/>
        <v>-</v>
      </c>
      <c r="BY43" s="244" t="str">
        <f t="shared" ca="1" si="169"/>
        <v>-</v>
      </c>
      <c r="BZ43" s="244" t="str">
        <f t="shared" ca="1" si="169"/>
        <v>-</v>
      </c>
      <c r="CA43" s="244">
        <f t="shared" ca="1" si="169"/>
        <v>0</v>
      </c>
      <c r="CB43" s="244">
        <f t="shared" ca="1" si="169"/>
        <v>0.25</v>
      </c>
      <c r="CC43" s="244">
        <f t="shared" ca="1" si="169"/>
        <v>-0.25</v>
      </c>
      <c r="CD43" s="244" t="str">
        <f t="shared" ca="1" si="169"/>
        <v>-</v>
      </c>
      <c r="CE43" s="244" t="str">
        <f t="shared" ca="1" si="169"/>
        <v>-</v>
      </c>
      <c r="CF43" s="244" t="str">
        <f t="shared" ca="1" si="169"/>
        <v>-</v>
      </c>
      <c r="CG43" s="244">
        <f t="shared" ca="1" si="169"/>
        <v>0</v>
      </c>
      <c r="CH43" s="256">
        <f t="shared" ca="1" si="169"/>
        <v>0</v>
      </c>
      <c r="CI43" s="256">
        <f t="shared" ca="1" si="169"/>
        <v>0</v>
      </c>
      <c r="CJ43" s="256">
        <f t="shared" ca="1" si="169"/>
        <v>0</v>
      </c>
      <c r="CK43" s="244">
        <f t="shared" ca="1" si="163"/>
        <v>0</v>
      </c>
      <c r="CL43" s="244">
        <f t="shared" ca="1" si="163"/>
        <v>0</v>
      </c>
      <c r="CM43" s="244">
        <f t="shared" ca="1" si="163"/>
        <v>0</v>
      </c>
      <c r="CN43" s="244" t="str">
        <f t="shared" ca="1" si="163"/>
        <v>-</v>
      </c>
      <c r="CO43" s="244" t="str">
        <f t="shared" ca="1" si="163"/>
        <v>-</v>
      </c>
      <c r="CP43" s="256" t="str">
        <f t="shared" ca="1" si="163"/>
        <v>-</v>
      </c>
      <c r="CQ43" s="256" t="str">
        <f t="shared" ca="1" si="163"/>
        <v>-</v>
      </c>
      <c r="CR43" s="244" t="str">
        <f t="shared" ca="1" si="163"/>
        <v>-</v>
      </c>
      <c r="CS43" s="244" t="str">
        <f t="shared" ca="1" si="163"/>
        <v>-</v>
      </c>
      <c r="CT43" s="244" t="str">
        <f t="shared" ca="1" si="163"/>
        <v>-</v>
      </c>
      <c r="CU43" s="244" t="str">
        <f t="shared" ca="1" si="163"/>
        <v>-</v>
      </c>
      <c r="CV43" s="244" t="str">
        <f t="shared" ca="1" si="163"/>
        <v>-</v>
      </c>
      <c r="CW43" s="244" t="str">
        <f t="shared" ca="1" si="163"/>
        <v>-</v>
      </c>
      <c r="CX43" s="244" t="str">
        <f t="shared" ca="1" si="163"/>
        <v>-</v>
      </c>
      <c r="CY43" s="238">
        <f t="shared" ca="1" si="92"/>
        <v>0</v>
      </c>
      <c r="CZ43" s="244" t="str">
        <f t="shared" ca="1" si="177"/>
        <v>-</v>
      </c>
      <c r="DA43" s="244" t="str">
        <f t="shared" ca="1" si="177"/>
        <v>-</v>
      </c>
      <c r="DB43" s="244" t="str">
        <f t="shared" ca="1" si="177"/>
        <v>-</v>
      </c>
      <c r="DC43" s="244" t="str">
        <f t="shared" ca="1" si="177"/>
        <v>-</v>
      </c>
      <c r="DD43" s="238" t="b">
        <f t="shared" ca="1" si="93"/>
        <v>0</v>
      </c>
      <c r="DE43" s="244" t="str">
        <f t="shared" ca="1" si="177"/>
        <v>-</v>
      </c>
      <c r="DF43" s="244">
        <f t="shared" ca="1" si="177"/>
        <v>0</v>
      </c>
      <c r="DG43" s="244" t="str">
        <f t="shared" ca="1" si="177"/>
        <v>-</v>
      </c>
      <c r="DH43" s="244">
        <f t="shared" ca="1" si="177"/>
        <v>1</v>
      </c>
      <c r="DI43" s="244">
        <f t="shared" ca="1" si="177"/>
        <v>0</v>
      </c>
      <c r="DJ43" s="244">
        <f t="shared" ca="1" si="177"/>
        <v>1</v>
      </c>
      <c r="DK43" s="244">
        <f t="shared" ca="1" si="177"/>
        <v>1</v>
      </c>
      <c r="DL43" s="244">
        <f t="shared" ca="1" si="177"/>
        <v>1</v>
      </c>
      <c r="DM43" s="244">
        <f t="shared" ca="1" si="177"/>
        <v>0</v>
      </c>
      <c r="DN43" s="244">
        <f t="shared" ca="1" si="177"/>
        <v>0</v>
      </c>
      <c r="DO43" s="244">
        <f t="shared" ca="1" si="177"/>
        <v>0</v>
      </c>
      <c r="DP43" s="244">
        <f t="shared" ca="1" si="178"/>
        <v>0</v>
      </c>
      <c r="DQ43" s="244">
        <f t="shared" ca="1" si="178"/>
        <v>1</v>
      </c>
      <c r="DR43" s="244">
        <f t="shared" ca="1" si="178"/>
        <v>0</v>
      </c>
      <c r="DS43" s="244">
        <f t="shared" ca="1" si="178"/>
        <v>0</v>
      </c>
      <c r="DT43" s="244">
        <f t="shared" ca="1" si="178"/>
        <v>0</v>
      </c>
      <c r="DU43" s="244">
        <f t="shared" ca="1" si="178"/>
        <v>0</v>
      </c>
      <c r="DV43" s="244">
        <f t="shared" ca="1" si="178"/>
        <v>0</v>
      </c>
      <c r="DW43" s="244">
        <f t="shared" ca="1" si="178"/>
        <v>0</v>
      </c>
      <c r="DX43" s="244">
        <f t="shared" ca="1" si="178"/>
        <v>0</v>
      </c>
      <c r="DY43" s="244">
        <f t="shared" ca="1" si="178"/>
        <v>1</v>
      </c>
      <c r="DZ43" s="244">
        <f t="shared" ca="1" si="178"/>
        <v>0</v>
      </c>
      <c r="EA43" s="256">
        <f t="shared" ca="1" si="178"/>
        <v>0</v>
      </c>
      <c r="EB43" s="256">
        <f t="shared" ca="1" si="178"/>
        <v>0</v>
      </c>
      <c r="EC43" s="256">
        <f t="shared" ca="1" si="178"/>
        <v>0</v>
      </c>
      <c r="ED43" s="256">
        <f t="shared" ca="1" si="151"/>
        <v>0</v>
      </c>
      <c r="EE43" s="256">
        <f t="shared" ca="1" si="151"/>
        <v>0</v>
      </c>
      <c r="EF43" s="256">
        <f t="shared" ca="1" si="151"/>
        <v>0</v>
      </c>
      <c r="EG43" s="244">
        <f t="shared" ca="1" si="173"/>
        <v>0</v>
      </c>
      <c r="EH43" s="244">
        <f t="shared" ca="1" si="173"/>
        <v>0</v>
      </c>
      <c r="EI43" s="244" t="str">
        <f t="shared" ca="1" si="173"/>
        <v>-</v>
      </c>
      <c r="EJ43" s="244" t="str">
        <f t="shared" ca="1" si="173"/>
        <v>-</v>
      </c>
      <c r="EK43" s="244" t="str">
        <f t="shared" ca="1" si="173"/>
        <v>-</v>
      </c>
      <c r="EL43" s="244" t="str">
        <f t="shared" ca="1" si="173"/>
        <v>-</v>
      </c>
      <c r="EM43" s="238" t="b">
        <f t="shared" ca="1" si="94"/>
        <v>1</v>
      </c>
      <c r="EN43" s="238" t="b">
        <f t="shared" ca="1" si="94"/>
        <v>0</v>
      </c>
      <c r="EO43" s="238" t="b">
        <f t="shared" ca="1" si="94"/>
        <v>0</v>
      </c>
      <c r="EP43" s="256">
        <f t="shared" ca="1" si="173"/>
        <v>0</v>
      </c>
      <c r="EQ43" s="244">
        <f t="shared" ca="1" si="173"/>
        <v>2</v>
      </c>
      <c r="ER43" s="244">
        <f t="shared" ca="1" si="173"/>
        <v>2</v>
      </c>
      <c r="ES43" s="256" t="str">
        <f t="shared" ca="1" si="151"/>
        <v>-</v>
      </c>
      <c r="ET43" s="256" t="str">
        <f t="shared" ca="1" si="151"/>
        <v>-</v>
      </c>
      <c r="EU43" s="256" t="str">
        <f t="shared" ca="1" si="151"/>
        <v>-</v>
      </c>
      <c r="EV43" s="256" t="str">
        <f t="shared" ca="1" si="151"/>
        <v>-</v>
      </c>
      <c r="EW43" s="256" t="str">
        <f t="shared" ca="1" si="151"/>
        <v>-</v>
      </c>
      <c r="EX43" s="244" t="str">
        <f t="shared" ca="1" si="174"/>
        <v>-</v>
      </c>
      <c r="EY43" s="244" t="str">
        <f t="shared" ca="1" si="174"/>
        <v>-</v>
      </c>
      <c r="EZ43" s="238" t="b">
        <f t="array" aca="1" ref="EZ43" ca="1">IF(OR(FA43:FB43&lt;&gt;"-"),TRUE,"-")</f>
        <v>1</v>
      </c>
      <c r="FA43" s="232">
        <f t="shared" ca="1" si="134"/>
        <v>2</v>
      </c>
      <c r="FB43" s="256" t="str">
        <f t="shared" ca="1" si="152"/>
        <v>-</v>
      </c>
      <c r="FC43" s="238" t="str">
        <f t="array" aca="1" ref="FC43" ca="1">IF(OR(FD43:FE43&lt;&gt;"-"),TRUE,"-")</f>
        <v>-</v>
      </c>
      <c r="FD43" s="244" t="str">
        <f t="shared" ca="1" si="153"/>
        <v>-</v>
      </c>
      <c r="FE43" s="256" t="str">
        <f t="shared" ca="1" si="154"/>
        <v>-</v>
      </c>
      <c r="FF43" s="244" t="b">
        <f t="shared" ca="1" si="164"/>
        <v>1</v>
      </c>
      <c r="FG43" s="244">
        <f t="shared" ca="1" si="164"/>
        <v>2</v>
      </c>
      <c r="FH43" s="244" t="b">
        <f t="shared" ca="1" si="79"/>
        <v>1</v>
      </c>
      <c r="FI43" s="244" t="str">
        <f t="shared" ca="1" si="79"/>
        <v>-</v>
      </c>
      <c r="FJ43" s="238" t="str">
        <f t="shared" ca="1" si="96"/>
        <v>-</v>
      </c>
      <c r="FK43" s="238" t="str">
        <f t="shared" ca="1" si="96"/>
        <v>-</v>
      </c>
      <c r="FL43" s="238" t="str">
        <f t="shared" ca="1" si="96"/>
        <v>-</v>
      </c>
      <c r="FM43" s="238" t="str">
        <f t="shared" ca="1" si="96"/>
        <v>-</v>
      </c>
      <c r="FN43" s="244" t="str">
        <f t="shared" ca="1" si="182"/>
        <v>-</v>
      </c>
      <c r="FO43" s="253">
        <f t="shared" ca="1" si="165"/>
        <v>0.5</v>
      </c>
      <c r="FP43" s="253">
        <f t="shared" ca="1" si="165"/>
        <v>0.9</v>
      </c>
      <c r="FQ43" s="253">
        <f t="shared" ca="1" si="165"/>
        <v>0.5</v>
      </c>
      <c r="FR43" s="253">
        <f t="shared" ca="1" si="165"/>
        <v>0.5</v>
      </c>
      <c r="FS43" s="253">
        <f t="shared" ca="1" si="165"/>
        <v>0</v>
      </c>
      <c r="FT43" s="253">
        <f t="shared" ca="1" si="165"/>
        <v>0</v>
      </c>
      <c r="FU43" s="253" t="str">
        <f t="shared" ca="1" si="165"/>
        <v>-</v>
      </c>
      <c r="FV43" s="238" t="str">
        <f t="shared" ca="1" si="97"/>
        <v>-</v>
      </c>
      <c r="FW43" s="238" t="str">
        <f t="shared" ca="1" si="97"/>
        <v>-</v>
      </c>
      <c r="FX43" s="244">
        <f t="shared" ca="1" si="182"/>
        <v>1</v>
      </c>
      <c r="FY43" s="244">
        <f t="shared" ca="1" si="182"/>
        <v>0</v>
      </c>
      <c r="FZ43" s="244">
        <f t="shared" ca="1" si="182"/>
        <v>1</v>
      </c>
      <c r="GA43" s="244">
        <f t="shared" ca="1" si="182"/>
        <v>1</v>
      </c>
      <c r="GB43" s="244">
        <f t="shared" ca="1" si="182"/>
        <v>0</v>
      </c>
      <c r="GC43" s="244">
        <f t="shared" ca="1" si="182"/>
        <v>70</v>
      </c>
      <c r="GD43" s="244">
        <f t="shared" ca="1" si="183"/>
        <v>50</v>
      </c>
      <c r="GE43" s="244">
        <f t="shared" ca="1" si="183"/>
        <v>70</v>
      </c>
      <c r="GF43" s="244">
        <f t="shared" ca="1" si="183"/>
        <v>50</v>
      </c>
      <c r="GG43" s="238">
        <f t="shared" ca="1" si="98"/>
        <v>1</v>
      </c>
      <c r="GH43" s="238">
        <f t="shared" ca="1" si="99"/>
        <v>1</v>
      </c>
      <c r="GI43" s="238">
        <f t="shared" ca="1" si="100"/>
        <v>1</v>
      </c>
      <c r="GJ43" s="244">
        <f t="shared" ca="1" si="183"/>
        <v>1</v>
      </c>
      <c r="GK43" s="244">
        <f t="shared" ca="1" si="183"/>
        <v>1</v>
      </c>
      <c r="GL43" s="244">
        <f t="shared" ca="1" si="183"/>
        <v>1</v>
      </c>
      <c r="GM43" s="244">
        <f t="shared" ca="1" si="183"/>
        <v>1</v>
      </c>
      <c r="GN43" s="244">
        <f t="shared" ca="1" si="183"/>
        <v>1</v>
      </c>
      <c r="GO43" s="244">
        <f t="shared" ca="1" si="183"/>
        <v>1</v>
      </c>
      <c r="GP43" s="244">
        <f t="shared" ca="1" si="183"/>
        <v>1</v>
      </c>
      <c r="GQ43" s="161" t="b">
        <f t="shared" ca="1" si="101"/>
        <v>0</v>
      </c>
      <c r="GR43" s="244" t="str">
        <f t="shared" ref="GR43" ca="1" si="185">OFFSET(GR$5,$B43,0)</f>
        <v>-</v>
      </c>
      <c r="GS43" s="244" t="b">
        <f t="shared" ca="1" si="184"/>
        <v>0</v>
      </c>
      <c r="GT43" s="244">
        <f t="shared" ca="1" si="181"/>
        <v>0</v>
      </c>
      <c r="GU43" s="244" t="str">
        <f t="shared" ca="1" si="181"/>
        <v>-</v>
      </c>
      <c r="GV43" s="244">
        <f t="shared" ca="1" si="181"/>
        <v>0</v>
      </c>
      <c r="GW43" s="244">
        <f t="shared" ca="1" si="181"/>
        <v>0</v>
      </c>
      <c r="GX43" s="27">
        <v>0</v>
      </c>
    </row>
    <row r="44" spans="1:206" s="209" customFormat="1" outlineLevel="1">
      <c r="A44" s="208">
        <f t="shared" si="142"/>
        <v>39</v>
      </c>
      <c r="B44" s="208"/>
      <c r="D44" s="209" t="b">
        <v>0</v>
      </c>
      <c r="G44" s="208"/>
      <c r="H44" s="208"/>
      <c r="I44" s="208"/>
      <c r="J44" s="208"/>
      <c r="K44" s="208"/>
      <c r="L44" s="208"/>
      <c r="M44" s="208"/>
      <c r="O44" s="228" t="str">
        <f ca="1">"blank "&amp;TEXT(RAND(),"0.000")</f>
        <v>blank 0.373</v>
      </c>
      <c r="P44" s="10" t="str">
        <f ca="1">IF(COUNTIF(O$5:O44,O44)=1,"-","Dup")</f>
        <v>-</v>
      </c>
      <c r="Q44" s="16"/>
      <c r="R44" s="242"/>
      <c r="S44" s="242"/>
      <c r="T44" s="16"/>
      <c r="U44" s="16"/>
      <c r="V44" s="16"/>
      <c r="W44" s="16"/>
      <c r="X44" s="16"/>
      <c r="Y44" s="242"/>
      <c r="Z44" s="16"/>
      <c r="AA44" s="16"/>
      <c r="AB44" s="16"/>
      <c r="AC44" s="16"/>
      <c r="AD44" s="16"/>
      <c r="AE44" s="16"/>
      <c r="AF44" s="16"/>
      <c r="AG44" s="16"/>
      <c r="AH44" s="242"/>
      <c r="AI44" s="16"/>
      <c r="AJ44" s="16"/>
      <c r="AK44" s="16"/>
      <c r="AL44" s="16"/>
      <c r="AM44" s="16"/>
      <c r="AN44" s="16"/>
      <c r="AO44" s="16"/>
      <c r="AP44" s="16"/>
      <c r="AQ44" s="16"/>
      <c r="AR44" s="16"/>
      <c r="AS44" s="16"/>
      <c r="AT44" s="16"/>
      <c r="AU44" s="16"/>
      <c r="AV44" s="16"/>
      <c r="AW44" s="16"/>
      <c r="AX44" s="16"/>
      <c r="AY44" s="16"/>
      <c r="AZ44" s="16"/>
      <c r="BA44" s="16"/>
      <c r="BB44" s="16"/>
      <c r="BC44" s="16"/>
      <c r="BD44" s="16"/>
      <c r="BE44" s="16"/>
      <c r="BF44" s="16"/>
      <c r="BG44" s="16"/>
      <c r="BH44" s="16"/>
      <c r="BI44" s="16"/>
      <c r="BJ44" s="16"/>
      <c r="BK44" s="16"/>
      <c r="BL44" s="16"/>
      <c r="BM44" s="16"/>
      <c r="BN44" s="16"/>
      <c r="BO44" s="16"/>
      <c r="BP44" s="16"/>
      <c r="BQ44" s="16"/>
      <c r="BR44" s="16"/>
      <c r="BS44" s="16"/>
      <c r="BT44" s="16"/>
      <c r="BU44" s="16"/>
      <c r="BV44" s="16"/>
      <c r="BW44" s="16"/>
      <c r="BX44" s="16"/>
      <c r="BY44" s="16"/>
      <c r="BZ44" s="16"/>
      <c r="CA44" s="16"/>
      <c r="CB44" s="16"/>
      <c r="CC44" s="16"/>
      <c r="CD44" s="16"/>
      <c r="CE44" s="16"/>
      <c r="CF44" s="16"/>
      <c r="CG44" s="16"/>
      <c r="CH44" s="242"/>
      <c r="CI44" s="242"/>
      <c r="CJ44" s="16"/>
      <c r="CK44" s="16"/>
      <c r="CL44" s="16"/>
      <c r="CM44" s="16"/>
      <c r="CN44" s="16"/>
      <c r="CO44" s="16"/>
      <c r="CP44" s="16"/>
      <c r="CQ44" s="16"/>
      <c r="CR44" s="16"/>
      <c r="CS44" s="16"/>
      <c r="CT44" s="16"/>
      <c r="CU44" s="16"/>
      <c r="CV44" s="16"/>
      <c r="CW44" s="16"/>
      <c r="CX44" s="16"/>
      <c r="CY44" s="16"/>
      <c r="CZ44" s="16"/>
      <c r="DA44" s="16"/>
      <c r="DB44" s="16"/>
      <c r="DC44" s="16"/>
      <c r="DD44" s="16"/>
      <c r="DE44" s="16"/>
      <c r="DF44" s="16"/>
      <c r="DG44" s="16"/>
      <c r="DH44" s="16"/>
      <c r="DI44" s="16"/>
      <c r="DJ44" s="16"/>
      <c r="DK44" s="16"/>
      <c r="DL44" s="16"/>
      <c r="DM44" s="16"/>
      <c r="DN44" s="16"/>
      <c r="DO44" s="16"/>
      <c r="DP44" s="16"/>
      <c r="DQ44" s="16"/>
      <c r="DR44" s="16"/>
      <c r="DS44" s="16"/>
      <c r="DT44" s="16"/>
      <c r="DU44" s="16"/>
      <c r="DV44" s="16"/>
      <c r="DW44" s="16"/>
      <c r="DX44" s="16"/>
      <c r="DY44" s="16"/>
      <c r="DZ44" s="16"/>
      <c r="EA44" s="16"/>
      <c r="EB44" s="16"/>
      <c r="EC44" s="16"/>
      <c r="ED44" s="16"/>
      <c r="EE44" s="16"/>
      <c r="EF44" s="16"/>
      <c r="EG44" s="16"/>
      <c r="EH44" s="16"/>
      <c r="EI44" s="16"/>
      <c r="EJ44" s="16"/>
      <c r="EK44" s="16"/>
      <c r="EL44" s="16"/>
      <c r="EM44" s="16"/>
      <c r="EN44" s="16"/>
      <c r="EO44" s="16"/>
      <c r="EP44" s="16"/>
      <c r="EQ44" s="16"/>
      <c r="ER44" s="16"/>
      <c r="ES44" s="16"/>
      <c r="ET44" s="16"/>
      <c r="EU44" s="16"/>
      <c r="EV44" s="16"/>
      <c r="EW44" s="16"/>
      <c r="EX44" s="16"/>
      <c r="EY44" s="16"/>
      <c r="EZ44" s="16"/>
      <c r="FA44" s="16"/>
      <c r="FB44" s="242"/>
      <c r="FC44" s="16"/>
      <c r="FD44" s="16"/>
      <c r="FE44" s="16"/>
      <c r="FF44" s="16"/>
      <c r="FG44" s="16"/>
      <c r="FH44" s="16"/>
      <c r="FI44" s="16"/>
      <c r="FJ44" s="16"/>
      <c r="FK44" s="16"/>
      <c r="FL44" s="16"/>
      <c r="FM44" s="16"/>
      <c r="FN44" s="16"/>
      <c r="FO44" s="16"/>
      <c r="FP44" s="16"/>
      <c r="FQ44" s="16"/>
      <c r="FR44" s="16"/>
      <c r="FS44" s="16"/>
      <c r="FT44" s="16"/>
      <c r="FU44" s="16"/>
      <c r="FV44" s="16"/>
      <c r="FW44" s="16"/>
      <c r="FX44" s="16"/>
      <c r="FY44" s="16"/>
      <c r="FZ44" s="16"/>
      <c r="GA44" s="16"/>
      <c r="GB44" s="16"/>
      <c r="GC44" s="16"/>
      <c r="GD44" s="16"/>
      <c r="GE44" s="16"/>
      <c r="GF44" s="16"/>
      <c r="GG44" s="16"/>
      <c r="GH44" s="16"/>
      <c r="GI44" s="16"/>
      <c r="GJ44" s="16"/>
      <c r="GK44" s="16"/>
      <c r="GL44" s="16"/>
      <c r="GM44" s="16"/>
      <c r="GN44" s="16"/>
      <c r="GO44" s="16"/>
      <c r="GP44" s="16"/>
      <c r="GQ44" s="16"/>
      <c r="GR44" s="16"/>
      <c r="GS44" s="16"/>
      <c r="GT44" s="16"/>
      <c r="GU44" s="16"/>
      <c r="GV44" s="16"/>
      <c r="GW44" s="16"/>
      <c r="GX44" s="27">
        <v>0</v>
      </c>
    </row>
    <row r="45" spans="1:206" outlineLevel="1">
      <c r="A45" s="24">
        <f t="shared" si="11"/>
        <v>40</v>
      </c>
      <c r="B45" s="24"/>
      <c r="D45" t="b">
        <v>0</v>
      </c>
      <c r="E45" s="15"/>
      <c r="F45" s="15"/>
      <c r="O45" s="226" t="s">
        <v>834</v>
      </c>
      <c r="P45" s="10" t="str">
        <f ca="1">IF(COUNTIF(O$5:O45,O45)=1,"-","Dup")</f>
        <v>-</v>
      </c>
      <c r="Q45" s="16"/>
      <c r="R45" s="242"/>
      <c r="S45" s="242"/>
      <c r="T45" s="16"/>
      <c r="U45" s="16"/>
      <c r="V45" s="16"/>
      <c r="W45" s="16"/>
      <c r="X45" s="16"/>
      <c r="Y45" s="242"/>
      <c r="Z45" s="16"/>
      <c r="AA45" s="16"/>
      <c r="AB45" s="16"/>
      <c r="AC45" s="16"/>
      <c r="AD45" s="16"/>
      <c r="AE45" s="16"/>
      <c r="AF45" s="16"/>
      <c r="AG45" s="16"/>
      <c r="AH45" s="242"/>
      <c r="AI45" s="16"/>
      <c r="AJ45" s="16"/>
      <c r="AK45" s="16"/>
      <c r="AL45" s="16"/>
      <c r="AM45" s="16"/>
      <c r="AN45" s="16"/>
      <c r="AO45" s="16"/>
      <c r="AP45" s="16"/>
      <c r="AQ45" s="16"/>
      <c r="AR45" s="16"/>
      <c r="AS45" s="16"/>
      <c r="AT45" s="21">
        <v>1</v>
      </c>
      <c r="AU45" s="16"/>
      <c r="AV45" s="16"/>
      <c r="AW45" s="16"/>
      <c r="AX45" s="16"/>
      <c r="AY45" s="16"/>
      <c r="AZ45" s="16"/>
      <c r="BA45" s="16"/>
      <c r="BB45" s="16"/>
      <c r="BC45" s="16"/>
      <c r="BD45" s="16"/>
      <c r="BE45" s="16"/>
      <c r="BF45" s="16"/>
      <c r="BG45" s="16"/>
      <c r="BH45" s="16"/>
      <c r="BI45" s="16"/>
      <c r="BJ45" s="16"/>
      <c r="BK45" s="16"/>
      <c r="BL45" s="16"/>
      <c r="BM45" s="16"/>
      <c r="BN45" s="16"/>
      <c r="BO45" s="16"/>
      <c r="BP45" s="16"/>
      <c r="BQ45" s="16"/>
      <c r="BR45" s="16"/>
      <c r="BS45" s="16"/>
      <c r="BT45" s="16"/>
      <c r="BU45" s="16"/>
      <c r="BV45" s="16"/>
      <c r="BW45" s="16"/>
      <c r="BX45" s="16"/>
      <c r="BY45" s="16"/>
      <c r="BZ45" s="16"/>
      <c r="CA45" s="16"/>
      <c r="CB45" s="16"/>
      <c r="CC45" s="16"/>
      <c r="CD45" s="16"/>
      <c r="CE45" s="16"/>
      <c r="CF45" s="16"/>
      <c r="CG45" s="16"/>
      <c r="CH45" s="242"/>
      <c r="CI45" s="242"/>
      <c r="CJ45" s="16"/>
      <c r="CK45" s="16"/>
      <c r="CL45" s="16"/>
      <c r="CM45" s="16"/>
      <c r="CN45" s="16"/>
      <c r="CO45" s="16"/>
      <c r="CP45" s="16"/>
      <c r="CQ45" s="16"/>
      <c r="CR45" s="16"/>
      <c r="CS45" s="16"/>
      <c r="CT45" s="16"/>
      <c r="CU45" s="16"/>
      <c r="CV45" s="16"/>
      <c r="CW45" s="16"/>
      <c r="CX45" s="16"/>
      <c r="CY45" s="16"/>
      <c r="CZ45" s="16"/>
      <c r="DA45" s="16"/>
      <c r="DB45" s="16"/>
      <c r="DC45" s="16"/>
      <c r="DD45" s="16"/>
      <c r="DE45" s="16"/>
      <c r="DF45" s="16"/>
      <c r="DG45" s="16"/>
      <c r="DH45" s="16"/>
      <c r="DI45" s="16"/>
      <c r="DJ45" s="16"/>
      <c r="DK45" s="16"/>
      <c r="DL45" s="16"/>
      <c r="DM45" s="16"/>
      <c r="DN45" s="16"/>
      <c r="DO45" s="16"/>
      <c r="DP45" s="16"/>
      <c r="DQ45" s="16"/>
      <c r="DR45" s="16"/>
      <c r="DS45" s="16"/>
      <c r="DT45" s="16"/>
      <c r="DU45" s="16"/>
      <c r="DV45" s="16"/>
      <c r="DW45" s="16"/>
      <c r="DX45" s="16"/>
      <c r="DY45" s="16"/>
      <c r="DZ45" s="16"/>
      <c r="EA45" s="16"/>
      <c r="EB45" s="16"/>
      <c r="EC45" s="16"/>
      <c r="ED45" s="16"/>
      <c r="EE45" s="16"/>
      <c r="EF45" s="16"/>
      <c r="EG45" s="16"/>
      <c r="EH45" s="16"/>
      <c r="EI45" s="16"/>
      <c r="EJ45" s="16"/>
      <c r="EK45" s="16"/>
      <c r="EL45" s="16"/>
      <c r="EM45" s="16"/>
      <c r="EN45" s="16"/>
      <c r="EO45" s="16"/>
      <c r="EP45" s="16"/>
      <c r="EQ45" s="16"/>
      <c r="ER45" s="16"/>
      <c r="ES45" s="16"/>
      <c r="ET45" s="16"/>
      <c r="EU45" s="16"/>
      <c r="EV45" s="16"/>
      <c r="EW45" s="16"/>
      <c r="EX45" s="16"/>
      <c r="EY45" s="16"/>
      <c r="EZ45" s="16"/>
      <c r="FA45" s="16"/>
      <c r="FB45" s="242"/>
      <c r="FC45" s="16"/>
      <c r="FD45" s="16"/>
      <c r="FE45" s="16"/>
      <c r="FF45" s="16"/>
      <c r="FG45" s="16"/>
      <c r="FH45" s="16"/>
      <c r="FI45" s="16"/>
      <c r="FJ45" s="16"/>
      <c r="FK45" s="16"/>
      <c r="FL45" s="16"/>
      <c r="FM45" s="16"/>
      <c r="FN45" s="16"/>
      <c r="FO45" s="16"/>
      <c r="FP45" s="16"/>
      <c r="FQ45" s="16"/>
      <c r="FR45" s="16"/>
      <c r="FS45" s="16"/>
      <c r="FT45" s="16"/>
      <c r="FU45" s="16"/>
      <c r="FV45" s="16"/>
      <c r="FW45" s="16"/>
      <c r="FX45" s="16"/>
      <c r="FY45" s="16"/>
      <c r="FZ45" s="16"/>
      <c r="GA45" s="16"/>
      <c r="GB45" s="16"/>
      <c r="GC45" s="16"/>
      <c r="GD45" s="16"/>
      <c r="GE45" s="16"/>
      <c r="GF45" s="16"/>
      <c r="GG45" s="16"/>
      <c r="GH45" s="16"/>
      <c r="GI45" s="16"/>
      <c r="GJ45" s="16"/>
      <c r="GK45" s="16"/>
      <c r="GL45" s="16"/>
      <c r="GM45" s="16"/>
      <c r="GN45" s="16"/>
      <c r="GO45" s="16"/>
      <c r="GP45" s="16"/>
      <c r="GQ45" s="16"/>
      <c r="GR45" s="16"/>
      <c r="GS45" s="16"/>
      <c r="GT45" s="16"/>
      <c r="GU45" s="16"/>
      <c r="GV45" s="16"/>
      <c r="GW45" s="16"/>
      <c r="GX45" s="27">
        <v>0</v>
      </c>
    </row>
    <row r="46" spans="1:206" ht="17.25" collapsed="1">
      <c r="A46" s="24">
        <f t="shared" si="11"/>
        <v>41</v>
      </c>
      <c r="B46" s="24"/>
      <c r="D46" t="b">
        <v>0</v>
      </c>
      <c r="E46" s="15"/>
      <c r="F46" s="15"/>
      <c r="O46" s="226" t="s">
        <v>781</v>
      </c>
      <c r="P46" s="10" t="str">
        <f ca="1">IF(COUNTIF(O$5:O46,O46)=1,"-","Dup")</f>
        <v>-</v>
      </c>
      <c r="Q46" s="16"/>
      <c r="R46" s="242"/>
      <c r="S46" s="242"/>
      <c r="T46" s="16"/>
      <c r="U46" s="16"/>
      <c r="V46" s="16"/>
      <c r="W46" s="16"/>
      <c r="X46" s="16"/>
      <c r="Y46" s="245"/>
      <c r="Z46" s="16"/>
      <c r="AA46" s="16"/>
      <c r="AB46" s="16"/>
      <c r="AC46" s="16"/>
      <c r="AD46" s="16"/>
      <c r="AE46" s="16"/>
      <c r="AF46" s="16"/>
      <c r="AG46" s="16"/>
      <c r="AH46" s="242"/>
      <c r="AI46" s="36" t="s">
        <v>710</v>
      </c>
      <c r="AJ46" s="35"/>
      <c r="AK46" s="36" t="s">
        <v>711</v>
      </c>
      <c r="AL46" s="35"/>
      <c r="AM46" s="16"/>
      <c r="AN46" s="16"/>
      <c r="AO46" s="16"/>
      <c r="AP46" s="16"/>
      <c r="AQ46" s="36" t="s">
        <v>711</v>
      </c>
      <c r="AR46" s="16"/>
      <c r="AS46" s="35"/>
      <c r="AT46" s="37" t="s">
        <v>712</v>
      </c>
      <c r="AU46" s="16"/>
      <c r="AV46" s="16"/>
      <c r="AW46" s="16"/>
      <c r="AX46" s="36" t="s">
        <v>710</v>
      </c>
      <c r="AY46" s="35"/>
      <c r="AZ46" s="35"/>
      <c r="BA46" s="35"/>
      <c r="BB46" s="16"/>
      <c r="BC46" s="16"/>
      <c r="BD46" s="36" t="s">
        <v>710</v>
      </c>
      <c r="BE46" s="35"/>
      <c r="BF46" s="35"/>
      <c r="BG46" s="35"/>
      <c r="BH46" s="16"/>
      <c r="BI46" s="16"/>
      <c r="BJ46" s="16"/>
      <c r="BK46" s="16"/>
      <c r="BL46" s="16"/>
      <c r="BM46" s="16"/>
      <c r="BN46" s="16"/>
      <c r="BO46" s="16"/>
      <c r="BP46" s="16"/>
      <c r="BQ46" s="16"/>
      <c r="BR46" s="16"/>
      <c r="BS46" s="16"/>
      <c r="BT46" s="16"/>
      <c r="BU46" s="16"/>
      <c r="BV46" s="16"/>
      <c r="BW46" s="16"/>
      <c r="BX46" s="16"/>
      <c r="BY46" s="16"/>
      <c r="BZ46" s="16"/>
      <c r="CA46" s="16"/>
      <c r="CB46" s="16"/>
      <c r="CC46" s="16"/>
      <c r="CD46" s="16"/>
      <c r="CE46" s="16"/>
      <c r="CF46" s="16"/>
      <c r="CG46" s="36" t="s">
        <v>713</v>
      </c>
      <c r="CH46" s="245"/>
      <c r="CI46" s="245"/>
      <c r="CJ46" s="16"/>
      <c r="CK46" s="16"/>
      <c r="CL46" s="16"/>
      <c r="CM46" s="16"/>
      <c r="CN46" s="16"/>
      <c r="CO46" s="16"/>
      <c r="CP46" s="16"/>
      <c r="CQ46" s="16"/>
      <c r="CR46" s="36" t="s">
        <v>714</v>
      </c>
      <c r="CS46" s="35"/>
      <c r="CT46" s="35"/>
      <c r="CU46" s="35"/>
      <c r="CV46" s="35"/>
      <c r="CW46" s="35"/>
      <c r="CX46" s="35"/>
      <c r="CY46" s="16"/>
      <c r="CZ46" s="16"/>
      <c r="DA46" s="16"/>
      <c r="DB46" s="16"/>
      <c r="DC46" s="16"/>
      <c r="DD46" s="16"/>
      <c r="DE46" s="16"/>
      <c r="DF46" s="16"/>
      <c r="DG46" s="16"/>
      <c r="DH46" s="16"/>
      <c r="DI46" s="16"/>
      <c r="DJ46" s="16"/>
      <c r="DK46" s="16"/>
      <c r="DL46" s="16"/>
      <c r="DM46" s="16"/>
      <c r="DN46" s="16"/>
      <c r="DO46" s="16"/>
      <c r="DP46" s="16">
        <v>1</v>
      </c>
      <c r="DQ46" s="16">
        <v>2</v>
      </c>
      <c r="DR46" s="16">
        <v>3</v>
      </c>
      <c r="DS46" s="16">
        <v>4</v>
      </c>
      <c r="DT46" s="16">
        <v>5</v>
      </c>
      <c r="DU46" s="16">
        <v>6</v>
      </c>
      <c r="DV46" s="16">
        <v>7</v>
      </c>
      <c r="DW46" s="16">
        <v>8</v>
      </c>
      <c r="DX46" s="16"/>
      <c r="DY46" s="37" t="s">
        <v>715</v>
      </c>
      <c r="DZ46" s="36" t="s">
        <v>716</v>
      </c>
      <c r="EA46" s="35"/>
      <c r="EB46" s="35"/>
      <c r="EC46" s="35"/>
      <c r="ED46" s="35"/>
      <c r="EE46" s="35"/>
      <c r="EF46" s="35"/>
      <c r="EG46" s="36" t="s">
        <v>717</v>
      </c>
      <c r="EH46" s="35"/>
      <c r="EI46" s="16"/>
      <c r="EJ46" s="16"/>
      <c r="EK46" s="16"/>
      <c r="EL46" s="16"/>
      <c r="EM46" s="21">
        <v>1</v>
      </c>
      <c r="EN46" s="21">
        <v>2</v>
      </c>
      <c r="EO46" s="21">
        <v>3</v>
      </c>
      <c r="EP46" s="35"/>
      <c r="EQ46" s="36" t="s">
        <v>716</v>
      </c>
      <c r="ER46" s="36" t="s">
        <v>716</v>
      </c>
      <c r="ES46" s="35"/>
      <c r="ET46" s="35"/>
      <c r="EU46" s="35"/>
      <c r="EV46" s="35"/>
      <c r="EW46" s="35"/>
      <c r="EX46" s="35"/>
      <c r="EY46" s="35"/>
      <c r="EZ46" s="16"/>
      <c r="FA46" s="16" t="s">
        <v>718</v>
      </c>
      <c r="FB46" s="242" t="s">
        <v>718</v>
      </c>
      <c r="FC46" s="16"/>
      <c r="FD46" s="16" t="s">
        <v>718</v>
      </c>
      <c r="FE46" s="16" t="s">
        <v>718</v>
      </c>
      <c r="FF46" s="16"/>
      <c r="FG46" s="16" t="s">
        <v>718</v>
      </c>
      <c r="FH46" s="16"/>
      <c r="FI46" s="16" t="s">
        <v>718</v>
      </c>
      <c r="FJ46" s="16" t="s">
        <v>718</v>
      </c>
      <c r="FK46" s="16" t="s">
        <v>718</v>
      </c>
      <c r="FL46" s="16" t="s">
        <v>718</v>
      </c>
      <c r="FM46" s="16" t="s">
        <v>718</v>
      </c>
      <c r="FN46" s="36" t="s">
        <v>718</v>
      </c>
      <c r="FO46" s="16"/>
      <c r="FP46" s="16"/>
      <c r="FQ46" s="16"/>
      <c r="FR46" s="56" t="s">
        <v>716</v>
      </c>
      <c r="FS46" s="16"/>
      <c r="FT46" s="16"/>
      <c r="FU46" s="16"/>
      <c r="FV46" s="16"/>
      <c r="FW46" s="16"/>
      <c r="FX46" s="36" t="s">
        <v>714</v>
      </c>
      <c r="FY46" s="36"/>
      <c r="FZ46" s="36"/>
      <c r="GA46" s="36"/>
      <c r="GB46" s="36"/>
      <c r="GC46" s="36" t="s">
        <v>719</v>
      </c>
      <c r="GD46" s="35"/>
      <c r="GE46" s="35"/>
      <c r="GF46" s="35"/>
      <c r="GG46" s="16"/>
      <c r="GH46" s="16"/>
      <c r="GI46" s="16"/>
      <c r="GJ46" s="57" t="s">
        <v>720</v>
      </c>
      <c r="GK46" s="37" t="s">
        <v>711</v>
      </c>
      <c r="GL46" s="36" t="s">
        <v>718</v>
      </c>
      <c r="GM46" s="36"/>
      <c r="GN46" s="36"/>
      <c r="GO46" s="36"/>
      <c r="GP46" s="16"/>
      <c r="GQ46" s="16"/>
      <c r="GR46" s="16"/>
      <c r="GS46" s="16"/>
      <c r="GT46" s="16"/>
      <c r="GU46" s="16"/>
      <c r="GV46" s="16"/>
      <c r="GW46" s="16"/>
      <c r="GX46" s="27">
        <v>0</v>
      </c>
    </row>
    <row r="47" spans="1:206" ht="6.75" customHeight="1">
      <c r="A47" s="24">
        <f t="shared" ref="A47" si="186">ROW(A47)-5</f>
        <v>42</v>
      </c>
      <c r="B47" s="25">
        <v>0</v>
      </c>
      <c r="C47" s="25"/>
      <c r="D47" s="25" t="b">
        <v>0</v>
      </c>
      <c r="E47" s="25" t="b">
        <v>0</v>
      </c>
      <c r="F47" s="25" t="b">
        <v>0</v>
      </c>
      <c r="G47" s="25" t="b">
        <v>0</v>
      </c>
      <c r="H47" s="25" t="b">
        <v>0</v>
      </c>
      <c r="I47" s="25" t="b">
        <v>0</v>
      </c>
      <c r="J47" s="25" t="b">
        <v>0</v>
      </c>
      <c r="K47" s="25" t="b">
        <v>0</v>
      </c>
      <c r="L47" s="25" t="b">
        <v>0</v>
      </c>
      <c r="M47" s="25" t="b">
        <v>0</v>
      </c>
      <c r="N47" s="25" t="b">
        <v>0</v>
      </c>
      <c r="O47" s="230" t="s">
        <v>26</v>
      </c>
      <c r="P47" s="11" t="str">
        <f ca="1">IF(COUNTIF(O$5:O47,O47)=1,"-","Dup")</f>
        <v>-</v>
      </c>
      <c r="Q47" s="9" t="str">
        <f t="shared" ref="Q47:AL47" si="187">Q$5</f>
        <v>-</v>
      </c>
      <c r="R47" s="239" t="str">
        <f t="shared" si="187"/>
        <v>-</v>
      </c>
      <c r="S47" s="239" t="str">
        <f t="shared" si="187"/>
        <v>-</v>
      </c>
      <c r="T47" s="9" t="str">
        <f t="shared" si="187"/>
        <v>-</v>
      </c>
      <c r="U47" s="9" t="str">
        <f t="shared" si="187"/>
        <v>-</v>
      </c>
      <c r="V47" s="9" t="str">
        <f>V$5</f>
        <v>-</v>
      </c>
      <c r="W47" s="9" t="str">
        <f>W$5</f>
        <v>-</v>
      </c>
      <c r="X47" s="9" t="str">
        <f t="shared" si="187"/>
        <v>-</v>
      </c>
      <c r="Y47" s="239" t="str">
        <f>Y$5</f>
        <v>-</v>
      </c>
      <c r="Z47" s="9" t="str">
        <f t="shared" si="187"/>
        <v>-</v>
      </c>
      <c r="AA47" s="9" t="str">
        <f t="shared" si="187"/>
        <v>-</v>
      </c>
      <c r="AB47" s="9" t="str">
        <f t="shared" si="187"/>
        <v>-</v>
      </c>
      <c r="AC47" s="9" t="str">
        <f t="shared" si="187"/>
        <v>-</v>
      </c>
      <c r="AD47" s="9" t="str">
        <f t="shared" si="187"/>
        <v>-</v>
      </c>
      <c r="AE47" s="9" t="str">
        <f t="shared" si="187"/>
        <v>-</v>
      </c>
      <c r="AF47" s="9" t="str">
        <f t="shared" si="187"/>
        <v>-</v>
      </c>
      <c r="AG47" s="9" t="str">
        <f t="shared" si="187"/>
        <v>-</v>
      </c>
      <c r="AH47" s="239" t="str">
        <f t="shared" si="187"/>
        <v>-</v>
      </c>
      <c r="AI47" s="9">
        <f t="shared" si="187"/>
        <v>1</v>
      </c>
      <c r="AJ47" s="9">
        <f t="shared" si="187"/>
        <v>1</v>
      </c>
      <c r="AK47" s="9" t="str">
        <f t="shared" si="187"/>
        <v>-</v>
      </c>
      <c r="AL47" s="9" t="str">
        <f t="shared" si="187"/>
        <v>-</v>
      </c>
      <c r="AM47" s="9" t="str">
        <f t="shared" ref="AM47:AZ47" si="188">AM$5</f>
        <v>-</v>
      </c>
      <c r="AN47" s="9" t="str">
        <f t="shared" si="188"/>
        <v>-</v>
      </c>
      <c r="AO47" s="9" t="str">
        <f t="shared" si="188"/>
        <v>-</v>
      </c>
      <c r="AP47" s="9" t="str">
        <f t="shared" si="188"/>
        <v>-</v>
      </c>
      <c r="AQ47" s="9" t="str">
        <f t="shared" si="188"/>
        <v>-</v>
      </c>
      <c r="AR47" s="9" t="str">
        <f t="shared" si="188"/>
        <v>-</v>
      </c>
      <c r="AS47" s="9" t="str">
        <f t="shared" si="188"/>
        <v>-</v>
      </c>
      <c r="AT47" s="9" t="str">
        <f t="shared" si="188"/>
        <v>-</v>
      </c>
      <c r="AU47" s="9" t="str">
        <f t="shared" si="188"/>
        <v>-</v>
      </c>
      <c r="AV47" s="9" t="str">
        <f t="shared" si="188"/>
        <v>-</v>
      </c>
      <c r="AW47" s="9" t="str">
        <f t="shared" si="188"/>
        <v>-</v>
      </c>
      <c r="AX47" s="9" t="str">
        <f t="shared" si="188"/>
        <v>-</v>
      </c>
      <c r="AY47" s="9" t="str">
        <f t="shared" si="188"/>
        <v>-</v>
      </c>
      <c r="AZ47" s="9" t="str">
        <f t="shared" si="188"/>
        <v>-</v>
      </c>
      <c r="BA47" s="9" t="str">
        <f t="shared" ref="BA47:BH47" si="189">BA$5</f>
        <v>-</v>
      </c>
      <c r="BB47" s="9" t="str">
        <f t="shared" si="189"/>
        <v>-</v>
      </c>
      <c r="BC47" s="9" t="str">
        <f t="shared" si="189"/>
        <v>-</v>
      </c>
      <c r="BD47" s="9" t="str">
        <f t="shared" si="189"/>
        <v>-</v>
      </c>
      <c r="BE47" s="9" t="str">
        <f t="shared" si="189"/>
        <v>-</v>
      </c>
      <c r="BF47" s="9" t="str">
        <f t="shared" si="189"/>
        <v>-</v>
      </c>
      <c r="BG47" s="9" t="str">
        <f t="shared" si="189"/>
        <v>-</v>
      </c>
      <c r="BH47" s="9" t="str">
        <f t="shared" si="189"/>
        <v>-</v>
      </c>
      <c r="BI47" s="9" t="str">
        <f t="shared" ref="BI47:BR47" si="190">BI$5</f>
        <v>-</v>
      </c>
      <c r="BJ47" s="9" t="str">
        <f t="shared" si="190"/>
        <v>-</v>
      </c>
      <c r="BK47" s="9" t="str">
        <f t="shared" si="190"/>
        <v>-</v>
      </c>
      <c r="BL47" s="9" t="str">
        <f t="shared" si="190"/>
        <v>-</v>
      </c>
      <c r="BM47" s="9" t="str">
        <f t="shared" si="190"/>
        <v>-</v>
      </c>
      <c r="BN47" s="9" t="str">
        <f t="shared" si="190"/>
        <v>-</v>
      </c>
      <c r="BO47" s="9" t="str">
        <f t="shared" si="190"/>
        <v>-</v>
      </c>
      <c r="BP47" s="9" t="str">
        <f t="shared" si="190"/>
        <v>-</v>
      </c>
      <c r="BQ47" s="9" t="str">
        <f t="shared" si="190"/>
        <v>-</v>
      </c>
      <c r="BR47" s="9" t="str">
        <f t="shared" si="190"/>
        <v>-</v>
      </c>
      <c r="BS47" s="9" t="str">
        <f t="shared" ref="BS47:BZ47" si="191">BS$5</f>
        <v>-</v>
      </c>
      <c r="BT47" s="9" t="str">
        <f t="shared" si="191"/>
        <v>-</v>
      </c>
      <c r="BU47" s="9" t="str">
        <f t="shared" si="191"/>
        <v>-</v>
      </c>
      <c r="BV47" s="9" t="str">
        <f t="shared" si="191"/>
        <v>-</v>
      </c>
      <c r="BW47" s="9" t="str">
        <f t="shared" si="191"/>
        <v>-</v>
      </c>
      <c r="BX47" s="9" t="str">
        <f t="shared" si="191"/>
        <v>-</v>
      </c>
      <c r="BY47" s="9" t="str">
        <f t="shared" si="191"/>
        <v>-</v>
      </c>
      <c r="BZ47" s="9" t="str">
        <f t="shared" si="191"/>
        <v>-</v>
      </c>
      <c r="CA47" s="7" t="s">
        <v>36</v>
      </c>
      <c r="CB47" s="7" t="s">
        <v>36</v>
      </c>
      <c r="CC47" s="7" t="s">
        <v>36</v>
      </c>
      <c r="CD47" s="7" t="s">
        <v>36</v>
      </c>
      <c r="CE47" s="7" t="s">
        <v>36</v>
      </c>
      <c r="CF47" s="7" t="s">
        <v>36</v>
      </c>
      <c r="CG47" s="9">
        <f>CG$5</f>
        <v>0</v>
      </c>
      <c r="CH47" s="239">
        <f>CH$5</f>
        <v>0</v>
      </c>
      <c r="CI47" s="239">
        <f t="shared" ref="CI47" si="192">CI$5</f>
        <v>0</v>
      </c>
      <c r="CJ47" s="9">
        <f t="shared" ref="CJ47:DJ47" si="193">CJ$5</f>
        <v>0</v>
      </c>
      <c r="CK47" s="9">
        <f t="shared" si="193"/>
        <v>0</v>
      </c>
      <c r="CL47" s="9">
        <f t="shared" si="193"/>
        <v>0</v>
      </c>
      <c r="CM47" s="9">
        <f t="shared" si="193"/>
        <v>0</v>
      </c>
      <c r="CN47" s="9" t="str">
        <f t="shared" si="193"/>
        <v>-</v>
      </c>
      <c r="CO47" s="9" t="str">
        <f t="shared" si="193"/>
        <v>-</v>
      </c>
      <c r="CP47" s="9" t="str">
        <f t="shared" si="193"/>
        <v>-</v>
      </c>
      <c r="CQ47" s="9" t="str">
        <f t="shared" si="193"/>
        <v>-</v>
      </c>
      <c r="CR47" s="9" t="str">
        <f t="shared" si="193"/>
        <v>-</v>
      </c>
      <c r="CS47" s="9" t="str">
        <f t="shared" si="193"/>
        <v>-</v>
      </c>
      <c r="CT47" s="9" t="str">
        <f t="shared" si="193"/>
        <v>-</v>
      </c>
      <c r="CU47" s="9" t="str">
        <f t="shared" si="193"/>
        <v>-</v>
      </c>
      <c r="CV47" s="9" t="str">
        <f t="shared" si="193"/>
        <v>-</v>
      </c>
      <c r="CW47" s="9" t="str">
        <f t="shared" si="193"/>
        <v>-</v>
      </c>
      <c r="CX47" s="9" t="str">
        <f t="shared" si="193"/>
        <v>-</v>
      </c>
      <c r="CY47" s="9" t="str">
        <f t="shared" si="193"/>
        <v>-</v>
      </c>
      <c r="CZ47" s="9" t="str">
        <f t="shared" si="193"/>
        <v>-</v>
      </c>
      <c r="DA47" s="9" t="str">
        <f t="shared" si="193"/>
        <v>-</v>
      </c>
      <c r="DB47" s="9" t="str">
        <f t="shared" si="193"/>
        <v>-</v>
      </c>
      <c r="DC47" s="9" t="str">
        <f t="shared" si="193"/>
        <v>-</v>
      </c>
      <c r="DD47" s="9" t="str">
        <f t="shared" si="193"/>
        <v>-</v>
      </c>
      <c r="DE47" s="9" t="str">
        <f t="shared" si="193"/>
        <v>-</v>
      </c>
      <c r="DF47" s="9">
        <f t="shared" si="193"/>
        <v>0</v>
      </c>
      <c r="DG47" s="9" t="str">
        <f t="shared" si="193"/>
        <v>-</v>
      </c>
      <c r="DH47" s="9">
        <f t="shared" si="193"/>
        <v>1</v>
      </c>
      <c r="DI47" s="9">
        <f t="shared" si="193"/>
        <v>0</v>
      </c>
      <c r="DJ47" s="9">
        <f t="shared" si="193"/>
        <v>1</v>
      </c>
      <c r="DK47" s="9">
        <v>1</v>
      </c>
      <c r="DL47" s="9">
        <f>DL$5</f>
        <v>1</v>
      </c>
      <c r="DM47" s="9">
        <f>DM$5</f>
        <v>0</v>
      </c>
      <c r="DN47" s="9">
        <v>1</v>
      </c>
      <c r="DO47" s="9">
        <f t="shared" ref="DO47:EH47" si="194">DO$5</f>
        <v>0</v>
      </c>
      <c r="DP47" s="9">
        <f t="shared" si="194"/>
        <v>0</v>
      </c>
      <c r="DQ47" s="9">
        <f t="shared" si="194"/>
        <v>1</v>
      </c>
      <c r="DR47" s="9">
        <f t="shared" si="194"/>
        <v>0</v>
      </c>
      <c r="DS47" s="9">
        <f t="shared" si="194"/>
        <v>0</v>
      </c>
      <c r="DT47" s="9">
        <f t="shared" si="194"/>
        <v>0</v>
      </c>
      <c r="DU47" s="9">
        <f t="shared" si="194"/>
        <v>0</v>
      </c>
      <c r="DV47" s="9">
        <f t="shared" si="194"/>
        <v>0</v>
      </c>
      <c r="DW47" s="9">
        <f t="shared" si="194"/>
        <v>0</v>
      </c>
      <c r="DX47" s="9">
        <f t="shared" si="194"/>
        <v>0</v>
      </c>
      <c r="DY47" s="9">
        <f t="shared" si="194"/>
        <v>1</v>
      </c>
      <c r="DZ47" s="9">
        <f t="shared" si="194"/>
        <v>0</v>
      </c>
      <c r="EA47" s="9">
        <f t="shared" si="194"/>
        <v>0</v>
      </c>
      <c r="EB47" s="9">
        <f t="shared" si="194"/>
        <v>0</v>
      </c>
      <c r="EC47" s="9">
        <f t="shared" si="194"/>
        <v>0</v>
      </c>
      <c r="ED47" s="9">
        <f t="shared" si="194"/>
        <v>0</v>
      </c>
      <c r="EE47" s="9">
        <f t="shared" si="194"/>
        <v>0</v>
      </c>
      <c r="EF47" s="9">
        <f t="shared" si="194"/>
        <v>0</v>
      </c>
      <c r="EG47" s="9">
        <f t="shared" si="194"/>
        <v>0</v>
      </c>
      <c r="EH47" s="9">
        <f t="shared" si="194"/>
        <v>0</v>
      </c>
      <c r="EI47" s="9" t="str">
        <f t="shared" ref="EI47:EL47" si="195">EI$5</f>
        <v>-</v>
      </c>
      <c r="EJ47" s="9" t="str">
        <f t="shared" si="195"/>
        <v>-</v>
      </c>
      <c r="EK47" s="9" t="str">
        <f t="shared" si="195"/>
        <v>-</v>
      </c>
      <c r="EL47" s="9" t="str">
        <f t="shared" si="195"/>
        <v>-</v>
      </c>
      <c r="EM47" s="9" t="str">
        <f t="shared" ref="EM47:GW47" si="196">EM$5</f>
        <v>-</v>
      </c>
      <c r="EN47" s="9" t="str">
        <f t="shared" si="196"/>
        <v>-</v>
      </c>
      <c r="EO47" s="9" t="str">
        <f t="shared" si="196"/>
        <v>-</v>
      </c>
      <c r="EP47" s="9">
        <f t="shared" si="196"/>
        <v>0</v>
      </c>
      <c r="EQ47" s="9" t="str">
        <f t="shared" si="196"/>
        <v>-</v>
      </c>
      <c r="ER47" s="9" t="str">
        <f t="shared" si="196"/>
        <v>-</v>
      </c>
      <c r="ES47" s="9" t="str">
        <f t="shared" si="196"/>
        <v>-</v>
      </c>
      <c r="ET47" s="9" t="str">
        <f>ET$5</f>
        <v>-</v>
      </c>
      <c r="EU47" s="9" t="str">
        <f t="shared" si="196"/>
        <v>-</v>
      </c>
      <c r="EV47" s="9" t="str">
        <f t="shared" si="196"/>
        <v>-</v>
      </c>
      <c r="EW47" s="9" t="str">
        <f t="shared" si="196"/>
        <v>-</v>
      </c>
      <c r="EX47" s="9" t="str">
        <f t="shared" si="196"/>
        <v>-</v>
      </c>
      <c r="EY47" s="9" t="str">
        <f t="shared" si="196"/>
        <v>-</v>
      </c>
      <c r="EZ47" s="9" t="str">
        <f t="shared" si="196"/>
        <v>-</v>
      </c>
      <c r="FA47" s="9" t="str">
        <f t="shared" si="196"/>
        <v>-</v>
      </c>
      <c r="FB47" s="239" t="str">
        <f t="shared" si="196"/>
        <v>-</v>
      </c>
      <c r="FC47" s="9" t="str">
        <f t="shared" si="196"/>
        <v>-</v>
      </c>
      <c r="FD47" s="9" t="str">
        <f t="shared" si="196"/>
        <v>-</v>
      </c>
      <c r="FE47" s="9" t="str">
        <f t="shared" si="196"/>
        <v>-</v>
      </c>
      <c r="FF47" s="9" t="str">
        <f>FF$5</f>
        <v>-</v>
      </c>
      <c r="FG47" s="9" t="str">
        <f>FG$5</f>
        <v>-</v>
      </c>
      <c r="FH47" s="9" t="str">
        <f>FH$5</f>
        <v>-</v>
      </c>
      <c r="FI47" s="9" t="str">
        <f>FI$5</f>
        <v>-</v>
      </c>
      <c r="FJ47" s="9" t="str">
        <f>FJ$5</f>
        <v>-</v>
      </c>
      <c r="FK47" s="9" t="str">
        <f t="shared" ref="FK47:FM47" si="197">FK$5</f>
        <v>-</v>
      </c>
      <c r="FL47" s="9" t="str">
        <f t="shared" si="197"/>
        <v>-</v>
      </c>
      <c r="FM47" s="9" t="str">
        <f t="shared" si="197"/>
        <v>-</v>
      </c>
      <c r="FN47" s="9" t="str">
        <f t="shared" si="196"/>
        <v>-</v>
      </c>
      <c r="FO47" s="9" t="str">
        <f t="shared" si="196"/>
        <v>-</v>
      </c>
      <c r="FP47" s="9" t="str">
        <f t="shared" si="196"/>
        <v>-</v>
      </c>
      <c r="FQ47" s="9" t="str">
        <f t="shared" si="196"/>
        <v>-</v>
      </c>
      <c r="FR47" s="9" t="str">
        <f t="shared" si="196"/>
        <v>-</v>
      </c>
      <c r="FS47" s="9" t="str">
        <f t="shared" si="196"/>
        <v>-</v>
      </c>
      <c r="FT47" s="9" t="str">
        <f t="shared" si="196"/>
        <v>-</v>
      </c>
      <c r="FU47" s="9" t="str">
        <f>FU$5</f>
        <v>-</v>
      </c>
      <c r="FV47" s="9" t="str">
        <f>FV$5</f>
        <v>-</v>
      </c>
      <c r="FW47" s="9" t="str">
        <f>FW$5</f>
        <v>-</v>
      </c>
      <c r="FX47" s="9">
        <f t="shared" si="196"/>
        <v>1</v>
      </c>
      <c r="FY47" s="9">
        <f t="shared" si="196"/>
        <v>0</v>
      </c>
      <c r="FZ47" s="9">
        <f t="shared" si="196"/>
        <v>1</v>
      </c>
      <c r="GA47" s="9">
        <f t="shared" si="196"/>
        <v>1</v>
      </c>
      <c r="GB47" s="9">
        <f t="shared" si="196"/>
        <v>0</v>
      </c>
      <c r="GC47" s="9" t="str">
        <f t="shared" si="196"/>
        <v>-</v>
      </c>
      <c r="GD47" s="9" t="str">
        <f t="shared" si="196"/>
        <v>-</v>
      </c>
      <c r="GE47" s="9" t="str">
        <f t="shared" si="196"/>
        <v>-</v>
      </c>
      <c r="GF47" s="9" t="str">
        <f t="shared" si="196"/>
        <v>-</v>
      </c>
      <c r="GG47" s="9">
        <f t="shared" si="196"/>
        <v>1</v>
      </c>
      <c r="GH47" s="9">
        <f t="shared" si="196"/>
        <v>1</v>
      </c>
      <c r="GI47" s="9">
        <f t="shared" si="196"/>
        <v>1</v>
      </c>
      <c r="GJ47" s="9">
        <f t="shared" si="196"/>
        <v>1</v>
      </c>
      <c r="GK47" s="9">
        <f t="shared" si="196"/>
        <v>1</v>
      </c>
      <c r="GL47" s="9">
        <f t="shared" si="196"/>
        <v>1</v>
      </c>
      <c r="GM47" s="9">
        <f t="shared" si="196"/>
        <v>1</v>
      </c>
      <c r="GN47" s="9">
        <f t="shared" si="196"/>
        <v>1</v>
      </c>
      <c r="GO47" s="9">
        <f t="shared" si="196"/>
        <v>1</v>
      </c>
      <c r="GP47" s="9">
        <f t="shared" si="196"/>
        <v>1</v>
      </c>
      <c r="GQ47" s="9" t="str">
        <f t="shared" si="196"/>
        <v>-</v>
      </c>
      <c r="GR47" s="9" t="str">
        <f t="shared" si="196"/>
        <v>-</v>
      </c>
      <c r="GS47" s="9" t="str">
        <f>GS$5</f>
        <v>-</v>
      </c>
      <c r="GT47" s="9">
        <f t="shared" si="196"/>
        <v>1</v>
      </c>
      <c r="GU47" s="9" t="str">
        <f t="shared" si="196"/>
        <v>-</v>
      </c>
      <c r="GV47" s="9">
        <f t="shared" si="196"/>
        <v>0</v>
      </c>
      <c r="GW47" s="9">
        <f t="shared" si="196"/>
        <v>0</v>
      </c>
      <c r="GX47" s="27">
        <v>0</v>
      </c>
    </row>
    <row r="48" spans="1:206">
      <c r="O48" s="224"/>
    </row>
  </sheetData>
  <autoFilter ref="A4:GX48" xr:uid="{A5DE918E-332D-4563-9BCB-E13ECBAD8AE1}"/>
  <phoneticPr fontId="4" type="noConversion"/>
  <conditionalFormatting sqref="G17:M17 G23:M23">
    <cfRule type="expression" dxfId="43" priority="197">
      <formula>(G17&lt;&gt;G$15)</formula>
    </cfRule>
  </conditionalFormatting>
  <conditionalFormatting sqref="D1:F1048576">
    <cfRule type="cellIs" dxfId="42" priority="215" stopIfTrue="1" operator="equal">
      <formula>TRUE</formula>
    </cfRule>
  </conditionalFormatting>
  <conditionalFormatting sqref="A1:XFD1">
    <cfRule type="cellIs" dxfId="41" priority="216" stopIfTrue="1" operator="equal">
      <formula>"sam"</formula>
    </cfRule>
    <cfRule type="cellIs" dxfId="40" priority="217" stopIfTrue="1" operator="equal">
      <formula>"sap"</formula>
    </cfRule>
    <cfRule type="cellIs" dxfId="39" priority="218" stopIfTrue="1" operator="equal">
      <formula>"saa"</formula>
    </cfRule>
    <cfRule type="cellIs" dxfId="38" priority="219" stopIfTrue="1" operator="equal">
      <formula>"sar"</formula>
    </cfRule>
    <cfRule type="cellIs" dxfId="37" priority="220" stopIfTrue="1" operator="equal">
      <formula>"sat"</formula>
    </cfRule>
    <cfRule type="cellIs" dxfId="36" priority="255" stopIfTrue="1" operator="equal">
      <formula>"sav"</formula>
    </cfRule>
  </conditionalFormatting>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F25BE-1933-467E-8AF1-E38A3981FFC8}">
  <sheetPr codeName="Sheet4">
    <outlinePr summaryBelow="0" summaryRight="0"/>
  </sheetPr>
  <dimension ref="A1:GI163"/>
  <sheetViews>
    <sheetView zoomScale="80" zoomScaleNormal="80" workbookViewId="0">
      <selection activeCell="F44" sqref="F44"/>
    </sheetView>
  </sheetViews>
  <sheetFormatPr defaultRowHeight="15" outlineLevelRow="1"/>
  <cols>
    <col min="2" max="2" width="43.28515625" customWidth="1"/>
    <col min="3" max="3" width="6.28515625" customWidth="1"/>
    <col min="4" max="4" width="7" customWidth="1"/>
    <col min="5" max="9" width="6.28515625" customWidth="1"/>
    <col min="10" max="10" width="7.42578125" customWidth="1"/>
    <col min="11" max="19" width="6.28515625" customWidth="1"/>
    <col min="20" max="28" width="7" customWidth="1"/>
    <col min="29" max="124" width="6.28515625" customWidth="1"/>
    <col min="125" max="275" width="6.5703125" customWidth="1"/>
  </cols>
  <sheetData>
    <row r="1" spans="1:67">
      <c r="B1" t="s">
        <v>384</v>
      </c>
      <c r="H1" t="s">
        <v>616</v>
      </c>
      <c r="I1" s="39"/>
    </row>
    <row r="2" spans="1:67">
      <c r="B2" t="s">
        <v>768</v>
      </c>
    </row>
    <row r="3" spans="1:67">
      <c r="B3" t="s">
        <v>386</v>
      </c>
    </row>
    <row r="4" spans="1:67">
      <c r="A4" t="s">
        <v>572</v>
      </c>
      <c r="B4" t="s">
        <v>954</v>
      </c>
      <c r="C4" s="214">
        <v>3</v>
      </c>
      <c r="D4" s="69" t="str">
        <f>CHOOSE(d.TOL+1,"Master ","Aut ","Win ","Spr ")</f>
        <v xml:space="preserve">Spr </v>
      </c>
      <c r="E4" s="165" t="s">
        <v>1018</v>
      </c>
    </row>
    <row r="5" spans="1:67">
      <c r="A5" s="18" t="s">
        <v>1112</v>
      </c>
      <c r="F5" s="236"/>
      <c r="G5" s="236"/>
      <c r="H5" s="236"/>
      <c r="I5" s="236"/>
      <c r="J5" s="236"/>
      <c r="K5" s="236"/>
      <c r="L5" s="236"/>
      <c r="M5" s="236"/>
      <c r="N5" s="236"/>
      <c r="O5" s="236"/>
      <c r="P5" s="236"/>
      <c r="Q5" s="236"/>
      <c r="U5" s="236"/>
      <c r="V5" s="236"/>
      <c r="W5" s="236"/>
      <c r="X5" s="236"/>
      <c r="Y5" s="236"/>
      <c r="Z5" s="236"/>
      <c r="AA5" s="236"/>
      <c r="AB5" s="236"/>
      <c r="AC5" s="236"/>
      <c r="AD5" s="236"/>
      <c r="AE5" s="236"/>
      <c r="AF5" s="236"/>
    </row>
    <row r="6" spans="1:67">
      <c r="B6" s="43" t="s">
        <v>943</v>
      </c>
      <c r="C6" s="58">
        <v>2</v>
      </c>
      <c r="D6" s="69" t="str">
        <f>CHOOSE(d.Region,"SWV","GSM","CWM")</f>
        <v>GSM</v>
      </c>
      <c r="E6" s="69" t="s">
        <v>970</v>
      </c>
      <c r="F6" s="69"/>
      <c r="G6" s="69"/>
      <c r="H6" s="69"/>
      <c r="I6" s="69"/>
      <c r="J6" s="69"/>
      <c r="K6" s="69"/>
      <c r="L6" s="69"/>
      <c r="M6" s="69"/>
      <c r="N6" s="69"/>
      <c r="O6" s="69"/>
      <c r="P6" s="69"/>
      <c r="Q6" s="69"/>
      <c r="R6" s="69"/>
      <c r="S6" s="69"/>
      <c r="T6" s="69"/>
      <c r="U6" s="69"/>
      <c r="V6" s="69"/>
      <c r="W6" s="69"/>
      <c r="X6" s="69"/>
      <c r="Y6" s="69"/>
      <c r="Z6" s="69"/>
      <c r="AA6" s="69"/>
      <c r="AB6" s="69"/>
      <c r="AC6" s="69"/>
      <c r="AD6" s="69"/>
      <c r="AE6" s="69"/>
      <c r="AF6" s="69"/>
      <c r="AG6" s="69"/>
      <c r="AH6" s="69"/>
      <c r="AI6" s="69"/>
      <c r="AJ6" s="69"/>
      <c r="BO6" s="69"/>
    </row>
    <row r="7" spans="1:67" s="236" customFormat="1">
      <c r="B7" s="43"/>
      <c r="C7" s="69"/>
      <c r="D7" s="69"/>
      <c r="E7" s="69"/>
      <c r="F7" s="69"/>
      <c r="G7" s="69"/>
      <c r="H7" s="69"/>
      <c r="I7" s="69"/>
      <c r="J7" s="69"/>
      <c r="K7" s="69"/>
      <c r="L7" s="69"/>
      <c r="M7" s="69"/>
      <c r="N7" s="69"/>
      <c r="O7" s="69"/>
      <c r="P7" s="69"/>
      <c r="Q7" s="69"/>
      <c r="R7" s="69"/>
      <c r="S7" s="69"/>
      <c r="T7" s="69"/>
      <c r="U7" s="69"/>
      <c r="V7" s="69"/>
      <c r="W7" s="69"/>
      <c r="X7" s="69"/>
      <c r="Y7" s="69"/>
      <c r="Z7" s="69"/>
      <c r="AA7" s="69"/>
      <c r="AB7" s="69"/>
      <c r="AC7" s="69"/>
      <c r="AD7" s="69"/>
      <c r="AE7" s="69"/>
      <c r="AF7" s="69"/>
      <c r="AG7" s="69"/>
      <c r="AH7" s="69"/>
      <c r="AI7" s="69"/>
      <c r="AJ7" s="69"/>
      <c r="BO7" s="69"/>
    </row>
    <row r="8" spans="1:67" collapsed="1">
      <c r="F8" s="236"/>
      <c r="G8" s="236"/>
      <c r="H8" s="236"/>
      <c r="I8" s="236"/>
      <c r="J8" s="236"/>
      <c r="K8" s="236"/>
      <c r="L8" s="236"/>
      <c r="M8" s="236"/>
      <c r="N8" s="236"/>
      <c r="O8" s="236"/>
      <c r="P8" s="236"/>
      <c r="Q8" s="236"/>
      <c r="U8" s="236"/>
      <c r="V8" s="236"/>
      <c r="W8" s="236"/>
      <c r="X8" s="236"/>
      <c r="Y8" s="236"/>
      <c r="Z8" s="236"/>
      <c r="AA8" s="236"/>
      <c r="AB8" s="236"/>
      <c r="AC8" s="236"/>
      <c r="AD8" s="236"/>
      <c r="AE8" s="236"/>
      <c r="AF8" s="236"/>
    </row>
    <row r="9" spans="1:67">
      <c r="A9" s="18" t="s">
        <v>951</v>
      </c>
    </row>
    <row r="10" spans="1:67" ht="16.5" outlineLevel="1">
      <c r="B10" s="68" t="s">
        <v>674</v>
      </c>
      <c r="C10" s="71"/>
      <c r="D10" s="71"/>
      <c r="E10" s="71"/>
      <c r="F10" s="71"/>
      <c r="G10" s="71"/>
      <c r="H10" s="71"/>
      <c r="I10" s="71"/>
      <c r="J10" s="71"/>
      <c r="K10" s="71"/>
      <c r="L10" s="71"/>
      <c r="M10" s="70" t="s">
        <v>632</v>
      </c>
      <c r="N10" s="70"/>
      <c r="O10" s="70"/>
      <c r="P10" s="70"/>
      <c r="Q10" s="70"/>
      <c r="R10" s="70"/>
      <c r="S10" s="70"/>
      <c r="T10" s="70"/>
      <c r="U10" s="70"/>
      <c r="V10" s="70"/>
      <c r="W10" s="70" t="s">
        <v>633</v>
      </c>
      <c r="X10" s="70"/>
      <c r="Y10" s="70"/>
      <c r="Z10" s="70"/>
      <c r="AA10" s="70"/>
      <c r="AB10" s="70"/>
      <c r="AC10" s="70"/>
      <c r="AD10" s="70"/>
      <c r="AE10" s="70"/>
      <c r="AF10" s="70"/>
      <c r="AG10" s="70" t="s">
        <v>673</v>
      </c>
      <c r="AH10" s="70"/>
      <c r="AI10" s="70"/>
      <c r="AJ10" s="70"/>
      <c r="AK10" s="70"/>
      <c r="AL10" s="70"/>
      <c r="AM10" s="70"/>
      <c r="AN10" s="70"/>
      <c r="AO10" s="70"/>
      <c r="AP10" s="70"/>
      <c r="AQ10" s="69"/>
    </row>
    <row r="11" spans="1:67" ht="36" outlineLevel="1">
      <c r="B11" s="68"/>
      <c r="C11" s="71" t="s">
        <v>675</v>
      </c>
      <c r="D11" s="71" t="s">
        <v>676</v>
      </c>
      <c r="E11" s="71" t="s">
        <v>677</v>
      </c>
      <c r="F11" s="71" t="s">
        <v>811</v>
      </c>
      <c r="G11" s="71" t="s">
        <v>812</v>
      </c>
      <c r="H11" s="71" t="s">
        <v>678</v>
      </c>
      <c r="I11" s="71" t="s">
        <v>679</v>
      </c>
      <c r="J11" s="71" t="s">
        <v>680</v>
      </c>
      <c r="K11" s="71" t="s">
        <v>680</v>
      </c>
      <c r="L11" s="71" t="s">
        <v>680</v>
      </c>
      <c r="M11" s="71" t="s">
        <v>675</v>
      </c>
      <c r="N11" s="71" t="s">
        <v>676</v>
      </c>
      <c r="O11" s="71" t="s">
        <v>677</v>
      </c>
      <c r="P11" s="71" t="s">
        <v>811</v>
      </c>
      <c r="Q11" s="71" t="s">
        <v>812</v>
      </c>
      <c r="R11" s="71" t="s">
        <v>678</v>
      </c>
      <c r="S11" s="71" t="s">
        <v>679</v>
      </c>
      <c r="T11" s="71" t="s">
        <v>680</v>
      </c>
      <c r="U11" s="71" t="s">
        <v>680</v>
      </c>
      <c r="V11" s="71" t="s">
        <v>680</v>
      </c>
      <c r="W11" s="71" t="s">
        <v>675</v>
      </c>
      <c r="X11" s="71" t="s">
        <v>676</v>
      </c>
      <c r="Y11" s="71" t="s">
        <v>677</v>
      </c>
      <c r="Z11" s="71" t="s">
        <v>811</v>
      </c>
      <c r="AA11" s="71" t="s">
        <v>812</v>
      </c>
      <c r="AB11" s="71" t="s">
        <v>678</v>
      </c>
      <c r="AC11" s="71" t="s">
        <v>679</v>
      </c>
      <c r="AD11" s="71" t="s">
        <v>680</v>
      </c>
      <c r="AE11" s="71" t="s">
        <v>680</v>
      </c>
      <c r="AF11" s="71" t="s">
        <v>680</v>
      </c>
      <c r="AG11" s="71" t="s">
        <v>675</v>
      </c>
      <c r="AH11" s="71" t="s">
        <v>676</v>
      </c>
      <c r="AI11" s="71" t="s">
        <v>677</v>
      </c>
      <c r="AJ11" s="71" t="s">
        <v>811</v>
      </c>
      <c r="AK11" s="71" t="s">
        <v>812</v>
      </c>
      <c r="AL11" s="71" t="s">
        <v>678</v>
      </c>
      <c r="AM11" s="71" t="s">
        <v>679</v>
      </c>
      <c r="AN11" s="71" t="s">
        <v>680</v>
      </c>
      <c r="AO11" s="71" t="s">
        <v>680</v>
      </c>
      <c r="AP11" s="71" t="s">
        <v>680</v>
      </c>
      <c r="AQ11" s="69"/>
    </row>
    <row r="12" spans="1:67" outlineLevel="1">
      <c r="B12" s="59" t="s">
        <v>743</v>
      </c>
      <c r="C12" s="65">
        <f t="shared" ref="C12:L17" si="0">CHOOSE(d.Region,M12,W12,AG12)</f>
        <v>-0.04</v>
      </c>
      <c r="D12" s="65">
        <f t="shared" si="0"/>
        <v>0.87</v>
      </c>
      <c r="E12" s="65">
        <f t="shared" si="0"/>
        <v>0.8</v>
      </c>
      <c r="F12" s="65">
        <f t="shared" si="0"/>
        <v>0</v>
      </c>
      <c r="G12" s="65">
        <f t="shared" si="0"/>
        <v>0</v>
      </c>
      <c r="H12" s="65">
        <f t="shared" si="0"/>
        <v>0.64</v>
      </c>
      <c r="I12" s="65">
        <f t="shared" si="0"/>
        <v>0.21</v>
      </c>
      <c r="J12" s="65">
        <f t="shared" si="0"/>
        <v>0.19</v>
      </c>
      <c r="K12" s="65">
        <f t="shared" si="0"/>
        <v>0.19</v>
      </c>
      <c r="L12" s="65">
        <f t="shared" si="0"/>
        <v>0.19</v>
      </c>
      <c r="M12" s="72">
        <v>-0.04</v>
      </c>
      <c r="N12" s="72">
        <v>0.83</v>
      </c>
      <c r="O12" s="72">
        <v>-0.75</v>
      </c>
      <c r="P12" s="72">
        <v>0</v>
      </c>
      <c r="Q12" s="72">
        <v>0</v>
      </c>
      <c r="R12" s="72">
        <v>0.64</v>
      </c>
      <c r="S12" s="72">
        <v>0.31</v>
      </c>
      <c r="T12" s="73">
        <v>0.09</v>
      </c>
      <c r="U12" s="73">
        <v>0.09</v>
      </c>
      <c r="V12" s="73">
        <v>0.09</v>
      </c>
      <c r="W12" s="72">
        <v>-0.04</v>
      </c>
      <c r="X12" s="72">
        <v>0.87</v>
      </c>
      <c r="Y12" s="72">
        <v>0.8</v>
      </c>
      <c r="Z12" s="72">
        <v>0</v>
      </c>
      <c r="AA12" s="72">
        <v>0</v>
      </c>
      <c r="AB12" s="72">
        <v>0.64</v>
      </c>
      <c r="AC12" s="72">
        <v>0.21</v>
      </c>
      <c r="AD12" s="73">
        <v>0.19</v>
      </c>
      <c r="AE12" s="73">
        <v>0.19</v>
      </c>
      <c r="AF12" s="73">
        <v>0.19</v>
      </c>
      <c r="AG12" s="72">
        <v>-0.04</v>
      </c>
      <c r="AH12" s="72">
        <v>0.96</v>
      </c>
      <c r="AI12" s="72">
        <v>1.8</v>
      </c>
      <c r="AJ12" s="72">
        <v>0</v>
      </c>
      <c r="AK12" s="72">
        <v>0</v>
      </c>
      <c r="AL12" s="72">
        <v>0.64</v>
      </c>
      <c r="AM12" s="72">
        <v>0.21</v>
      </c>
      <c r="AN12" s="73">
        <v>0.19</v>
      </c>
      <c r="AO12" s="73">
        <v>0.19</v>
      </c>
      <c r="AP12" s="73">
        <v>0.19</v>
      </c>
      <c r="AQ12" s="69"/>
    </row>
    <row r="13" spans="1:67" outlineLevel="1">
      <c r="B13" s="60" t="s">
        <v>570</v>
      </c>
      <c r="C13" s="91">
        <f t="shared" si="0"/>
        <v>-0.04</v>
      </c>
      <c r="D13" s="91">
        <f t="shared" si="0"/>
        <v>0.87</v>
      </c>
      <c r="E13" s="91">
        <f t="shared" si="0"/>
        <v>0.8</v>
      </c>
      <c r="F13" s="91">
        <f t="shared" si="0"/>
        <v>0</v>
      </c>
      <c r="G13" s="91">
        <f t="shared" si="0"/>
        <v>0</v>
      </c>
      <c r="H13" s="91">
        <f t="shared" si="0"/>
        <v>0.64</v>
      </c>
      <c r="I13" s="91">
        <f t="shared" si="0"/>
        <v>0.21</v>
      </c>
      <c r="J13" s="91">
        <f t="shared" si="0"/>
        <v>0.19</v>
      </c>
      <c r="K13" s="91">
        <f t="shared" si="0"/>
        <v>0.19</v>
      </c>
      <c r="L13" s="91">
        <f t="shared" si="0"/>
        <v>0.19</v>
      </c>
      <c r="M13" s="92">
        <v>-0.04</v>
      </c>
      <c r="N13" s="92">
        <v>0.83</v>
      </c>
      <c r="O13" s="92">
        <v>-0.75</v>
      </c>
      <c r="P13" s="92">
        <v>0</v>
      </c>
      <c r="Q13" s="92">
        <v>0</v>
      </c>
      <c r="R13" s="92">
        <v>0.64</v>
      </c>
      <c r="S13" s="92">
        <v>0.31</v>
      </c>
      <c r="T13" s="93">
        <v>0.09</v>
      </c>
      <c r="U13" s="93">
        <v>0.09</v>
      </c>
      <c r="V13" s="93">
        <v>0.09</v>
      </c>
      <c r="W13" s="92">
        <v>-0.04</v>
      </c>
      <c r="X13" s="92">
        <v>0.87</v>
      </c>
      <c r="Y13" s="92">
        <v>0.8</v>
      </c>
      <c r="Z13" s="92">
        <v>0</v>
      </c>
      <c r="AA13" s="92">
        <v>0</v>
      </c>
      <c r="AB13" s="92">
        <v>0.64</v>
      </c>
      <c r="AC13" s="92">
        <v>0.21</v>
      </c>
      <c r="AD13" s="93">
        <v>0.19</v>
      </c>
      <c r="AE13" s="93">
        <v>0.19</v>
      </c>
      <c r="AF13" s="93">
        <v>0.19</v>
      </c>
      <c r="AG13" s="92">
        <v>-0.04</v>
      </c>
      <c r="AH13" s="92">
        <v>0.96</v>
      </c>
      <c r="AI13" s="92">
        <v>1.8</v>
      </c>
      <c r="AJ13" s="92">
        <v>0</v>
      </c>
      <c r="AK13" s="92">
        <v>0</v>
      </c>
      <c r="AL13" s="92">
        <v>0.64</v>
      </c>
      <c r="AM13" s="92">
        <v>0.21</v>
      </c>
      <c r="AN13" s="93">
        <v>0.19</v>
      </c>
      <c r="AO13" s="93">
        <v>0.19</v>
      </c>
      <c r="AP13" s="93">
        <v>0.19</v>
      </c>
      <c r="AQ13" s="69"/>
    </row>
    <row r="14" spans="1:67" outlineLevel="1">
      <c r="B14" s="61" t="s">
        <v>410</v>
      </c>
      <c r="C14" s="94">
        <f t="shared" si="0"/>
        <v>-0.04</v>
      </c>
      <c r="D14" s="94">
        <f t="shared" si="0"/>
        <v>0.87</v>
      </c>
      <c r="E14" s="94">
        <f t="shared" si="0"/>
        <v>0.8</v>
      </c>
      <c r="F14" s="94">
        <f t="shared" si="0"/>
        <v>0</v>
      </c>
      <c r="G14" s="94">
        <f t="shared" si="0"/>
        <v>0</v>
      </c>
      <c r="H14" s="94">
        <f t="shared" si="0"/>
        <v>0.64</v>
      </c>
      <c r="I14" s="94">
        <f t="shared" si="0"/>
        <v>0.21</v>
      </c>
      <c r="J14" s="94">
        <f t="shared" si="0"/>
        <v>0.19</v>
      </c>
      <c r="K14" s="94">
        <f t="shared" si="0"/>
        <v>0.19</v>
      </c>
      <c r="L14" s="94">
        <f t="shared" si="0"/>
        <v>0.19</v>
      </c>
      <c r="M14" s="95">
        <v>-0.04</v>
      </c>
      <c r="N14" s="95">
        <v>0.83</v>
      </c>
      <c r="O14" s="95">
        <v>-0.75</v>
      </c>
      <c r="P14" s="95">
        <v>0</v>
      </c>
      <c r="Q14" s="95">
        <v>0</v>
      </c>
      <c r="R14" s="95">
        <v>0.64</v>
      </c>
      <c r="S14" s="95">
        <v>0.31</v>
      </c>
      <c r="T14" s="96">
        <v>0.09</v>
      </c>
      <c r="U14" s="96">
        <v>0.09</v>
      </c>
      <c r="V14" s="96">
        <v>0.09</v>
      </c>
      <c r="W14" s="95">
        <v>-0.04</v>
      </c>
      <c r="X14" s="95">
        <v>0.87</v>
      </c>
      <c r="Y14" s="95">
        <v>0.8</v>
      </c>
      <c r="Z14" s="95">
        <v>0</v>
      </c>
      <c r="AA14" s="95">
        <v>0</v>
      </c>
      <c r="AB14" s="95">
        <v>0.64</v>
      </c>
      <c r="AC14" s="95">
        <v>0.21</v>
      </c>
      <c r="AD14" s="96">
        <v>0.19</v>
      </c>
      <c r="AE14" s="96">
        <v>0.19</v>
      </c>
      <c r="AF14" s="96">
        <v>0.19</v>
      </c>
      <c r="AG14" s="95">
        <v>-0.04</v>
      </c>
      <c r="AH14" s="95">
        <v>0.96</v>
      </c>
      <c r="AI14" s="95">
        <v>1.8</v>
      </c>
      <c r="AJ14" s="95">
        <v>0</v>
      </c>
      <c r="AK14" s="95">
        <v>0</v>
      </c>
      <c r="AL14" s="95">
        <v>0.64</v>
      </c>
      <c r="AM14" s="95">
        <v>0.21</v>
      </c>
      <c r="AN14" s="96">
        <v>0.19</v>
      </c>
      <c r="AO14" s="96">
        <v>0.19</v>
      </c>
      <c r="AP14" s="96">
        <v>0.19</v>
      </c>
      <c r="AQ14" s="69"/>
    </row>
    <row r="15" spans="1:67" outlineLevel="1">
      <c r="B15" s="59" t="s">
        <v>744</v>
      </c>
      <c r="C15" s="97">
        <f t="shared" si="0"/>
        <v>-1.29</v>
      </c>
      <c r="D15" s="97">
        <f t="shared" si="0"/>
        <v>0.95</v>
      </c>
      <c r="E15" s="97">
        <f t="shared" si="0"/>
        <v>-1.67</v>
      </c>
      <c r="F15" s="97">
        <f t="shared" si="0"/>
        <v>0</v>
      </c>
      <c r="G15" s="97">
        <f t="shared" si="0"/>
        <v>0</v>
      </c>
      <c r="H15" s="97">
        <f t="shared" si="0"/>
        <v>-0.01</v>
      </c>
      <c r="I15" s="97">
        <f t="shared" si="0"/>
        <v>0.12</v>
      </c>
      <c r="J15" s="97">
        <f t="shared" si="0"/>
        <v>-0.37</v>
      </c>
      <c r="K15" s="97">
        <f t="shared" si="0"/>
        <v>-0.37</v>
      </c>
      <c r="L15" s="97">
        <f t="shared" si="0"/>
        <v>-0.37</v>
      </c>
      <c r="M15" s="98">
        <v>-1.29</v>
      </c>
      <c r="N15" s="98">
        <v>0.9</v>
      </c>
      <c r="O15" s="98">
        <v>-1.67</v>
      </c>
      <c r="P15" s="98">
        <v>-0.11</v>
      </c>
      <c r="Q15" s="98">
        <v>-0.25</v>
      </c>
      <c r="R15" s="98">
        <v>-0.6</v>
      </c>
      <c r="S15" s="98">
        <v>0.12</v>
      </c>
      <c r="T15" s="99">
        <v>-0.52</v>
      </c>
      <c r="U15" s="99">
        <v>-0.52</v>
      </c>
      <c r="V15" s="99">
        <v>-0.52</v>
      </c>
      <c r="W15" s="98">
        <v>-1.29</v>
      </c>
      <c r="X15" s="98">
        <v>0.95</v>
      </c>
      <c r="Y15" s="98">
        <v>-1.67</v>
      </c>
      <c r="Z15" s="98">
        <v>0</v>
      </c>
      <c r="AA15" s="98">
        <v>0</v>
      </c>
      <c r="AB15" s="98">
        <v>-0.01</v>
      </c>
      <c r="AC15" s="98">
        <v>0.12</v>
      </c>
      <c r="AD15" s="99">
        <v>-0.37</v>
      </c>
      <c r="AE15" s="99">
        <v>-0.37</v>
      </c>
      <c r="AF15" s="99">
        <v>-0.37</v>
      </c>
      <c r="AG15" s="98">
        <v>-1.29</v>
      </c>
      <c r="AH15" s="98">
        <v>0.95</v>
      </c>
      <c r="AI15" s="98">
        <v>-1.67</v>
      </c>
      <c r="AJ15" s="98">
        <v>0</v>
      </c>
      <c r="AK15" s="98">
        <v>0</v>
      </c>
      <c r="AL15" s="98">
        <v>0.05</v>
      </c>
      <c r="AM15" s="98">
        <v>0.22</v>
      </c>
      <c r="AN15" s="99">
        <v>-0.37</v>
      </c>
      <c r="AO15" s="99">
        <v>-0.37</v>
      </c>
      <c r="AP15" s="99">
        <v>-0.37</v>
      </c>
      <c r="AQ15" s="69"/>
    </row>
    <row r="16" spans="1:67" outlineLevel="1">
      <c r="B16" s="60" t="s">
        <v>570</v>
      </c>
      <c r="C16" s="91">
        <f t="shared" si="0"/>
        <v>-1.29</v>
      </c>
      <c r="D16" s="91">
        <f t="shared" si="0"/>
        <v>0.95</v>
      </c>
      <c r="E16" s="91">
        <f t="shared" si="0"/>
        <v>-1.67</v>
      </c>
      <c r="F16" s="91">
        <f t="shared" si="0"/>
        <v>0</v>
      </c>
      <c r="G16" s="91">
        <f t="shared" si="0"/>
        <v>0</v>
      </c>
      <c r="H16" s="91">
        <f t="shared" si="0"/>
        <v>-0.01</v>
      </c>
      <c r="I16" s="91">
        <f t="shared" si="0"/>
        <v>0.12</v>
      </c>
      <c r="J16" s="91">
        <f t="shared" si="0"/>
        <v>-0.37</v>
      </c>
      <c r="K16" s="91">
        <f t="shared" si="0"/>
        <v>-0.37</v>
      </c>
      <c r="L16" s="91">
        <f t="shared" si="0"/>
        <v>-0.37</v>
      </c>
      <c r="M16" s="92">
        <v>-1.29</v>
      </c>
      <c r="N16" s="92">
        <v>0.9</v>
      </c>
      <c r="O16" s="92">
        <v>-1.67</v>
      </c>
      <c r="P16" s="92">
        <v>-0.11</v>
      </c>
      <c r="Q16" s="92">
        <v>-0.25</v>
      </c>
      <c r="R16" s="92">
        <v>-0.6</v>
      </c>
      <c r="S16" s="92">
        <v>0.12</v>
      </c>
      <c r="T16" s="93">
        <v>-0.52</v>
      </c>
      <c r="U16" s="93">
        <v>-0.52</v>
      </c>
      <c r="V16" s="93">
        <v>-0.52</v>
      </c>
      <c r="W16" s="92">
        <v>-1.29</v>
      </c>
      <c r="X16" s="92">
        <v>0.95</v>
      </c>
      <c r="Y16" s="92">
        <v>-1.67</v>
      </c>
      <c r="Z16" s="92">
        <v>0</v>
      </c>
      <c r="AA16" s="92">
        <v>0</v>
      </c>
      <c r="AB16" s="92">
        <v>-0.01</v>
      </c>
      <c r="AC16" s="92">
        <v>0.12</v>
      </c>
      <c r="AD16" s="93">
        <v>-0.37</v>
      </c>
      <c r="AE16" s="93">
        <v>-0.37</v>
      </c>
      <c r="AF16" s="93">
        <v>-0.37</v>
      </c>
      <c r="AG16" s="92">
        <v>-1.29</v>
      </c>
      <c r="AH16" s="92">
        <v>0.95</v>
      </c>
      <c r="AI16" s="92">
        <v>-1.67</v>
      </c>
      <c r="AJ16" s="92">
        <v>0</v>
      </c>
      <c r="AK16" s="92">
        <v>0</v>
      </c>
      <c r="AL16" s="92">
        <v>0.05</v>
      </c>
      <c r="AM16" s="92">
        <v>0.22</v>
      </c>
      <c r="AN16" s="93">
        <v>-0.37</v>
      </c>
      <c r="AO16" s="93">
        <v>-0.37</v>
      </c>
      <c r="AP16" s="93">
        <v>-0.37</v>
      </c>
      <c r="AQ16" s="69"/>
    </row>
    <row r="17" spans="1:42" outlineLevel="1">
      <c r="B17" s="61" t="s">
        <v>410</v>
      </c>
      <c r="C17" s="66">
        <f t="shared" si="0"/>
        <v>-1.29</v>
      </c>
      <c r="D17" s="66">
        <f t="shared" si="0"/>
        <v>0.95</v>
      </c>
      <c r="E17" s="66">
        <f t="shared" si="0"/>
        <v>-1.67</v>
      </c>
      <c r="F17" s="66">
        <f t="shared" si="0"/>
        <v>0</v>
      </c>
      <c r="G17" s="66">
        <f t="shared" si="0"/>
        <v>0</v>
      </c>
      <c r="H17" s="66">
        <f t="shared" si="0"/>
        <v>-0.01</v>
      </c>
      <c r="I17" s="66">
        <f t="shared" si="0"/>
        <v>0.12</v>
      </c>
      <c r="J17" s="66">
        <f t="shared" si="0"/>
        <v>-0.37</v>
      </c>
      <c r="K17" s="66">
        <f t="shared" si="0"/>
        <v>-0.37</v>
      </c>
      <c r="L17" s="66">
        <f t="shared" si="0"/>
        <v>-0.37</v>
      </c>
      <c r="M17" s="74">
        <v>-1.29</v>
      </c>
      <c r="N17" s="74">
        <v>0.9</v>
      </c>
      <c r="O17" s="74">
        <v>-1.67</v>
      </c>
      <c r="P17" s="74">
        <v>0</v>
      </c>
      <c r="Q17" s="74">
        <v>0</v>
      </c>
      <c r="R17" s="74">
        <v>0.2</v>
      </c>
      <c r="S17" s="74">
        <v>0.17</v>
      </c>
      <c r="T17" s="75">
        <v>-0.52</v>
      </c>
      <c r="U17" s="75">
        <v>-0.52</v>
      </c>
      <c r="V17" s="75">
        <v>-0.52</v>
      </c>
      <c r="W17" s="74">
        <v>-1.29</v>
      </c>
      <c r="X17" s="74">
        <v>0.95</v>
      </c>
      <c r="Y17" s="74">
        <v>-1.67</v>
      </c>
      <c r="Z17" s="74">
        <v>0</v>
      </c>
      <c r="AA17" s="74">
        <v>0</v>
      </c>
      <c r="AB17" s="74">
        <v>-0.01</v>
      </c>
      <c r="AC17" s="74">
        <v>0.12</v>
      </c>
      <c r="AD17" s="75">
        <v>-0.37</v>
      </c>
      <c r="AE17" s="75">
        <v>-0.37</v>
      </c>
      <c r="AF17" s="75">
        <v>-0.37</v>
      </c>
      <c r="AG17" s="74">
        <v>-1.29</v>
      </c>
      <c r="AH17" s="74">
        <v>0.95</v>
      </c>
      <c r="AI17" s="74">
        <v>-1.67</v>
      </c>
      <c r="AJ17" s="95">
        <v>0</v>
      </c>
      <c r="AK17" s="95">
        <v>0</v>
      </c>
      <c r="AL17" s="74">
        <v>0.05</v>
      </c>
      <c r="AM17" s="74">
        <v>0.22</v>
      </c>
      <c r="AN17" s="75">
        <v>-0.37</v>
      </c>
      <c r="AO17" s="75">
        <v>-0.37</v>
      </c>
      <c r="AP17" s="75">
        <v>-0.37</v>
      </c>
    </row>
    <row r="18" spans="1:42" outlineLevel="1" collapsed="1"/>
    <row r="20" spans="1:42">
      <c r="A20" s="18" t="s">
        <v>1015</v>
      </c>
    </row>
    <row r="21" spans="1:42" ht="119.25" outlineLevel="1">
      <c r="B21" s="24" t="s">
        <v>429</v>
      </c>
      <c r="C21" s="33" t="s">
        <v>728</v>
      </c>
      <c r="D21" s="33" t="s">
        <v>840</v>
      </c>
      <c r="E21" s="33" t="s">
        <v>371</v>
      </c>
      <c r="F21" s="33" t="s">
        <v>372</v>
      </c>
      <c r="G21" s="33" t="s">
        <v>406</v>
      </c>
      <c r="H21" s="33" t="s">
        <v>387</v>
      </c>
      <c r="I21" s="33" t="s">
        <v>417</v>
      </c>
      <c r="J21" s="33" t="s">
        <v>417</v>
      </c>
      <c r="K21" s="33" t="s">
        <v>417</v>
      </c>
      <c r="L21" s="140" t="s">
        <v>939</v>
      </c>
      <c r="M21" s="140" t="s">
        <v>939</v>
      </c>
      <c r="N21" s="140" t="s">
        <v>939</v>
      </c>
      <c r="O21" s="140" t="s">
        <v>939</v>
      </c>
    </row>
    <row r="22" spans="1:42" outlineLevel="1">
      <c r="L22" s="171" t="s">
        <v>933</v>
      </c>
      <c r="M22" s="171"/>
      <c r="N22" s="171"/>
      <c r="O22" s="171"/>
      <c r="P22" s="171" t="s">
        <v>933</v>
      </c>
      <c r="Q22" s="171"/>
      <c r="R22" s="171"/>
      <c r="S22" s="171"/>
      <c r="T22" s="171" t="s">
        <v>933</v>
      </c>
      <c r="U22" s="171"/>
      <c r="V22" s="171"/>
      <c r="W22" s="171"/>
      <c r="X22" s="171" t="s">
        <v>933</v>
      </c>
      <c r="Y22" s="171"/>
      <c r="Z22" s="171"/>
      <c r="AA22" s="171"/>
    </row>
    <row r="23" spans="1:42" outlineLevel="1">
      <c r="C23" s="40"/>
      <c r="D23" s="40"/>
      <c r="E23" s="40"/>
      <c r="F23" s="40"/>
      <c r="G23" s="40"/>
      <c r="H23" s="170" t="s">
        <v>519</v>
      </c>
      <c r="I23" s="54" t="s">
        <v>634</v>
      </c>
      <c r="J23" s="54" t="s">
        <v>635</v>
      </c>
      <c r="K23" s="54" t="s">
        <v>636</v>
      </c>
      <c r="L23" s="169">
        <v>1</v>
      </c>
      <c r="M23" s="169">
        <v>2</v>
      </c>
      <c r="N23" s="169">
        <v>3</v>
      </c>
      <c r="O23" s="169">
        <v>4</v>
      </c>
      <c r="P23" s="54" t="s">
        <v>940</v>
      </c>
      <c r="Q23" s="54" t="s">
        <v>941</v>
      </c>
      <c r="R23" s="54" t="s">
        <v>942</v>
      </c>
      <c r="S23" s="54" t="s">
        <v>957</v>
      </c>
      <c r="T23" s="54" t="s">
        <v>940</v>
      </c>
      <c r="U23" s="54" t="s">
        <v>941</v>
      </c>
      <c r="V23" s="54" t="s">
        <v>942</v>
      </c>
      <c r="W23" s="54" t="s">
        <v>957</v>
      </c>
      <c r="X23" s="54" t="s">
        <v>940</v>
      </c>
      <c r="Y23" s="54" t="s">
        <v>941</v>
      </c>
      <c r="Z23" s="54" t="s">
        <v>942</v>
      </c>
      <c r="AA23" s="54" t="s">
        <v>957</v>
      </c>
    </row>
    <row r="24" spans="1:42" outlineLevel="1">
      <c r="A24" s="24">
        <v>1</v>
      </c>
      <c r="B24" s="51" t="s">
        <v>531</v>
      </c>
      <c r="C24" s="46" t="s">
        <v>36</v>
      </c>
      <c r="D24" s="46" t="s">
        <v>36</v>
      </c>
      <c r="E24" s="46" t="s">
        <v>36</v>
      </c>
      <c r="F24" s="46" t="s">
        <v>36</v>
      </c>
      <c r="G24" s="48" t="s">
        <v>36</v>
      </c>
      <c r="I24">
        <v>0</v>
      </c>
      <c r="J24" s="64">
        <f>I24</f>
        <v>0</v>
      </c>
      <c r="K24" s="64">
        <f>J24</f>
        <v>0</v>
      </c>
      <c r="L24" s="48">
        <v>1</v>
      </c>
      <c r="M24" s="48">
        <v>1</v>
      </c>
      <c r="N24" s="48">
        <v>1</v>
      </c>
      <c r="O24" s="48">
        <v>0</v>
      </c>
      <c r="Q24" s="165"/>
    </row>
    <row r="25" spans="1:42" outlineLevel="1">
      <c r="A25" s="24">
        <v>2</v>
      </c>
      <c r="B25" s="52" t="s">
        <v>532</v>
      </c>
      <c r="C25" s="45" t="s">
        <v>36</v>
      </c>
      <c r="D25" s="45" t="b">
        <v>1</v>
      </c>
      <c r="E25" s="45" t="s">
        <v>36</v>
      </c>
      <c r="F25" s="45" t="s">
        <v>36</v>
      </c>
      <c r="G25" s="49" t="str">
        <f ca="1">OFFSET(G25,-1,0)</f>
        <v>-</v>
      </c>
      <c r="I25">
        <v>0</v>
      </c>
      <c r="J25" s="64">
        <f t="shared" ref="J25:K27" si="1">I25</f>
        <v>0</v>
      </c>
      <c r="K25" s="64">
        <f t="shared" si="1"/>
        <v>0</v>
      </c>
      <c r="L25" s="215">
        <v>1</v>
      </c>
      <c r="M25" s="215">
        <v>1</v>
      </c>
      <c r="N25" s="215">
        <v>1</v>
      </c>
      <c r="O25" s="215">
        <v>1</v>
      </c>
    </row>
    <row r="26" spans="1:42" outlineLevel="1">
      <c r="A26" s="24">
        <v>3</v>
      </c>
      <c r="B26" s="52" t="s">
        <v>955</v>
      </c>
      <c r="C26" s="45" t="b">
        <v>1</v>
      </c>
      <c r="D26" s="45" t="s">
        <v>36</v>
      </c>
      <c r="E26" s="45" t="s">
        <v>36</v>
      </c>
      <c r="F26" s="45" t="s">
        <v>36</v>
      </c>
      <c r="G26" s="49" t="str">
        <f ca="1">OFFSET(G26,-1,0)</f>
        <v>-</v>
      </c>
      <c r="H26" s="44">
        <f>1.25*H27</f>
        <v>1.2500000000000001E-2</v>
      </c>
      <c r="I26" s="55">
        <f>1.25*J27</f>
        <v>6.25E-2</v>
      </c>
      <c r="J26" s="64">
        <f t="shared" si="1"/>
        <v>6.25E-2</v>
      </c>
      <c r="K26" s="64">
        <f t="shared" si="1"/>
        <v>6.25E-2</v>
      </c>
      <c r="L26" s="215">
        <v>0</v>
      </c>
      <c r="M26" s="215">
        <v>0</v>
      </c>
      <c r="N26" s="215">
        <v>0</v>
      </c>
      <c r="O26" s="215">
        <v>0</v>
      </c>
    </row>
    <row r="27" spans="1:42" outlineLevel="1">
      <c r="A27" s="24">
        <v>4</v>
      </c>
      <c r="B27" s="53" t="s">
        <v>533</v>
      </c>
      <c r="C27" s="47" t="s">
        <v>36</v>
      </c>
      <c r="D27" s="47" t="s">
        <v>36</v>
      </c>
      <c r="E27" s="47" t="b">
        <v>1</v>
      </c>
      <c r="F27" s="45" t="s">
        <v>36</v>
      </c>
      <c r="G27" s="50" t="str">
        <f ca="1">OFFSET(G27,-1,0)</f>
        <v>-</v>
      </c>
      <c r="H27" s="44">
        <v>0.01</v>
      </c>
      <c r="I27">
        <v>0</v>
      </c>
      <c r="J27" s="44">
        <v>0.05</v>
      </c>
      <c r="K27" s="64">
        <f t="shared" si="1"/>
        <v>0.05</v>
      </c>
      <c r="L27" s="215">
        <v>0.66</v>
      </c>
      <c r="M27" s="215">
        <v>0.66</v>
      </c>
      <c r="N27" s="215">
        <v>0.66</v>
      </c>
      <c r="O27" s="215">
        <v>0.66</v>
      </c>
    </row>
    <row r="28" spans="1:42" ht="17.25" outlineLevel="1">
      <c r="L28" s="139" t="s">
        <v>968</v>
      </c>
      <c r="M28" s="139"/>
      <c r="N28" s="139"/>
      <c r="O28" s="139"/>
      <c r="P28" s="164" t="s">
        <v>944</v>
      </c>
      <c r="Q28" s="164"/>
      <c r="R28" s="164"/>
      <c r="S28" s="164"/>
      <c r="T28" s="164" t="s">
        <v>945</v>
      </c>
      <c r="U28" s="164"/>
      <c r="V28" s="164"/>
      <c r="W28" s="164"/>
      <c r="X28" s="164" t="s">
        <v>946</v>
      </c>
      <c r="Y28" s="164"/>
      <c r="Z28" s="164"/>
      <c r="AA28" s="164"/>
    </row>
    <row r="29" spans="1:42" outlineLevel="1">
      <c r="B29" t="s">
        <v>956</v>
      </c>
      <c r="C29" s="194" t="s">
        <v>962</v>
      </c>
      <c r="L29" s="191">
        <f>INDEX($P$29:$AA$29,1,(d.Region-1)*4+L$23)</f>
        <v>0</v>
      </c>
      <c r="M29" s="191">
        <f>INDEX($P$29:$AA$29,1,(d.Region-1)*4+M$23)</f>
        <v>0</v>
      </c>
      <c r="N29" s="191">
        <f>INDEX($P$29:$AA$29,1,(d.Region-1)*4+N$23)</f>
        <v>0</v>
      </c>
      <c r="O29" s="191">
        <f>INDEX($P$29:$AA$29,1,(d.Region-1)*4+O$23)</f>
        <v>0</v>
      </c>
      <c r="P29" s="192">
        <v>0</v>
      </c>
      <c r="Q29" s="192">
        <v>0</v>
      </c>
      <c r="R29" s="192">
        <v>0</v>
      </c>
      <c r="S29" s="192">
        <v>0</v>
      </c>
      <c r="T29" s="192">
        <v>0</v>
      </c>
      <c r="U29" s="192">
        <v>0</v>
      </c>
      <c r="V29" s="192">
        <v>0</v>
      </c>
      <c r="W29" s="192">
        <v>0</v>
      </c>
      <c r="X29" s="192">
        <v>0</v>
      </c>
      <c r="Y29" s="192">
        <v>0</v>
      </c>
      <c r="Z29" s="192">
        <v>0</v>
      </c>
      <c r="AA29" s="192">
        <v>0</v>
      </c>
    </row>
    <row r="30" spans="1:42" outlineLevel="1">
      <c r="U30" t="s">
        <v>958</v>
      </c>
    </row>
    <row r="32" spans="1:42">
      <c r="A32" s="18" t="s">
        <v>971</v>
      </c>
    </row>
    <row r="33" spans="1:18" ht="81" customHeight="1" outlineLevel="1">
      <c r="C33" s="33" t="s">
        <v>79</v>
      </c>
      <c r="D33" s="33" t="s">
        <v>119</v>
      </c>
      <c r="E33" s="33" t="s">
        <v>80</v>
      </c>
      <c r="F33" s="33" t="s">
        <v>376</v>
      </c>
      <c r="G33" s="33"/>
      <c r="H33" s="33" t="s">
        <v>856</v>
      </c>
      <c r="I33" s="33" t="s">
        <v>857</v>
      </c>
      <c r="J33" s="33" t="s">
        <v>858</v>
      </c>
    </row>
    <row r="34" spans="1:18" outlineLevel="1">
      <c r="A34">
        <v>1</v>
      </c>
      <c r="B34" t="s">
        <v>385</v>
      </c>
      <c r="C34" s="42">
        <v>70</v>
      </c>
      <c r="D34" s="42">
        <v>50</v>
      </c>
      <c r="E34" s="42">
        <v>70</v>
      </c>
      <c r="F34" s="42">
        <v>50</v>
      </c>
      <c r="H34" s="128">
        <v>1</v>
      </c>
      <c r="I34" s="128">
        <v>1</v>
      </c>
      <c r="J34" s="128">
        <v>1</v>
      </c>
    </row>
    <row r="35" spans="1:18" outlineLevel="1">
      <c r="A35">
        <v>2</v>
      </c>
      <c r="B35" t="s">
        <v>873</v>
      </c>
      <c r="H35" s="128">
        <v>0.75</v>
      </c>
      <c r="I35" s="128">
        <v>0.75</v>
      </c>
      <c r="J35" s="128">
        <v>0.75</v>
      </c>
    </row>
    <row r="36" spans="1:18" outlineLevel="1">
      <c r="A36">
        <v>3</v>
      </c>
      <c r="B36" t="s">
        <v>874</v>
      </c>
      <c r="H36" s="128">
        <v>1.25</v>
      </c>
      <c r="I36" s="128">
        <v>1.25</v>
      </c>
      <c r="J36" s="128">
        <v>1.25</v>
      </c>
    </row>
    <row r="37" spans="1:18" outlineLevel="1">
      <c r="A37">
        <v>4</v>
      </c>
      <c r="B37" t="s">
        <v>875</v>
      </c>
      <c r="H37" s="129"/>
      <c r="I37" s="128">
        <v>1.5</v>
      </c>
      <c r="J37" s="129"/>
    </row>
    <row r="38" spans="1:18" outlineLevel="1"/>
    <row r="39" spans="1:18" collapsed="1"/>
    <row r="40" spans="1:18">
      <c r="A40" s="18" t="s">
        <v>972</v>
      </c>
      <c r="B40" s="18"/>
      <c r="C40" t="s">
        <v>934</v>
      </c>
    </row>
    <row r="41" spans="1:18" s="209" customFormat="1">
      <c r="I41" s="209" t="s">
        <v>944</v>
      </c>
      <c r="J41" s="209" t="s">
        <v>945</v>
      </c>
      <c r="K41" s="209" t="s">
        <v>946</v>
      </c>
    </row>
    <row r="42" spans="1:18" ht="53.25" outlineLevel="1">
      <c r="C42" s="33" t="s">
        <v>867</v>
      </c>
      <c r="D42" s="33" t="s">
        <v>868</v>
      </c>
      <c r="E42" s="33" t="s">
        <v>869</v>
      </c>
      <c r="F42" s="33" t="s">
        <v>952</v>
      </c>
      <c r="G42" s="33" t="s">
        <v>953</v>
      </c>
      <c r="H42" s="211" t="s">
        <v>1001</v>
      </c>
      <c r="I42" s="209" t="s">
        <v>1000</v>
      </c>
      <c r="J42" s="209"/>
      <c r="K42" s="209"/>
      <c r="L42" s="209"/>
      <c r="M42" s="209"/>
      <c r="N42" s="209"/>
      <c r="O42" s="209"/>
      <c r="P42" s="209"/>
      <c r="Q42" s="209"/>
      <c r="R42" s="209"/>
    </row>
    <row r="43" spans="1:18" outlineLevel="1">
      <c r="A43">
        <v>1</v>
      </c>
      <c r="B43" t="s">
        <v>860</v>
      </c>
      <c r="C43" s="121" t="b">
        <v>1</v>
      </c>
      <c r="D43" s="122" t="b">
        <v>0</v>
      </c>
      <c r="E43" s="122" t="b">
        <v>0</v>
      </c>
      <c r="F43" s="123">
        <v>19</v>
      </c>
      <c r="G43" s="166" t="str">
        <f>TEXT($F43,"0")&amp;":"&amp;TEXT($F43+1,"0")</f>
        <v>19:20</v>
      </c>
      <c r="H43" s="212">
        <f>_xlfn.DAYS(INDEX($I43:$K43,1,d.Region),DATE(YEAR(INDEX($I43:$K43,1,d.Region)),1,1))+1</f>
        <v>135</v>
      </c>
      <c r="I43" s="213"/>
      <c r="J43" s="272">
        <v>44696</v>
      </c>
      <c r="K43" s="213"/>
    </row>
    <row r="44" spans="1:18" outlineLevel="1">
      <c r="A44">
        <v>2</v>
      </c>
      <c r="B44" t="s">
        <v>861</v>
      </c>
      <c r="C44" s="124" t="b">
        <v>0</v>
      </c>
      <c r="D44" s="125" t="b">
        <v>1</v>
      </c>
      <c r="E44" s="125" t="b">
        <v>0</v>
      </c>
      <c r="F44" s="273" t="e">
        <f>F43+i.TOLoffset_r2</f>
        <v>#NAME?</v>
      </c>
      <c r="G44" s="167" t="e">
        <f t="shared" ref="G44:G45" si="2">TEXT($F44,"0")&amp;":"&amp;TEXT($F44+1,"0")</f>
        <v>#NAME?</v>
      </c>
      <c r="H44" s="212">
        <f>_xlfn.DAYS(INDEX($I44:$K44,1,d.Region),DATE(YEAR(INDEX($I44:$K44,1,d.Region)),1,1))+1</f>
        <v>169</v>
      </c>
      <c r="I44" s="213"/>
      <c r="J44" s="272">
        <v>44730</v>
      </c>
      <c r="K44" s="213"/>
    </row>
    <row r="45" spans="1:18" outlineLevel="1">
      <c r="A45">
        <v>3</v>
      </c>
      <c r="B45" t="s">
        <v>410</v>
      </c>
      <c r="C45" s="126" t="b">
        <v>0</v>
      </c>
      <c r="D45" s="127" t="b">
        <v>0</v>
      </c>
      <c r="E45" s="127" t="b">
        <v>1</v>
      </c>
      <c r="F45" s="274" t="e">
        <f>F44+i.TOLoffset_r2</f>
        <v>#NAME?</v>
      </c>
      <c r="G45" s="168" t="e">
        <f t="shared" si="2"/>
        <v>#NAME?</v>
      </c>
      <c r="H45" s="212">
        <f>_xlfn.DAYS(INDEX($I45:$K45,1,d.Region),DATE(YEAR(INDEX($I45:$K45,1,d.Region)),1,1))+1</f>
        <v>204</v>
      </c>
      <c r="I45" s="213"/>
      <c r="J45" s="272">
        <v>44765</v>
      </c>
      <c r="K45" s="213"/>
    </row>
    <row r="46" spans="1:18" outlineLevel="1"/>
    <row r="48" spans="1:18">
      <c r="A48" s="18" t="s">
        <v>935</v>
      </c>
      <c r="B48" s="18"/>
      <c r="C48" t="s">
        <v>934</v>
      </c>
    </row>
    <row r="49" spans="1:191" ht="94.5" outlineLevel="1">
      <c r="C49" s="33" t="s">
        <v>865</v>
      </c>
      <c r="D49" s="33" t="s">
        <v>870</v>
      </c>
      <c r="E49" s="33" t="s">
        <v>871</v>
      </c>
      <c r="F49" s="33" t="s">
        <v>872</v>
      </c>
    </row>
    <row r="50" spans="1:191" outlineLevel="1">
      <c r="B50" s="38" t="s">
        <v>866</v>
      </c>
      <c r="D50" s="112">
        <v>0.5</v>
      </c>
      <c r="E50" s="112">
        <v>0.85</v>
      </c>
      <c r="F50" s="112">
        <v>1</v>
      </c>
    </row>
    <row r="51" spans="1:191" outlineLevel="1">
      <c r="A51">
        <v>1</v>
      </c>
      <c r="B51" t="s">
        <v>862</v>
      </c>
      <c r="C51" s="111">
        <v>1.4999999999999999E-2</v>
      </c>
      <c r="D51" s="113">
        <f>$C51*D$50</f>
        <v>7.4999999999999997E-3</v>
      </c>
      <c r="E51" s="114">
        <f t="shared" ref="E51:F53" si="3">$C51*E$50</f>
        <v>1.2749999999999999E-2</v>
      </c>
      <c r="F51" s="115">
        <f t="shared" si="3"/>
        <v>1.4999999999999999E-2</v>
      </c>
    </row>
    <row r="52" spans="1:191" outlineLevel="1">
      <c r="A52">
        <v>2</v>
      </c>
      <c r="B52" t="s">
        <v>863</v>
      </c>
      <c r="C52" s="111">
        <v>-0.06</v>
      </c>
      <c r="D52" s="116">
        <f t="shared" ref="D52:D53" si="4">$C52*D$50</f>
        <v>-0.03</v>
      </c>
      <c r="E52" s="15">
        <f t="shared" si="3"/>
        <v>-5.0999999999999997E-2</v>
      </c>
      <c r="F52" s="117">
        <f t="shared" si="3"/>
        <v>-0.06</v>
      </c>
    </row>
    <row r="53" spans="1:191" outlineLevel="1">
      <c r="A53">
        <v>3</v>
      </c>
      <c r="B53" t="s">
        <v>864</v>
      </c>
      <c r="C53" s="111">
        <v>0.09</v>
      </c>
      <c r="D53" s="118">
        <f t="shared" si="4"/>
        <v>4.4999999999999998E-2</v>
      </c>
      <c r="E53" s="119">
        <f t="shared" si="3"/>
        <v>7.6499999999999999E-2</v>
      </c>
      <c r="F53" s="120">
        <f t="shared" si="3"/>
        <v>0.09</v>
      </c>
    </row>
    <row r="54" spans="1:191" outlineLevel="1"/>
    <row r="55" spans="1:191">
      <c r="BW55" t="s">
        <v>1130</v>
      </c>
      <c r="CB55" s="236"/>
      <c r="CC55" s="236"/>
      <c r="CD55" s="236" t="s">
        <v>1130</v>
      </c>
      <c r="CE55" s="236"/>
      <c r="CF55" s="236"/>
      <c r="CG55" s="236"/>
      <c r="CH55" s="236"/>
      <c r="CP55" s="236"/>
      <c r="CQ55" s="236"/>
      <c r="CR55" s="236"/>
      <c r="CS55" s="236"/>
      <c r="CT55" s="236"/>
      <c r="CU55" s="236"/>
      <c r="CV55" s="236"/>
      <c r="DK55" s="236"/>
      <c r="DL55" s="236"/>
      <c r="DM55" s="236"/>
      <c r="DN55" s="236"/>
      <c r="DO55" s="236"/>
      <c r="DP55" s="236"/>
      <c r="DQ55" s="236"/>
      <c r="EF55" s="236"/>
      <c r="EG55" s="236"/>
      <c r="EH55" s="236"/>
      <c r="EI55" s="236"/>
      <c r="EJ55" s="236"/>
      <c r="EK55" s="236"/>
      <c r="EL55" s="236"/>
      <c r="FA55" s="236"/>
      <c r="FB55" s="236"/>
      <c r="FC55" s="236"/>
      <c r="FD55" s="236"/>
      <c r="FE55" s="236"/>
      <c r="FF55" s="236"/>
      <c r="FG55" s="236"/>
      <c r="FV55" s="236"/>
      <c r="FW55" s="236"/>
      <c r="FX55" s="236"/>
      <c r="FY55" s="236"/>
      <c r="FZ55" s="236"/>
      <c r="GA55" s="236"/>
      <c r="GB55" s="236"/>
    </row>
    <row r="56" spans="1:191" ht="17.25">
      <c r="A56" s="220" t="s">
        <v>1137</v>
      </c>
      <c r="L56" s="209"/>
      <c r="W56" s="18" t="str">
        <f>"Grazing Intensity (BBB) for TOL:"&amp;D.TOLDesc</f>
        <v xml:space="preserve">Grazing Intensity (BBB) for TOL:Spr </v>
      </c>
      <c r="AR56" s="18" t="str">
        <f>"GI (BBT) for TOL:"&amp;D.TOLDesc</f>
        <v xml:space="preserve">GI (BBT) for TOL:Spr </v>
      </c>
      <c r="BN56" s="186" t="str">
        <f>"No longer used. GI - SW Victoria BBB for TOL:"&amp;D.TOLDesc</f>
        <v xml:space="preserve">No longer used. GI - SW Victoria BBB for TOL:Spr </v>
      </c>
      <c r="BO56" s="187"/>
      <c r="BP56" s="187"/>
      <c r="BQ56" s="187"/>
      <c r="BR56" s="187"/>
      <c r="BS56" s="187"/>
      <c r="BT56" s="187"/>
      <c r="BU56" s="187"/>
      <c r="BV56" s="187"/>
      <c r="BW56" s="187"/>
      <c r="BX56" s="187"/>
      <c r="BY56" s="187"/>
      <c r="BZ56" s="187"/>
      <c r="CA56" s="188"/>
      <c r="CB56" s="187"/>
      <c r="CC56" s="187"/>
      <c r="CD56" s="187"/>
      <c r="CE56" s="187"/>
      <c r="CF56" s="187"/>
      <c r="CG56" s="187"/>
      <c r="CH56" s="188"/>
      <c r="CI56" s="189" t="str">
        <f>"No longer used. GI - SW Victoria BBT for TOL:"&amp;D.TOLDesc</f>
        <v xml:space="preserve">No longer used. GI - SW Victoria BBT for TOL:Spr </v>
      </c>
      <c r="CJ56" s="187"/>
      <c r="CK56" s="187"/>
      <c r="CL56" s="187"/>
      <c r="CM56" s="187"/>
      <c r="CN56" s="187"/>
      <c r="CO56" s="187"/>
      <c r="CP56" s="187"/>
      <c r="CQ56" s="187"/>
      <c r="CR56" s="187"/>
      <c r="CS56" s="187"/>
      <c r="CT56" s="187"/>
      <c r="CU56" s="187"/>
      <c r="CV56" s="190"/>
      <c r="CW56" s="187"/>
      <c r="CX56" s="187"/>
      <c r="CY56" s="187"/>
      <c r="CZ56" s="187"/>
      <c r="DA56" s="187"/>
      <c r="DB56" s="187"/>
      <c r="DC56" s="190"/>
      <c r="DD56" s="186" t="str">
        <f>"No longer used. GI - Great Southern BBB for TOL:"&amp;D.TOLDesc</f>
        <v xml:space="preserve">No longer used. GI - Great Southern BBB for TOL:Spr </v>
      </c>
      <c r="DE56" s="187"/>
      <c r="DF56" s="187"/>
      <c r="DG56" s="187"/>
      <c r="DH56" s="187"/>
      <c r="DI56" s="187"/>
      <c r="DJ56" s="187"/>
      <c r="DK56" s="187"/>
      <c r="DL56" s="187"/>
      <c r="DM56" s="187"/>
      <c r="DN56" s="187"/>
      <c r="DO56" s="187"/>
      <c r="DP56" s="187"/>
      <c r="DQ56" s="188"/>
      <c r="DR56" s="187"/>
      <c r="DS56" s="187"/>
      <c r="DT56" s="187"/>
      <c r="DU56" s="187"/>
      <c r="DV56" s="187"/>
      <c r="DW56" s="187"/>
      <c r="DX56" s="188"/>
      <c r="DY56" s="189" t="str">
        <f>"No longer used. GI - Great Southern BBT for TOL:"&amp;D.TOLDesc</f>
        <v xml:space="preserve">No longer used. GI - Great Southern BBT for TOL:Spr </v>
      </c>
      <c r="DZ56" s="187"/>
      <c r="EA56" s="187"/>
      <c r="EB56" s="187"/>
      <c r="EC56" s="187"/>
      <c r="ED56" s="187"/>
      <c r="EE56" s="187"/>
      <c r="EF56" s="187"/>
      <c r="EG56" s="187"/>
      <c r="EH56" s="187"/>
      <c r="EI56" s="187"/>
      <c r="EJ56" s="187"/>
      <c r="EK56" s="187"/>
      <c r="EL56" s="190"/>
      <c r="EM56" s="187"/>
      <c r="EN56" s="187"/>
      <c r="EO56" s="187"/>
      <c r="EP56" s="187"/>
      <c r="EQ56" s="187"/>
      <c r="ER56" s="187"/>
      <c r="ES56" s="190"/>
      <c r="ET56" s="186" t="str">
        <f>"No longer used. GI - Central Wheatbelt BBB for TOL:"&amp;D.TOLDesc</f>
        <v xml:space="preserve">No longer used. GI - Central Wheatbelt BBB for TOL:Spr </v>
      </c>
      <c r="EU56" s="187"/>
      <c r="EV56" s="187"/>
      <c r="EW56" s="187"/>
      <c r="EX56" s="187"/>
      <c r="EY56" s="187"/>
      <c r="EZ56" s="187"/>
      <c r="FA56" s="187"/>
      <c r="FB56" s="187"/>
      <c r="FC56" s="187"/>
      <c r="FD56" s="187"/>
      <c r="FE56" s="187"/>
      <c r="FF56" s="187"/>
      <c r="FG56" s="188"/>
      <c r="FH56" s="187"/>
      <c r="FI56" s="187"/>
      <c r="FJ56" s="187"/>
      <c r="FK56" s="187"/>
      <c r="FL56" s="187"/>
      <c r="FM56" s="187"/>
      <c r="FN56" s="188"/>
      <c r="FO56" s="186" t="str">
        <f>"No longer used. GI - Central Wheatbelt BBT for TOL:"&amp;D.TOLDesc</f>
        <v xml:space="preserve">No longer used. GI - Central Wheatbelt BBT for TOL:Spr </v>
      </c>
      <c r="FP56" s="187"/>
      <c r="FQ56" s="187"/>
      <c r="FR56" s="187"/>
      <c r="FS56" s="187"/>
      <c r="FT56" s="187"/>
      <c r="FU56" s="187"/>
      <c r="FV56" s="187"/>
      <c r="FW56" s="187"/>
      <c r="FX56" s="187"/>
      <c r="FY56" s="187"/>
      <c r="FZ56" s="187"/>
      <c r="GA56" s="187"/>
      <c r="GB56" s="190"/>
      <c r="GC56" s="187"/>
      <c r="GD56" s="187"/>
      <c r="GE56" s="187"/>
      <c r="GF56" s="187"/>
      <c r="GG56" s="187"/>
      <c r="GH56" s="187"/>
      <c r="GI56" s="190"/>
    </row>
    <row r="57" spans="1:191" ht="133.5" outlineLevel="1">
      <c r="C57" s="33" t="s">
        <v>880</v>
      </c>
      <c r="D57" s="33" t="s">
        <v>881</v>
      </c>
      <c r="E57" s="33" t="s">
        <v>297</v>
      </c>
      <c r="F57" s="33" t="s">
        <v>298</v>
      </c>
      <c r="G57" s="33" t="s">
        <v>979</v>
      </c>
      <c r="H57" s="33" t="s">
        <v>974</v>
      </c>
      <c r="I57" s="33" t="s">
        <v>980</v>
      </c>
      <c r="J57" s="33" t="s">
        <v>978</v>
      </c>
      <c r="K57" s="33" t="s">
        <v>879</v>
      </c>
      <c r="L57" s="33" t="s">
        <v>1052</v>
      </c>
      <c r="M57" s="33" t="s">
        <v>406</v>
      </c>
      <c r="W57" s="33" t="s">
        <v>916</v>
      </c>
      <c r="X57" s="33" t="s">
        <v>917</v>
      </c>
      <c r="Y57" s="33" t="s">
        <v>918</v>
      </c>
      <c r="Z57" s="33" t="s">
        <v>919</v>
      </c>
      <c r="AA57" s="33" t="s">
        <v>920</v>
      </c>
      <c r="AB57" s="33" t="s">
        <v>921</v>
      </c>
      <c r="AC57" s="33" t="s">
        <v>922</v>
      </c>
      <c r="AD57" s="33" t="s">
        <v>916</v>
      </c>
      <c r="AE57" s="33" t="s">
        <v>917</v>
      </c>
      <c r="AF57" s="33" t="s">
        <v>918</v>
      </c>
      <c r="AG57" s="33" t="s">
        <v>919</v>
      </c>
      <c r="AH57" s="33" t="s">
        <v>920</v>
      </c>
      <c r="AI57" s="33" t="s">
        <v>921</v>
      </c>
      <c r="AJ57" s="33" t="s">
        <v>922</v>
      </c>
      <c r="AK57" s="33" t="s">
        <v>916</v>
      </c>
      <c r="AL57" s="33" t="s">
        <v>917</v>
      </c>
      <c r="AM57" s="33" t="s">
        <v>918</v>
      </c>
      <c r="AN57" s="33" t="s">
        <v>919</v>
      </c>
      <c r="AO57" s="33" t="s">
        <v>920</v>
      </c>
      <c r="AP57" s="33" t="s">
        <v>921</v>
      </c>
      <c r="AQ57" s="33" t="s">
        <v>922</v>
      </c>
      <c r="AR57" s="33" t="s">
        <v>916</v>
      </c>
      <c r="AS57" s="33" t="s">
        <v>917</v>
      </c>
      <c r="AT57" s="33" t="s">
        <v>918</v>
      </c>
      <c r="AU57" s="33" t="s">
        <v>919</v>
      </c>
      <c r="AV57" s="33" t="s">
        <v>920</v>
      </c>
      <c r="AW57" s="33" t="s">
        <v>921</v>
      </c>
      <c r="AX57" s="33" t="s">
        <v>922</v>
      </c>
      <c r="AY57" s="33" t="s">
        <v>916</v>
      </c>
      <c r="AZ57" s="33" t="s">
        <v>917</v>
      </c>
      <c r="BA57" s="33" t="s">
        <v>918</v>
      </c>
      <c r="BB57" s="33" t="s">
        <v>919</v>
      </c>
      <c r="BC57" s="33" t="s">
        <v>920</v>
      </c>
      <c r="BD57" s="33" t="s">
        <v>921</v>
      </c>
      <c r="BE57" s="33" t="s">
        <v>922</v>
      </c>
      <c r="BF57" s="33" t="s">
        <v>916</v>
      </c>
      <c r="BG57" s="33" t="s">
        <v>917</v>
      </c>
      <c r="BH57" s="33" t="s">
        <v>918</v>
      </c>
      <c r="BI57" s="33" t="s">
        <v>919</v>
      </c>
      <c r="BJ57" s="33" t="s">
        <v>920</v>
      </c>
      <c r="BK57" s="33" t="s">
        <v>921</v>
      </c>
      <c r="BL57" s="33" t="s">
        <v>922</v>
      </c>
      <c r="BN57" s="172" t="s">
        <v>916</v>
      </c>
      <c r="BO57" s="173" t="s">
        <v>917</v>
      </c>
      <c r="BP57" s="173" t="s">
        <v>918</v>
      </c>
      <c r="BQ57" s="173" t="s">
        <v>919</v>
      </c>
      <c r="BR57" s="173" t="s">
        <v>920</v>
      </c>
      <c r="BS57" s="173" t="s">
        <v>921</v>
      </c>
      <c r="BT57" s="183" t="s">
        <v>922</v>
      </c>
      <c r="BU57" s="173" t="s">
        <v>916</v>
      </c>
      <c r="BV57" s="173" t="s">
        <v>917</v>
      </c>
      <c r="BW57" s="173" t="s">
        <v>918</v>
      </c>
      <c r="BX57" s="173" t="s">
        <v>919</v>
      </c>
      <c r="BY57" s="173" t="s">
        <v>920</v>
      </c>
      <c r="BZ57" s="173" t="s">
        <v>921</v>
      </c>
      <c r="CA57" s="183" t="s">
        <v>922</v>
      </c>
      <c r="CB57" s="173" t="s">
        <v>916</v>
      </c>
      <c r="CC57" s="173" t="s">
        <v>917</v>
      </c>
      <c r="CD57" s="173" t="s">
        <v>918</v>
      </c>
      <c r="CE57" s="173" t="s">
        <v>919</v>
      </c>
      <c r="CF57" s="173" t="s">
        <v>920</v>
      </c>
      <c r="CG57" s="173" t="s">
        <v>921</v>
      </c>
      <c r="CH57" s="179" t="s">
        <v>922</v>
      </c>
      <c r="CI57" s="172" t="s">
        <v>916</v>
      </c>
      <c r="CJ57" s="173" t="s">
        <v>917</v>
      </c>
      <c r="CK57" s="173" t="s">
        <v>918</v>
      </c>
      <c r="CL57" s="173" t="s">
        <v>919</v>
      </c>
      <c r="CM57" s="173" t="s">
        <v>920</v>
      </c>
      <c r="CN57" s="173" t="s">
        <v>921</v>
      </c>
      <c r="CO57" s="183" t="s">
        <v>922</v>
      </c>
      <c r="CP57" s="173" t="s">
        <v>916</v>
      </c>
      <c r="CQ57" s="173" t="s">
        <v>917</v>
      </c>
      <c r="CR57" s="173" t="s">
        <v>918</v>
      </c>
      <c r="CS57" s="173" t="s">
        <v>919</v>
      </c>
      <c r="CT57" s="173" t="s">
        <v>920</v>
      </c>
      <c r="CU57" s="173" t="s">
        <v>921</v>
      </c>
      <c r="CV57" s="183" t="s">
        <v>922</v>
      </c>
      <c r="CW57" s="173" t="s">
        <v>916</v>
      </c>
      <c r="CX57" s="173" t="s">
        <v>917</v>
      </c>
      <c r="CY57" s="173" t="s">
        <v>918</v>
      </c>
      <c r="CZ57" s="173" t="s">
        <v>919</v>
      </c>
      <c r="DA57" s="173" t="s">
        <v>920</v>
      </c>
      <c r="DB57" s="173" t="s">
        <v>921</v>
      </c>
      <c r="DC57" s="179" t="s">
        <v>922</v>
      </c>
      <c r="DD57" s="172" t="s">
        <v>916</v>
      </c>
      <c r="DE57" s="173" t="s">
        <v>917</v>
      </c>
      <c r="DF57" s="173" t="s">
        <v>918</v>
      </c>
      <c r="DG57" s="173" t="s">
        <v>919</v>
      </c>
      <c r="DH57" s="173" t="s">
        <v>920</v>
      </c>
      <c r="DI57" s="173" t="s">
        <v>921</v>
      </c>
      <c r="DJ57" s="183" t="s">
        <v>922</v>
      </c>
      <c r="DK57" s="173" t="s">
        <v>916</v>
      </c>
      <c r="DL57" s="173" t="s">
        <v>917</v>
      </c>
      <c r="DM57" s="173" t="s">
        <v>918</v>
      </c>
      <c r="DN57" s="173" t="s">
        <v>919</v>
      </c>
      <c r="DO57" s="173" t="s">
        <v>920</v>
      </c>
      <c r="DP57" s="173" t="s">
        <v>921</v>
      </c>
      <c r="DQ57" s="183" t="s">
        <v>922</v>
      </c>
      <c r="DR57" s="173" t="s">
        <v>916</v>
      </c>
      <c r="DS57" s="173" t="s">
        <v>917</v>
      </c>
      <c r="DT57" s="173" t="s">
        <v>918</v>
      </c>
      <c r="DU57" s="173" t="s">
        <v>919</v>
      </c>
      <c r="DV57" s="173" t="s">
        <v>920</v>
      </c>
      <c r="DW57" s="173" t="s">
        <v>921</v>
      </c>
      <c r="DX57" s="179" t="s">
        <v>922</v>
      </c>
      <c r="DY57" s="172" t="s">
        <v>916</v>
      </c>
      <c r="DZ57" s="173" t="s">
        <v>917</v>
      </c>
      <c r="EA57" s="173" t="s">
        <v>918</v>
      </c>
      <c r="EB57" s="173" t="s">
        <v>919</v>
      </c>
      <c r="EC57" s="173" t="s">
        <v>920</v>
      </c>
      <c r="ED57" s="173" t="s">
        <v>921</v>
      </c>
      <c r="EE57" s="183" t="s">
        <v>922</v>
      </c>
      <c r="EF57" s="173" t="s">
        <v>916</v>
      </c>
      <c r="EG57" s="173" t="s">
        <v>917</v>
      </c>
      <c r="EH57" s="173" t="s">
        <v>918</v>
      </c>
      <c r="EI57" s="173" t="s">
        <v>919</v>
      </c>
      <c r="EJ57" s="173" t="s">
        <v>920</v>
      </c>
      <c r="EK57" s="173" t="s">
        <v>921</v>
      </c>
      <c r="EL57" s="183" t="s">
        <v>922</v>
      </c>
      <c r="EM57" s="173" t="s">
        <v>916</v>
      </c>
      <c r="EN57" s="173" t="s">
        <v>917</v>
      </c>
      <c r="EO57" s="173" t="s">
        <v>918</v>
      </c>
      <c r="EP57" s="173" t="s">
        <v>919</v>
      </c>
      <c r="EQ57" s="173" t="s">
        <v>920</v>
      </c>
      <c r="ER57" s="173" t="s">
        <v>921</v>
      </c>
      <c r="ES57" s="179" t="s">
        <v>922</v>
      </c>
      <c r="ET57" s="172" t="s">
        <v>916</v>
      </c>
      <c r="EU57" s="173" t="s">
        <v>917</v>
      </c>
      <c r="EV57" s="173" t="s">
        <v>918</v>
      </c>
      <c r="EW57" s="173" t="s">
        <v>919</v>
      </c>
      <c r="EX57" s="173" t="s">
        <v>920</v>
      </c>
      <c r="EY57" s="173" t="s">
        <v>921</v>
      </c>
      <c r="EZ57" s="183" t="s">
        <v>922</v>
      </c>
      <c r="FA57" s="173" t="s">
        <v>916</v>
      </c>
      <c r="FB57" s="173" t="s">
        <v>917</v>
      </c>
      <c r="FC57" s="173" t="s">
        <v>918</v>
      </c>
      <c r="FD57" s="173" t="s">
        <v>919</v>
      </c>
      <c r="FE57" s="173" t="s">
        <v>920</v>
      </c>
      <c r="FF57" s="173" t="s">
        <v>921</v>
      </c>
      <c r="FG57" s="183" t="s">
        <v>922</v>
      </c>
      <c r="FH57" s="173" t="s">
        <v>916</v>
      </c>
      <c r="FI57" s="173" t="s">
        <v>917</v>
      </c>
      <c r="FJ57" s="173" t="s">
        <v>918</v>
      </c>
      <c r="FK57" s="173" t="s">
        <v>919</v>
      </c>
      <c r="FL57" s="173" t="s">
        <v>920</v>
      </c>
      <c r="FM57" s="173" t="s">
        <v>921</v>
      </c>
      <c r="FN57" s="179" t="s">
        <v>922</v>
      </c>
      <c r="FO57" s="172" t="s">
        <v>916</v>
      </c>
      <c r="FP57" s="173" t="s">
        <v>917</v>
      </c>
      <c r="FQ57" s="173" t="s">
        <v>918</v>
      </c>
      <c r="FR57" s="173" t="s">
        <v>919</v>
      </c>
      <c r="FS57" s="173" t="s">
        <v>920</v>
      </c>
      <c r="FT57" s="173" t="s">
        <v>921</v>
      </c>
      <c r="FU57" s="183" t="s">
        <v>922</v>
      </c>
      <c r="FV57" s="173" t="s">
        <v>916</v>
      </c>
      <c r="FW57" s="173" t="s">
        <v>917</v>
      </c>
      <c r="FX57" s="173" t="s">
        <v>918</v>
      </c>
      <c r="FY57" s="173" t="s">
        <v>919</v>
      </c>
      <c r="FZ57" s="173" t="s">
        <v>920</v>
      </c>
      <c r="GA57" s="173" t="s">
        <v>921</v>
      </c>
      <c r="GB57" s="183" t="s">
        <v>922</v>
      </c>
      <c r="GC57" s="173" t="s">
        <v>916</v>
      </c>
      <c r="GD57" s="173" t="s">
        <v>917</v>
      </c>
      <c r="GE57" s="173" t="s">
        <v>918</v>
      </c>
      <c r="GF57" s="173" t="s">
        <v>919</v>
      </c>
      <c r="GG57" s="173" t="s">
        <v>920</v>
      </c>
      <c r="GH57" s="173" t="s">
        <v>921</v>
      </c>
      <c r="GI57" s="179" t="s">
        <v>922</v>
      </c>
    </row>
    <row r="58" spans="1:191" ht="36" outlineLevel="1">
      <c r="C58" s="131" t="s">
        <v>883</v>
      </c>
      <c r="D58" s="132" t="s">
        <v>882</v>
      </c>
      <c r="E58" s="133"/>
      <c r="F58" s="133"/>
      <c r="G58" s="133"/>
      <c r="H58" s="133"/>
      <c r="I58" s="133"/>
      <c r="J58" s="133"/>
      <c r="K58" s="133"/>
      <c r="L58" s="133"/>
      <c r="M58" s="133"/>
      <c r="O58" s="138" t="s">
        <v>885</v>
      </c>
      <c r="P58" s="139"/>
      <c r="Q58" s="139"/>
      <c r="R58" s="139"/>
      <c r="S58" s="139"/>
      <c r="T58" s="139"/>
      <c r="W58" s="142" t="s">
        <v>1131</v>
      </c>
      <c r="X58" s="143"/>
      <c r="Y58" s="143"/>
      <c r="Z58" s="143"/>
      <c r="AA58" s="143"/>
      <c r="AB58" s="143"/>
      <c r="AC58" s="143"/>
      <c r="AD58" s="142" t="s">
        <v>1132</v>
      </c>
      <c r="AE58" s="143"/>
      <c r="AF58" s="143"/>
      <c r="AG58" s="143"/>
      <c r="AH58" s="143"/>
      <c r="AI58" s="143"/>
      <c r="AJ58" s="143"/>
      <c r="AK58" s="142" t="s">
        <v>1133</v>
      </c>
      <c r="AL58" s="143"/>
      <c r="AM58" s="143"/>
      <c r="AN58" s="143"/>
      <c r="AO58" s="143"/>
      <c r="AP58" s="143"/>
      <c r="AQ58" s="143"/>
      <c r="AR58" s="142" t="s">
        <v>1131</v>
      </c>
      <c r="AS58" s="143"/>
      <c r="AT58" s="143"/>
      <c r="AU58" s="143"/>
      <c r="AV58" s="143"/>
      <c r="AW58" s="143"/>
      <c r="AX58" s="143"/>
      <c r="AY58" s="142" t="s">
        <v>1132</v>
      </c>
      <c r="AZ58" s="143"/>
      <c r="BA58" s="143"/>
      <c r="BB58" s="143"/>
      <c r="BC58" s="143"/>
      <c r="BD58" s="143"/>
      <c r="BE58" s="143"/>
      <c r="BF58" s="142" t="s">
        <v>1133</v>
      </c>
      <c r="BG58" s="143"/>
      <c r="BH58" s="143"/>
      <c r="BI58" s="143"/>
      <c r="BJ58" s="143"/>
      <c r="BK58" s="143"/>
      <c r="BL58" s="143"/>
      <c r="BN58" s="174" t="s">
        <v>1131</v>
      </c>
      <c r="BO58" s="175"/>
      <c r="BP58" s="175"/>
      <c r="BQ58" s="175"/>
      <c r="BR58" s="175"/>
      <c r="BS58" s="175"/>
      <c r="BT58" s="184"/>
      <c r="BU58" s="176" t="s">
        <v>1132</v>
      </c>
      <c r="BV58" s="175"/>
      <c r="BW58" s="175"/>
      <c r="BX58" s="175"/>
      <c r="BY58" s="175"/>
      <c r="BZ58" s="175"/>
      <c r="CA58" s="184"/>
      <c r="CB58" s="176" t="s">
        <v>1133</v>
      </c>
      <c r="CC58" s="175"/>
      <c r="CD58" s="175"/>
      <c r="CE58" s="175"/>
      <c r="CF58" s="175"/>
      <c r="CG58" s="175"/>
      <c r="CH58" s="180"/>
      <c r="CI58" s="174" t="s">
        <v>1131</v>
      </c>
      <c r="CJ58" s="175"/>
      <c r="CK58" s="175"/>
      <c r="CL58" s="175"/>
      <c r="CM58" s="175"/>
      <c r="CN58" s="175"/>
      <c r="CO58" s="184"/>
      <c r="CP58" s="176" t="s">
        <v>1132</v>
      </c>
      <c r="CQ58" s="175"/>
      <c r="CR58" s="175"/>
      <c r="CS58" s="175"/>
      <c r="CT58" s="175"/>
      <c r="CU58" s="175"/>
      <c r="CV58" s="184"/>
      <c r="CW58" s="176" t="s">
        <v>1133</v>
      </c>
      <c r="CX58" s="175"/>
      <c r="CY58" s="175"/>
      <c r="CZ58" s="175"/>
      <c r="DA58" s="175"/>
      <c r="DB58" s="175"/>
      <c r="DC58" s="180"/>
      <c r="DD58" s="174" t="s">
        <v>1131</v>
      </c>
      <c r="DE58" s="175"/>
      <c r="DF58" s="175"/>
      <c r="DG58" s="175"/>
      <c r="DH58" s="175"/>
      <c r="DI58" s="175"/>
      <c r="DJ58" s="184"/>
      <c r="DK58" s="176" t="s">
        <v>1132</v>
      </c>
      <c r="DL58" s="175"/>
      <c r="DM58" s="175"/>
      <c r="DN58" s="175"/>
      <c r="DO58" s="175"/>
      <c r="DP58" s="175"/>
      <c r="DQ58" s="184"/>
      <c r="DR58" s="176" t="s">
        <v>1133</v>
      </c>
      <c r="DS58" s="175"/>
      <c r="DT58" s="175"/>
      <c r="DU58" s="175"/>
      <c r="DV58" s="175"/>
      <c r="DW58" s="175"/>
      <c r="DX58" s="180"/>
      <c r="DY58" s="174" t="s">
        <v>1131</v>
      </c>
      <c r="DZ58" s="175"/>
      <c r="EA58" s="175"/>
      <c r="EB58" s="175"/>
      <c r="EC58" s="175"/>
      <c r="ED58" s="175"/>
      <c r="EE58" s="184"/>
      <c r="EF58" s="176" t="s">
        <v>1132</v>
      </c>
      <c r="EG58" s="175"/>
      <c r="EH58" s="175"/>
      <c r="EI58" s="175"/>
      <c r="EJ58" s="175"/>
      <c r="EK58" s="175"/>
      <c r="EL58" s="184"/>
      <c r="EM58" s="176" t="s">
        <v>1133</v>
      </c>
      <c r="EN58" s="175"/>
      <c r="EO58" s="175"/>
      <c r="EP58" s="175"/>
      <c r="EQ58" s="175"/>
      <c r="ER58" s="175"/>
      <c r="ES58" s="180"/>
      <c r="ET58" s="174" t="s">
        <v>1131</v>
      </c>
      <c r="EU58" s="175"/>
      <c r="EV58" s="175"/>
      <c r="EW58" s="175"/>
      <c r="EX58" s="175"/>
      <c r="EY58" s="175"/>
      <c r="EZ58" s="184"/>
      <c r="FA58" s="176" t="s">
        <v>1132</v>
      </c>
      <c r="FB58" s="175"/>
      <c r="FC58" s="175"/>
      <c r="FD58" s="175"/>
      <c r="FE58" s="175"/>
      <c r="FF58" s="175"/>
      <c r="FG58" s="184"/>
      <c r="FH58" s="176" t="s">
        <v>1133</v>
      </c>
      <c r="FI58" s="175"/>
      <c r="FJ58" s="175"/>
      <c r="FK58" s="175"/>
      <c r="FL58" s="175"/>
      <c r="FM58" s="175"/>
      <c r="FN58" s="180"/>
      <c r="FO58" s="174" t="s">
        <v>1131</v>
      </c>
      <c r="FP58" s="175"/>
      <c r="FQ58" s="175"/>
      <c r="FR58" s="175"/>
      <c r="FS58" s="175"/>
      <c r="FT58" s="175"/>
      <c r="FU58" s="184"/>
      <c r="FV58" s="176" t="s">
        <v>1132</v>
      </c>
      <c r="FW58" s="175"/>
      <c r="FX58" s="175"/>
      <c r="FY58" s="175"/>
      <c r="FZ58" s="175"/>
      <c r="GA58" s="175"/>
      <c r="GB58" s="184"/>
      <c r="GC58" s="176" t="s">
        <v>1133</v>
      </c>
      <c r="GD58" s="175"/>
      <c r="GE58" s="175"/>
      <c r="GF58" s="175"/>
      <c r="GG58" s="175"/>
      <c r="GH58" s="175"/>
      <c r="GI58" s="180"/>
    </row>
    <row r="59" spans="1:191" outlineLevel="1">
      <c r="A59">
        <v>1</v>
      </c>
      <c r="C59" s="21">
        <v>0</v>
      </c>
      <c r="D59" s="21" t="b">
        <v>0</v>
      </c>
      <c r="E59" s="32">
        <v>0</v>
      </c>
      <c r="F59" s="24">
        <f>IF(E60="","-",E60-14)</f>
        <v>450</v>
      </c>
      <c r="G59" s="21" t="s">
        <v>36</v>
      </c>
      <c r="H59" s="21">
        <v>0</v>
      </c>
      <c r="I59" s="21">
        <v>0</v>
      </c>
      <c r="J59" s="21">
        <v>0</v>
      </c>
      <c r="K59" s="21">
        <v>0</v>
      </c>
      <c r="L59" s="21">
        <f>15*30</f>
        <v>450</v>
      </c>
      <c r="M59" s="134">
        <v>0.9</v>
      </c>
      <c r="O59" t="s">
        <v>886</v>
      </c>
      <c r="P59" t="s">
        <v>888</v>
      </c>
      <c r="Q59" t="s">
        <v>1054</v>
      </c>
      <c r="S59" t="s">
        <v>1054</v>
      </c>
      <c r="T59" s="209" t="s">
        <v>892</v>
      </c>
      <c r="W59" s="158">
        <v>1</v>
      </c>
      <c r="X59" s="158">
        <f>W59+3</f>
        <v>4</v>
      </c>
      <c r="Y59" s="158">
        <f t="shared" ref="Y59:AC59" si="5">X59+3</f>
        <v>7</v>
      </c>
      <c r="Z59" s="158">
        <f t="shared" si="5"/>
        <v>10</v>
      </c>
      <c r="AA59" s="158">
        <f t="shared" si="5"/>
        <v>13</v>
      </c>
      <c r="AB59" s="158">
        <f t="shared" si="5"/>
        <v>16</v>
      </c>
      <c r="AC59" s="158">
        <f t="shared" si="5"/>
        <v>19</v>
      </c>
      <c r="AD59" s="154" t="s">
        <v>909</v>
      </c>
      <c r="AE59" s="154" t="s">
        <v>910</v>
      </c>
      <c r="AF59" s="154" t="s">
        <v>911</v>
      </c>
      <c r="AG59" s="154" t="s">
        <v>912</v>
      </c>
      <c r="AH59" s="154" t="s">
        <v>913</v>
      </c>
      <c r="AI59" s="154" t="s">
        <v>914</v>
      </c>
      <c r="AJ59" s="154" t="s">
        <v>915</v>
      </c>
      <c r="AK59" s="154" t="s">
        <v>909</v>
      </c>
      <c r="AL59" s="154" t="s">
        <v>910</v>
      </c>
      <c r="AM59" s="154" t="s">
        <v>911</v>
      </c>
      <c r="AN59" s="154" t="s">
        <v>912</v>
      </c>
      <c r="AO59" s="154" t="s">
        <v>913</v>
      </c>
      <c r="AP59" s="154" t="s">
        <v>914</v>
      </c>
      <c r="AQ59" s="154" t="s">
        <v>915</v>
      </c>
      <c r="AR59" s="158">
        <v>1</v>
      </c>
      <c r="AS59" s="158">
        <f>AR59+3</f>
        <v>4</v>
      </c>
      <c r="AT59" s="158">
        <f t="shared" ref="AT59:AX59" si="6">AS59+3</f>
        <v>7</v>
      </c>
      <c r="AU59" s="158">
        <f t="shared" si="6"/>
        <v>10</v>
      </c>
      <c r="AV59" s="158">
        <f t="shared" si="6"/>
        <v>13</v>
      </c>
      <c r="AW59" s="158">
        <f t="shared" si="6"/>
        <v>16</v>
      </c>
      <c r="AX59" s="158">
        <f t="shared" si="6"/>
        <v>19</v>
      </c>
      <c r="AY59" s="154" t="s">
        <v>909</v>
      </c>
      <c r="AZ59" s="154" t="s">
        <v>910</v>
      </c>
      <c r="BA59" s="154" t="s">
        <v>911</v>
      </c>
      <c r="BB59" s="154" t="s">
        <v>912</v>
      </c>
      <c r="BC59" s="154" t="s">
        <v>913</v>
      </c>
      <c r="BD59" s="154" t="s">
        <v>914</v>
      </c>
      <c r="BE59" s="154" t="s">
        <v>915</v>
      </c>
      <c r="BF59" s="154" t="s">
        <v>909</v>
      </c>
      <c r="BG59" s="154" t="s">
        <v>910</v>
      </c>
      <c r="BH59" s="154" t="s">
        <v>911</v>
      </c>
      <c r="BI59" s="154" t="s">
        <v>912</v>
      </c>
      <c r="BJ59" s="154" t="s">
        <v>913</v>
      </c>
      <c r="BK59" s="154" t="s">
        <v>914</v>
      </c>
      <c r="BL59" s="154" t="s">
        <v>915</v>
      </c>
      <c r="BN59" s="177">
        <v>1</v>
      </c>
      <c r="BO59" s="178">
        <v>4</v>
      </c>
      <c r="BP59" s="178">
        <v>7</v>
      </c>
      <c r="BQ59" s="178">
        <v>10</v>
      </c>
      <c r="BR59" s="178">
        <v>13</v>
      </c>
      <c r="BS59" s="178">
        <v>16</v>
      </c>
      <c r="BT59" s="185">
        <v>19</v>
      </c>
      <c r="BU59" s="178" t="s">
        <v>909</v>
      </c>
      <c r="BV59" s="178" t="s">
        <v>910</v>
      </c>
      <c r="BW59" s="178" t="s">
        <v>911</v>
      </c>
      <c r="BX59" s="178" t="s">
        <v>912</v>
      </c>
      <c r="BY59" s="178" t="s">
        <v>913</v>
      </c>
      <c r="BZ59" s="178" t="s">
        <v>914</v>
      </c>
      <c r="CA59" s="185" t="s">
        <v>915</v>
      </c>
      <c r="CB59" s="178" t="s">
        <v>909</v>
      </c>
      <c r="CC59" s="178" t="s">
        <v>910</v>
      </c>
      <c r="CD59" s="178" t="s">
        <v>911</v>
      </c>
      <c r="CE59" s="178" t="s">
        <v>912</v>
      </c>
      <c r="CF59" s="178" t="s">
        <v>913</v>
      </c>
      <c r="CG59" s="178" t="s">
        <v>914</v>
      </c>
      <c r="CH59" s="181" t="s">
        <v>915</v>
      </c>
      <c r="CI59" s="177">
        <v>1</v>
      </c>
      <c r="CJ59" s="178">
        <v>4</v>
      </c>
      <c r="CK59" s="178">
        <v>7</v>
      </c>
      <c r="CL59" s="178">
        <v>10</v>
      </c>
      <c r="CM59" s="178">
        <v>13</v>
      </c>
      <c r="CN59" s="178">
        <v>16</v>
      </c>
      <c r="CO59" s="185">
        <v>19</v>
      </c>
      <c r="CP59" s="178" t="s">
        <v>909</v>
      </c>
      <c r="CQ59" s="178" t="s">
        <v>910</v>
      </c>
      <c r="CR59" s="178" t="s">
        <v>911</v>
      </c>
      <c r="CS59" s="178" t="s">
        <v>912</v>
      </c>
      <c r="CT59" s="178" t="s">
        <v>913</v>
      </c>
      <c r="CU59" s="178" t="s">
        <v>914</v>
      </c>
      <c r="CV59" s="185" t="s">
        <v>915</v>
      </c>
      <c r="CW59" s="178" t="s">
        <v>909</v>
      </c>
      <c r="CX59" s="178" t="s">
        <v>910</v>
      </c>
      <c r="CY59" s="178" t="s">
        <v>911</v>
      </c>
      <c r="CZ59" s="178" t="s">
        <v>912</v>
      </c>
      <c r="DA59" s="178" t="s">
        <v>913</v>
      </c>
      <c r="DB59" s="178" t="s">
        <v>914</v>
      </c>
      <c r="DC59" s="181" t="s">
        <v>915</v>
      </c>
      <c r="DD59" s="177">
        <v>1</v>
      </c>
      <c r="DE59" s="178">
        <v>4</v>
      </c>
      <c r="DF59" s="178">
        <v>7</v>
      </c>
      <c r="DG59" s="178">
        <v>10</v>
      </c>
      <c r="DH59" s="178">
        <v>13</v>
      </c>
      <c r="DI59" s="178">
        <v>16</v>
      </c>
      <c r="DJ59" s="185">
        <v>19</v>
      </c>
      <c r="DK59" s="178" t="s">
        <v>909</v>
      </c>
      <c r="DL59" s="178" t="s">
        <v>910</v>
      </c>
      <c r="DM59" s="178" t="s">
        <v>911</v>
      </c>
      <c r="DN59" s="178" t="s">
        <v>912</v>
      </c>
      <c r="DO59" s="178" t="s">
        <v>913</v>
      </c>
      <c r="DP59" s="178" t="s">
        <v>914</v>
      </c>
      <c r="DQ59" s="185" t="s">
        <v>915</v>
      </c>
      <c r="DR59" s="178" t="s">
        <v>909</v>
      </c>
      <c r="DS59" s="178" t="s">
        <v>910</v>
      </c>
      <c r="DT59" s="178" t="s">
        <v>911</v>
      </c>
      <c r="DU59" s="178" t="s">
        <v>912</v>
      </c>
      <c r="DV59" s="178" t="s">
        <v>913</v>
      </c>
      <c r="DW59" s="178" t="s">
        <v>914</v>
      </c>
      <c r="DX59" s="181" t="s">
        <v>915</v>
      </c>
      <c r="DY59" s="177">
        <v>1</v>
      </c>
      <c r="DZ59" s="178">
        <v>4</v>
      </c>
      <c r="EA59" s="178">
        <v>7</v>
      </c>
      <c r="EB59" s="178">
        <v>10</v>
      </c>
      <c r="EC59" s="178">
        <v>13</v>
      </c>
      <c r="ED59" s="178">
        <v>16</v>
      </c>
      <c r="EE59" s="185">
        <v>19</v>
      </c>
      <c r="EF59" s="178" t="s">
        <v>909</v>
      </c>
      <c r="EG59" s="178" t="s">
        <v>910</v>
      </c>
      <c r="EH59" s="178" t="s">
        <v>911</v>
      </c>
      <c r="EI59" s="178" t="s">
        <v>912</v>
      </c>
      <c r="EJ59" s="178" t="s">
        <v>913</v>
      </c>
      <c r="EK59" s="178" t="s">
        <v>914</v>
      </c>
      <c r="EL59" s="185" t="s">
        <v>915</v>
      </c>
      <c r="EM59" s="178" t="s">
        <v>909</v>
      </c>
      <c r="EN59" s="178" t="s">
        <v>910</v>
      </c>
      <c r="EO59" s="178" t="s">
        <v>911</v>
      </c>
      <c r="EP59" s="178" t="s">
        <v>912</v>
      </c>
      <c r="EQ59" s="178" t="s">
        <v>913</v>
      </c>
      <c r="ER59" s="178" t="s">
        <v>914</v>
      </c>
      <c r="ES59" s="181" t="s">
        <v>915</v>
      </c>
      <c r="ET59" s="177">
        <v>1</v>
      </c>
      <c r="EU59" s="178">
        <v>4</v>
      </c>
      <c r="EV59" s="178">
        <v>7</v>
      </c>
      <c r="EW59" s="178">
        <v>10</v>
      </c>
      <c r="EX59" s="178">
        <v>13</v>
      </c>
      <c r="EY59" s="178">
        <v>16</v>
      </c>
      <c r="EZ59" s="185">
        <v>19</v>
      </c>
      <c r="FA59" s="178" t="s">
        <v>909</v>
      </c>
      <c r="FB59" s="178" t="s">
        <v>910</v>
      </c>
      <c r="FC59" s="178" t="s">
        <v>911</v>
      </c>
      <c r="FD59" s="178" t="s">
        <v>912</v>
      </c>
      <c r="FE59" s="178" t="s">
        <v>913</v>
      </c>
      <c r="FF59" s="178" t="s">
        <v>914</v>
      </c>
      <c r="FG59" s="185" t="s">
        <v>915</v>
      </c>
      <c r="FH59" s="178" t="s">
        <v>909</v>
      </c>
      <c r="FI59" s="178" t="s">
        <v>910</v>
      </c>
      <c r="FJ59" s="178" t="s">
        <v>911</v>
      </c>
      <c r="FK59" s="178" t="s">
        <v>912</v>
      </c>
      <c r="FL59" s="178" t="s">
        <v>913</v>
      </c>
      <c r="FM59" s="178" t="s">
        <v>914</v>
      </c>
      <c r="FN59" s="181" t="s">
        <v>915</v>
      </c>
      <c r="FO59" s="177">
        <v>1</v>
      </c>
      <c r="FP59" s="178">
        <v>4</v>
      </c>
      <c r="FQ59" s="178">
        <v>7</v>
      </c>
      <c r="FR59" s="178">
        <v>10</v>
      </c>
      <c r="FS59" s="178">
        <v>13</v>
      </c>
      <c r="FT59" s="178">
        <v>16</v>
      </c>
      <c r="FU59" s="185">
        <v>19</v>
      </c>
      <c r="FV59" s="178" t="s">
        <v>909</v>
      </c>
      <c r="FW59" s="178" t="s">
        <v>910</v>
      </c>
      <c r="FX59" s="178" t="s">
        <v>911</v>
      </c>
      <c r="FY59" s="178" t="s">
        <v>912</v>
      </c>
      <c r="FZ59" s="178" t="s">
        <v>913</v>
      </c>
      <c r="GA59" s="178" t="s">
        <v>914</v>
      </c>
      <c r="GB59" s="185" t="s">
        <v>915</v>
      </c>
      <c r="GC59" s="178" t="s">
        <v>909</v>
      </c>
      <c r="GD59" s="178" t="s">
        <v>910</v>
      </c>
      <c r="GE59" s="178" t="s">
        <v>911</v>
      </c>
      <c r="GF59" s="178" t="s">
        <v>912</v>
      </c>
      <c r="GG59" s="178" t="s">
        <v>913</v>
      </c>
      <c r="GH59" s="178" t="s">
        <v>914</v>
      </c>
      <c r="GI59" s="181" t="s">
        <v>915</v>
      </c>
    </row>
    <row r="60" spans="1:191" outlineLevel="1">
      <c r="A60">
        <v>2</v>
      </c>
      <c r="C60" s="21">
        <v>1</v>
      </c>
      <c r="D60" s="21" t="b">
        <v>0</v>
      </c>
      <c r="E60" s="32">
        <f>15*30+14</f>
        <v>464</v>
      </c>
      <c r="F60" s="24">
        <f t="shared" ref="F60:F62" si="7">IF(E61="","-",E61-1)</f>
        <v>729</v>
      </c>
      <c r="G60" s="21" t="s">
        <v>36</v>
      </c>
      <c r="H60" s="21" t="s">
        <v>36</v>
      </c>
      <c r="I60" s="21">
        <v>0</v>
      </c>
      <c r="J60" s="21">
        <v>0</v>
      </c>
      <c r="K60" s="21">
        <v>500</v>
      </c>
      <c r="L60" s="21">
        <f>K60+365</f>
        <v>865</v>
      </c>
      <c r="M60" s="134">
        <v>0</v>
      </c>
      <c r="O60" t="s">
        <v>1056</v>
      </c>
      <c r="P60" t="s">
        <v>888</v>
      </c>
      <c r="Q60" t="s">
        <v>890</v>
      </c>
      <c r="S60" t="s">
        <v>890</v>
      </c>
      <c r="T60" t="s">
        <v>891</v>
      </c>
      <c r="V60" s="38" t="s">
        <v>923</v>
      </c>
      <c r="W60" s="159" t="s">
        <v>8</v>
      </c>
      <c r="X60" s="156" t="str">
        <f>W60</f>
        <v>2:3</v>
      </c>
      <c r="Y60" s="156" t="str">
        <f t="shared" ref="Y60:AC60" si="8">X60</f>
        <v>2:3</v>
      </c>
      <c r="Z60" s="156" t="str">
        <f t="shared" si="8"/>
        <v>2:3</v>
      </c>
      <c r="AA60" s="156" t="str">
        <f t="shared" si="8"/>
        <v>2:3</v>
      </c>
      <c r="AB60" s="156" t="str">
        <f t="shared" si="8"/>
        <v>2:3</v>
      </c>
      <c r="AC60" s="156" t="str">
        <f t="shared" si="8"/>
        <v>2:3</v>
      </c>
      <c r="AR60" s="156" t="str">
        <f t="shared" ref="AR60:AX61" si="9">W60</f>
        <v>2:3</v>
      </c>
      <c r="AS60" s="156" t="str">
        <f t="shared" si="9"/>
        <v>2:3</v>
      </c>
      <c r="AT60" s="156" t="str">
        <f t="shared" si="9"/>
        <v>2:3</v>
      </c>
      <c r="AU60" s="156" t="str">
        <f t="shared" si="9"/>
        <v>2:3</v>
      </c>
      <c r="AV60" s="156" t="str">
        <f t="shared" si="9"/>
        <v>2:3</v>
      </c>
      <c r="AW60" s="156" t="str">
        <f t="shared" si="9"/>
        <v>2:3</v>
      </c>
      <c r="AX60" s="156" t="str">
        <f t="shared" si="9"/>
        <v>2:3</v>
      </c>
      <c r="BN60" s="116"/>
      <c r="BO60" s="15"/>
      <c r="BP60" s="15"/>
      <c r="BQ60" s="15"/>
      <c r="BR60" s="15"/>
      <c r="BS60" s="15"/>
      <c r="BT60" s="182"/>
      <c r="BU60" s="210"/>
      <c r="BV60" s="15"/>
      <c r="BW60" s="15"/>
      <c r="BX60" s="15"/>
      <c r="BY60" s="15"/>
      <c r="BZ60" s="15"/>
      <c r="CA60" s="182"/>
      <c r="CB60" s="210"/>
      <c r="CC60" s="210"/>
      <c r="CD60" s="210"/>
      <c r="CE60" s="210"/>
      <c r="CF60" s="210"/>
      <c r="CG60" s="210"/>
      <c r="CH60" s="117"/>
      <c r="CI60" s="116"/>
      <c r="CJ60" s="210"/>
      <c r="CK60" s="210"/>
      <c r="CL60" s="210"/>
      <c r="CM60" s="210"/>
      <c r="CN60" s="210"/>
      <c r="CO60" s="182"/>
      <c r="CP60" s="210"/>
      <c r="CQ60" s="210"/>
      <c r="CR60" s="210"/>
      <c r="CS60" s="210"/>
      <c r="CT60" s="210"/>
      <c r="CU60" s="210"/>
      <c r="CV60" s="182"/>
      <c r="CW60" s="210"/>
      <c r="CX60" s="210"/>
      <c r="CY60" s="210"/>
      <c r="CZ60" s="210"/>
      <c r="DA60" s="210"/>
      <c r="DB60" s="210"/>
      <c r="DC60" s="117"/>
      <c r="DD60" s="116"/>
      <c r="DE60" s="210"/>
      <c r="DF60" s="210"/>
      <c r="DG60" s="210"/>
      <c r="DH60" s="210"/>
      <c r="DI60" s="210"/>
      <c r="DJ60" s="182"/>
      <c r="DK60" s="210"/>
      <c r="DL60" s="210"/>
      <c r="DM60" s="210"/>
      <c r="DN60" s="210"/>
      <c r="DO60" s="210"/>
      <c r="DP60" s="210"/>
      <c r="DQ60" s="182"/>
      <c r="DR60" s="210"/>
      <c r="DS60" s="210"/>
      <c r="DT60" s="210"/>
      <c r="DU60" s="210"/>
      <c r="DV60" s="210"/>
      <c r="DW60" s="210"/>
      <c r="DX60" s="117"/>
      <c r="DY60" s="116"/>
      <c r="DZ60" s="210"/>
      <c r="EA60" s="210"/>
      <c r="EB60" s="210"/>
      <c r="EC60" s="210"/>
      <c r="ED60" s="210"/>
      <c r="EE60" s="182"/>
      <c r="EF60" s="210"/>
      <c r="EG60" s="210"/>
      <c r="EH60" s="210"/>
      <c r="EI60" s="210"/>
      <c r="EJ60" s="210"/>
      <c r="EK60" s="210"/>
      <c r="EL60" s="182"/>
      <c r="EM60" s="210"/>
      <c r="EN60" s="210"/>
      <c r="EO60" s="210"/>
      <c r="EP60" s="210"/>
      <c r="EQ60" s="210"/>
      <c r="ER60" s="210"/>
      <c r="ES60" s="117"/>
      <c r="ET60" s="116"/>
      <c r="EU60" s="210"/>
      <c r="EV60" s="210"/>
      <c r="EW60" s="210"/>
      <c r="EX60" s="210"/>
      <c r="EY60" s="210"/>
      <c r="EZ60" s="182"/>
      <c r="FA60" s="210"/>
      <c r="FB60" s="210"/>
      <c r="FC60" s="210"/>
      <c r="FD60" s="210"/>
      <c r="FE60" s="210"/>
      <c r="FF60" s="210"/>
      <c r="FG60" s="182"/>
      <c r="FH60" s="210"/>
      <c r="FI60" s="210"/>
      <c r="FJ60" s="210"/>
      <c r="FK60" s="210"/>
      <c r="FL60" s="210"/>
      <c r="FM60" s="210"/>
      <c r="FN60" s="117"/>
      <c r="FO60" s="116"/>
      <c r="FP60" s="210"/>
      <c r="FQ60" s="210"/>
      <c r="FR60" s="210"/>
      <c r="FS60" s="210"/>
      <c r="FT60" s="210"/>
      <c r="FU60" s="182"/>
      <c r="FV60" s="210"/>
      <c r="FW60" s="210"/>
      <c r="FX60" s="210"/>
      <c r="FY60" s="210"/>
      <c r="FZ60" s="210"/>
      <c r="GA60" s="210"/>
      <c r="GB60" s="182"/>
      <c r="GC60" s="210"/>
      <c r="GD60" s="210"/>
      <c r="GE60" s="210"/>
      <c r="GF60" s="210"/>
      <c r="GG60" s="210"/>
      <c r="GH60" s="210"/>
      <c r="GI60" s="117"/>
    </row>
    <row r="61" spans="1:191" outlineLevel="1">
      <c r="A61">
        <v>3</v>
      </c>
      <c r="C61" s="21">
        <v>1</v>
      </c>
      <c r="D61" s="21" t="b">
        <v>1</v>
      </c>
      <c r="E61" s="32">
        <v>730</v>
      </c>
      <c r="F61" s="24" t="str">
        <f t="shared" si="7"/>
        <v>-</v>
      </c>
      <c r="G61" s="21" t="s">
        <v>36</v>
      </c>
      <c r="H61" s="21" t="s">
        <v>36</v>
      </c>
      <c r="I61" s="21" t="s">
        <v>36</v>
      </c>
      <c r="J61" s="21" t="s">
        <v>36</v>
      </c>
      <c r="L61" s="209"/>
      <c r="M61" s="209"/>
      <c r="O61" t="s">
        <v>1056</v>
      </c>
      <c r="P61" t="s">
        <v>889</v>
      </c>
      <c r="Q61" t="s">
        <v>1055</v>
      </c>
      <c r="V61" s="38" t="s">
        <v>904</v>
      </c>
      <c r="W61" s="159" t="str">
        <f>W59&amp;":"&amp;W59+1</f>
        <v>1:2</v>
      </c>
      <c r="X61" s="155" t="str">
        <f t="shared" ref="X61:AC61" si="10">X59&amp;":"&amp;X59+1</f>
        <v>4:5</v>
      </c>
      <c r="Y61" s="155" t="str">
        <f t="shared" si="10"/>
        <v>7:8</v>
      </c>
      <c r="Z61" s="155" t="str">
        <f t="shared" si="10"/>
        <v>10:11</v>
      </c>
      <c r="AA61" s="155" t="str">
        <f t="shared" si="10"/>
        <v>13:14</v>
      </c>
      <c r="AB61" s="155" t="str">
        <f t="shared" si="10"/>
        <v>16:17</v>
      </c>
      <c r="AC61" s="155" t="str">
        <f t="shared" si="10"/>
        <v>19:20</v>
      </c>
      <c r="AR61" s="156" t="str">
        <f t="shared" si="9"/>
        <v>1:2</v>
      </c>
      <c r="AS61" s="156" t="str">
        <f t="shared" si="9"/>
        <v>4:5</v>
      </c>
      <c r="AT61" s="156" t="str">
        <f t="shared" si="9"/>
        <v>7:8</v>
      </c>
      <c r="AU61" s="156" t="str">
        <f t="shared" si="9"/>
        <v>10:11</v>
      </c>
      <c r="AV61" s="156" t="str">
        <f t="shared" si="9"/>
        <v>13:14</v>
      </c>
      <c r="AW61" s="156" t="str">
        <f t="shared" si="9"/>
        <v>16:17</v>
      </c>
      <c r="AX61" s="156" t="str">
        <f t="shared" si="9"/>
        <v>19:20</v>
      </c>
      <c r="BN61" s="116"/>
      <c r="BO61" s="15"/>
      <c r="BP61" s="15"/>
      <c r="BQ61" s="15"/>
      <c r="BR61" s="15"/>
      <c r="BS61" s="15"/>
      <c r="BT61" s="182"/>
      <c r="BU61" s="210"/>
      <c r="BV61" s="15"/>
      <c r="BW61" s="15"/>
      <c r="BX61" s="15"/>
      <c r="BY61" s="15"/>
      <c r="BZ61" s="15"/>
      <c r="CA61" s="182"/>
      <c r="CB61" s="210"/>
      <c r="CC61" s="210"/>
      <c r="CD61" s="210"/>
      <c r="CE61" s="210"/>
      <c r="CF61" s="210"/>
      <c r="CG61" s="210"/>
      <c r="CH61" s="117"/>
      <c r="CI61" s="116"/>
      <c r="CJ61" s="210"/>
      <c r="CK61" s="210"/>
      <c r="CL61" s="210"/>
      <c r="CM61" s="210"/>
      <c r="CN61" s="210"/>
      <c r="CO61" s="182"/>
      <c r="CP61" s="210"/>
      <c r="CQ61" s="210"/>
      <c r="CR61" s="210"/>
      <c r="CS61" s="210"/>
      <c r="CT61" s="210"/>
      <c r="CU61" s="210"/>
      <c r="CV61" s="182"/>
      <c r="CW61" s="210"/>
      <c r="CX61" s="210"/>
      <c r="CY61" s="210"/>
      <c r="CZ61" s="210"/>
      <c r="DA61" s="210"/>
      <c r="DB61" s="210"/>
      <c r="DC61" s="117"/>
      <c r="DD61" s="116"/>
      <c r="DE61" s="210"/>
      <c r="DF61" s="210"/>
      <c r="DG61" s="210"/>
      <c r="DH61" s="210"/>
      <c r="DI61" s="210"/>
      <c r="DJ61" s="182"/>
      <c r="DK61" s="210"/>
      <c r="DL61" s="210"/>
      <c r="DM61" s="210"/>
      <c r="DN61" s="210"/>
      <c r="DO61" s="210"/>
      <c r="DP61" s="210"/>
      <c r="DQ61" s="182"/>
      <c r="DR61" s="210"/>
      <c r="DS61" s="210"/>
      <c r="DT61" s="210"/>
      <c r="DU61" s="210"/>
      <c r="DV61" s="210"/>
      <c r="DW61" s="210"/>
      <c r="DX61" s="117"/>
      <c r="DY61" s="116"/>
      <c r="DZ61" s="210"/>
      <c r="EA61" s="210"/>
      <c r="EB61" s="210"/>
      <c r="EC61" s="210"/>
      <c r="ED61" s="210"/>
      <c r="EE61" s="182"/>
      <c r="EF61" s="210"/>
      <c r="EG61" s="210"/>
      <c r="EH61" s="210"/>
      <c r="EI61" s="210"/>
      <c r="EJ61" s="210"/>
      <c r="EK61" s="210"/>
      <c r="EL61" s="182"/>
      <c r="EM61" s="210"/>
      <c r="EN61" s="210"/>
      <c r="EO61" s="210"/>
      <c r="EP61" s="210"/>
      <c r="EQ61" s="210"/>
      <c r="ER61" s="210"/>
      <c r="ES61" s="117"/>
      <c r="ET61" s="116"/>
      <c r="EU61" s="210"/>
      <c r="EV61" s="210"/>
      <c r="EW61" s="210"/>
      <c r="EX61" s="210"/>
      <c r="EY61" s="210"/>
      <c r="EZ61" s="182"/>
      <c r="FA61" s="210"/>
      <c r="FB61" s="210"/>
      <c r="FC61" s="210"/>
      <c r="FD61" s="210"/>
      <c r="FE61" s="210"/>
      <c r="FF61" s="210"/>
      <c r="FG61" s="182"/>
      <c r="FH61" s="210"/>
      <c r="FI61" s="210"/>
      <c r="FJ61" s="210"/>
      <c r="FK61" s="210"/>
      <c r="FL61" s="210"/>
      <c r="FM61" s="210"/>
      <c r="FN61" s="117"/>
      <c r="FO61" s="116"/>
      <c r="FP61" s="210"/>
      <c r="FQ61" s="210"/>
      <c r="FR61" s="210"/>
      <c r="FS61" s="210"/>
      <c r="FT61" s="210"/>
      <c r="FU61" s="182"/>
      <c r="FV61" s="210"/>
      <c r="FW61" s="210"/>
      <c r="FX61" s="210"/>
      <c r="FY61" s="210"/>
      <c r="FZ61" s="210"/>
      <c r="GA61" s="210"/>
      <c r="GB61" s="182"/>
      <c r="GC61" s="210"/>
      <c r="GD61" s="210"/>
      <c r="GE61" s="210"/>
      <c r="GF61" s="210"/>
      <c r="GG61" s="210"/>
      <c r="GH61" s="210"/>
      <c r="GI61" s="117"/>
    </row>
    <row r="62" spans="1:191" outlineLevel="1">
      <c r="A62">
        <v>4</v>
      </c>
      <c r="C62" s="21">
        <v>5</v>
      </c>
      <c r="D62" s="21" t="b">
        <v>0</v>
      </c>
      <c r="E62" s="32"/>
      <c r="F62" s="24" t="str">
        <f t="shared" si="7"/>
        <v>-</v>
      </c>
      <c r="G62" s="21" t="s">
        <v>36</v>
      </c>
      <c r="H62" s="21" t="s">
        <v>36</v>
      </c>
      <c r="I62" s="21" t="s">
        <v>36</v>
      </c>
      <c r="J62" s="21" t="s">
        <v>36</v>
      </c>
      <c r="L62" s="209"/>
      <c r="O62" t="s">
        <v>1058</v>
      </c>
      <c r="P62" t="s">
        <v>888</v>
      </c>
      <c r="V62" s="38" t="s">
        <v>924</v>
      </c>
      <c r="W62" s="160" t="s">
        <v>6</v>
      </c>
      <c r="X62" s="156" t="str">
        <f t="shared" ref="X62:AC62" si="11">W62</f>
        <v>0:1</v>
      </c>
      <c r="Y62" s="156" t="str">
        <f t="shared" si="11"/>
        <v>0:1</v>
      </c>
      <c r="Z62" s="156" t="str">
        <f t="shared" si="11"/>
        <v>0:1</v>
      </c>
      <c r="AA62" s="156" t="str">
        <f t="shared" si="11"/>
        <v>0:1</v>
      </c>
      <c r="AB62" s="156" t="str">
        <f t="shared" si="11"/>
        <v>0:1</v>
      </c>
      <c r="AC62" s="156" t="str">
        <f t="shared" si="11"/>
        <v>0:1</v>
      </c>
      <c r="AR62" s="160" t="s">
        <v>174</v>
      </c>
      <c r="AS62" s="156" t="str">
        <f t="shared" ref="AS62:AX62" si="12">AR62</f>
        <v>3:4</v>
      </c>
      <c r="AT62" s="156" t="str">
        <f t="shared" si="12"/>
        <v>3:4</v>
      </c>
      <c r="AU62" s="156" t="str">
        <f t="shared" si="12"/>
        <v>3:4</v>
      </c>
      <c r="AV62" s="156" t="str">
        <f t="shared" si="12"/>
        <v>3:4</v>
      </c>
      <c r="AW62" s="156" t="str">
        <f t="shared" si="12"/>
        <v>3:4</v>
      </c>
      <c r="AX62" s="156" t="str">
        <f t="shared" si="12"/>
        <v>3:4</v>
      </c>
      <c r="BN62" s="116"/>
      <c r="BO62" s="15"/>
      <c r="BP62" s="15"/>
      <c r="BQ62" s="15"/>
      <c r="BR62" s="15"/>
      <c r="BS62" s="15"/>
      <c r="BT62" s="182"/>
      <c r="BU62" s="210"/>
      <c r="BV62" s="15"/>
      <c r="BW62" s="15"/>
      <c r="BX62" s="15"/>
      <c r="BY62" s="15"/>
      <c r="BZ62" s="15"/>
      <c r="CA62" s="182"/>
      <c r="CB62" s="210"/>
      <c r="CC62" s="210"/>
      <c r="CD62" s="210"/>
      <c r="CE62" s="210"/>
      <c r="CF62" s="210"/>
      <c r="CG62" s="210"/>
      <c r="CH62" s="117"/>
      <c r="CI62" s="116"/>
      <c r="CJ62" s="210"/>
      <c r="CK62" s="210"/>
      <c r="CL62" s="210"/>
      <c r="CM62" s="210"/>
      <c r="CN62" s="210"/>
      <c r="CO62" s="182"/>
      <c r="CP62" s="210"/>
      <c r="CQ62" s="210"/>
      <c r="CR62" s="210"/>
      <c r="CS62" s="210"/>
      <c r="CT62" s="210"/>
      <c r="CU62" s="210"/>
      <c r="CV62" s="182"/>
      <c r="CW62" s="210"/>
      <c r="CX62" s="210"/>
      <c r="CY62" s="210"/>
      <c r="CZ62" s="210"/>
      <c r="DA62" s="210"/>
      <c r="DB62" s="210"/>
      <c r="DC62" s="117"/>
      <c r="DD62" s="116"/>
      <c r="DE62" s="210"/>
      <c r="DF62" s="210"/>
      <c r="DG62" s="210"/>
      <c r="DH62" s="210"/>
      <c r="DI62" s="210"/>
      <c r="DJ62" s="182"/>
      <c r="DK62" s="210"/>
      <c r="DL62" s="210"/>
      <c r="DM62" s="210"/>
      <c r="DN62" s="210"/>
      <c r="DO62" s="210"/>
      <c r="DP62" s="210"/>
      <c r="DQ62" s="182"/>
      <c r="DR62" s="210"/>
      <c r="DS62" s="210"/>
      <c r="DT62" s="210"/>
      <c r="DU62" s="210"/>
      <c r="DV62" s="210"/>
      <c r="DW62" s="210"/>
      <c r="DX62" s="117"/>
      <c r="DY62" s="116"/>
      <c r="DZ62" s="210"/>
      <c r="EA62" s="210"/>
      <c r="EB62" s="210"/>
      <c r="EC62" s="210"/>
      <c r="ED62" s="210"/>
      <c r="EE62" s="182"/>
      <c r="EF62" s="210"/>
      <c r="EG62" s="210"/>
      <c r="EH62" s="210"/>
      <c r="EI62" s="210"/>
      <c r="EJ62" s="210"/>
      <c r="EK62" s="210"/>
      <c r="EL62" s="182"/>
      <c r="EM62" s="210"/>
      <c r="EN62" s="210"/>
      <c r="EO62" s="210"/>
      <c r="EP62" s="210"/>
      <c r="EQ62" s="210"/>
      <c r="ER62" s="210"/>
      <c r="ES62" s="117"/>
      <c r="ET62" s="116"/>
      <c r="EU62" s="210"/>
      <c r="EV62" s="210"/>
      <c r="EW62" s="210"/>
      <c r="EX62" s="210"/>
      <c r="EY62" s="210"/>
      <c r="EZ62" s="182"/>
      <c r="FA62" s="210"/>
      <c r="FB62" s="210"/>
      <c r="FC62" s="210"/>
      <c r="FD62" s="210"/>
      <c r="FE62" s="210"/>
      <c r="FF62" s="210"/>
      <c r="FG62" s="182"/>
      <c r="FH62" s="210"/>
      <c r="FI62" s="210"/>
      <c r="FJ62" s="210"/>
      <c r="FK62" s="210"/>
      <c r="FL62" s="210"/>
      <c r="FM62" s="210"/>
      <c r="FN62" s="117"/>
      <c r="FO62" s="116"/>
      <c r="FP62" s="210"/>
      <c r="FQ62" s="210"/>
      <c r="FR62" s="210"/>
      <c r="FS62" s="210"/>
      <c r="FT62" s="210"/>
      <c r="FU62" s="182"/>
      <c r="FV62" s="210"/>
      <c r="FW62" s="210"/>
      <c r="FX62" s="210"/>
      <c r="FY62" s="210"/>
      <c r="FZ62" s="210"/>
      <c r="GA62" s="210"/>
      <c r="GB62" s="182"/>
      <c r="GC62" s="210"/>
      <c r="GD62" s="210"/>
      <c r="GE62" s="210"/>
      <c r="GF62" s="210"/>
      <c r="GG62" s="210"/>
      <c r="GH62" s="210"/>
      <c r="GI62" s="117"/>
    </row>
    <row r="63" spans="1:191" outlineLevel="1">
      <c r="B63" t="s">
        <v>961</v>
      </c>
      <c r="L63" s="209"/>
      <c r="P63" s="137">
        <f>COUNTA(D59:D62)</f>
        <v>4</v>
      </c>
      <c r="Q63">
        <v>1</v>
      </c>
      <c r="R63" s="137">
        <f>COUNTA(E59:E62)</f>
        <v>3</v>
      </c>
      <c r="S63" s="137">
        <f>COUNTA(K59:K62)</f>
        <v>2</v>
      </c>
      <c r="T63" s="137">
        <f>COUNTA(M59:M62)</f>
        <v>2</v>
      </c>
      <c r="U63">
        <v>1</v>
      </c>
      <c r="W63" s="154" t="str">
        <f>W60&amp;","&amp;W61&amp;","&amp;W62</f>
        <v>2:3,1:2,0:1</v>
      </c>
      <c r="X63" s="154" t="str">
        <f t="shared" ref="X63:AC63" si="13">X60&amp;","&amp;X61&amp;","&amp;X62</f>
        <v>2:3,4:5,0:1</v>
      </c>
      <c r="Y63" s="154" t="str">
        <f t="shared" si="13"/>
        <v>2:3,7:8,0:1</v>
      </c>
      <c r="Z63" s="154" t="str">
        <f t="shared" si="13"/>
        <v>2:3,10:11,0:1</v>
      </c>
      <c r="AA63" s="154" t="str">
        <f t="shared" si="13"/>
        <v>2:3,13:14,0:1</v>
      </c>
      <c r="AB63" s="154" t="str">
        <f t="shared" si="13"/>
        <v>2:3,16:17,0:1</v>
      </c>
      <c r="AC63" s="154" t="str">
        <f t="shared" si="13"/>
        <v>2:3,19:20,0:1</v>
      </c>
      <c r="AR63" s="154" t="str">
        <f>AR60&amp;","&amp;AR61&amp;","&amp;AR62</f>
        <v>2:3,1:2,3:4</v>
      </c>
      <c r="AS63" s="154" t="str">
        <f t="shared" ref="AS63" si="14">AS60&amp;","&amp;AS61&amp;","&amp;AS62</f>
        <v>2:3,4:5,3:4</v>
      </c>
      <c r="AT63" s="154" t="str">
        <f t="shared" ref="AT63" si="15">AT60&amp;","&amp;AT61&amp;","&amp;AT62</f>
        <v>2:3,7:8,3:4</v>
      </c>
      <c r="AU63" s="154" t="str">
        <f t="shared" ref="AU63" si="16">AU60&amp;","&amp;AU61&amp;","&amp;AU62</f>
        <v>2:3,10:11,3:4</v>
      </c>
      <c r="AV63" s="154" t="str">
        <f t="shared" ref="AV63" si="17">AV60&amp;","&amp;AV61&amp;","&amp;AV62</f>
        <v>2:3,13:14,3:4</v>
      </c>
      <c r="AW63" s="154" t="str">
        <f t="shared" ref="AW63" si="18">AW60&amp;","&amp;AW61&amp;","&amp;AW62</f>
        <v>2:3,16:17,3:4</v>
      </c>
      <c r="AX63" s="154" t="str">
        <f t="shared" ref="AX63" si="19">AX60&amp;","&amp;AX61&amp;","&amp;AX62</f>
        <v>2:3,19:20,3:4</v>
      </c>
      <c r="BN63" s="116"/>
      <c r="BO63" s="15"/>
      <c r="BP63" s="15"/>
      <c r="BQ63" s="15"/>
      <c r="BR63" s="15"/>
      <c r="BS63" s="15"/>
      <c r="BT63" s="182"/>
      <c r="BU63" s="210"/>
      <c r="BV63" s="15"/>
      <c r="BW63" s="15"/>
      <c r="BX63" s="15"/>
      <c r="BY63" s="15"/>
      <c r="BZ63" s="15"/>
      <c r="CA63" s="182"/>
      <c r="CB63" s="210"/>
      <c r="CC63" s="210"/>
      <c r="CD63" s="210"/>
      <c r="CE63" s="210"/>
      <c r="CF63" s="210"/>
      <c r="CG63" s="210"/>
      <c r="CH63" s="117"/>
      <c r="CI63" s="116"/>
      <c r="CJ63" s="210"/>
      <c r="CK63" s="210"/>
      <c r="CL63" s="210"/>
      <c r="CM63" s="210"/>
      <c r="CN63" s="210"/>
      <c r="CO63" s="182"/>
      <c r="CP63" s="210"/>
      <c r="CQ63" s="210"/>
      <c r="CR63" s="210"/>
      <c r="CS63" s="210"/>
      <c r="CT63" s="210"/>
      <c r="CU63" s="210"/>
      <c r="CV63" s="182"/>
      <c r="CW63" s="210"/>
      <c r="CX63" s="210"/>
      <c r="CY63" s="210"/>
      <c r="CZ63" s="210"/>
      <c r="DA63" s="210"/>
      <c r="DB63" s="210"/>
      <c r="DC63" s="117"/>
      <c r="DD63" s="116"/>
      <c r="DE63" s="210"/>
      <c r="DF63" s="210"/>
      <c r="DG63" s="210"/>
      <c r="DH63" s="210"/>
      <c r="DI63" s="210"/>
      <c r="DJ63" s="182"/>
      <c r="DK63" s="210"/>
      <c r="DL63" s="210"/>
      <c r="DM63" s="210"/>
      <c r="DN63" s="210"/>
      <c r="DO63" s="210"/>
      <c r="DP63" s="210"/>
      <c r="DQ63" s="182"/>
      <c r="DR63" s="210"/>
      <c r="DS63" s="210"/>
      <c r="DT63" s="210"/>
      <c r="DU63" s="210"/>
      <c r="DV63" s="210"/>
      <c r="DW63" s="210"/>
      <c r="DX63" s="117"/>
      <c r="DY63" s="116"/>
      <c r="DZ63" s="210"/>
      <c r="EA63" s="210"/>
      <c r="EB63" s="210"/>
      <c r="EC63" s="210"/>
      <c r="ED63" s="210"/>
      <c r="EE63" s="182"/>
      <c r="EF63" s="210"/>
      <c r="EG63" s="210"/>
      <c r="EH63" s="210"/>
      <c r="EI63" s="210"/>
      <c r="EJ63" s="210"/>
      <c r="EK63" s="210"/>
      <c r="EL63" s="182"/>
      <c r="EM63" s="210"/>
      <c r="EN63" s="210"/>
      <c r="EO63" s="210"/>
      <c r="EP63" s="210"/>
      <c r="EQ63" s="210"/>
      <c r="ER63" s="210"/>
      <c r="ES63" s="117"/>
      <c r="ET63" s="116"/>
      <c r="EU63" s="210"/>
      <c r="EV63" s="210"/>
      <c r="EW63" s="210"/>
      <c r="EX63" s="210"/>
      <c r="EY63" s="210"/>
      <c r="EZ63" s="182"/>
      <c r="FA63" s="210"/>
      <c r="FB63" s="210"/>
      <c r="FC63" s="210"/>
      <c r="FD63" s="210"/>
      <c r="FE63" s="210"/>
      <c r="FF63" s="210"/>
      <c r="FG63" s="182"/>
      <c r="FH63" s="210"/>
      <c r="FI63" s="210"/>
      <c r="FJ63" s="210"/>
      <c r="FK63" s="210"/>
      <c r="FL63" s="210"/>
      <c r="FM63" s="210"/>
      <c r="FN63" s="117"/>
      <c r="FO63" s="116"/>
      <c r="FP63" s="210"/>
      <c r="FQ63" s="210"/>
      <c r="FR63" s="210"/>
      <c r="FS63" s="210"/>
      <c r="FT63" s="210"/>
      <c r="FU63" s="182"/>
      <c r="FV63" s="210"/>
      <c r="FW63" s="210"/>
      <c r="FX63" s="210"/>
      <c r="FY63" s="210"/>
      <c r="FZ63" s="210"/>
      <c r="GA63" s="210"/>
      <c r="GB63" s="182"/>
      <c r="GC63" s="210"/>
      <c r="GD63" s="210"/>
      <c r="GE63" s="210"/>
      <c r="GF63" s="210"/>
      <c r="GG63" s="210"/>
      <c r="GH63" s="210"/>
      <c r="GI63" s="117"/>
    </row>
    <row r="64" spans="1:191" outlineLevel="1">
      <c r="L64" s="209"/>
      <c r="V64" s="162" t="s">
        <v>930</v>
      </c>
      <c r="W64" s="163">
        <v>0.98</v>
      </c>
      <c r="X64" s="163">
        <f>W64*0.98</f>
        <v>0.96039999999999992</v>
      </c>
      <c r="Y64" s="163">
        <f t="shared" ref="Y64:AC64" si="20">X64*0.98</f>
        <v>0.94119199999999992</v>
      </c>
      <c r="Z64" s="163">
        <f t="shared" si="20"/>
        <v>0.92236815999999988</v>
      </c>
      <c r="AA64" s="163">
        <f t="shared" si="20"/>
        <v>0.90392079679999982</v>
      </c>
      <c r="AB64" s="163">
        <f t="shared" si="20"/>
        <v>0.8858423808639998</v>
      </c>
      <c r="AC64" s="163">
        <f t="shared" si="20"/>
        <v>0.86812553324671982</v>
      </c>
      <c r="AD64" s="130"/>
      <c r="AE64" s="130"/>
      <c r="AF64" s="130"/>
      <c r="AG64" s="130"/>
      <c r="AH64" s="130"/>
      <c r="AI64" s="130"/>
      <c r="AJ64" s="130"/>
      <c r="AK64" s="130"/>
      <c r="AL64" s="130"/>
      <c r="AM64" s="130"/>
      <c r="AN64" s="130"/>
      <c r="AO64" s="130"/>
      <c r="AP64" s="130"/>
      <c r="AQ64" s="130"/>
      <c r="AR64" s="130">
        <f>W64</f>
        <v>0.98</v>
      </c>
      <c r="AS64" s="130">
        <f t="shared" ref="AS64:AS65" si="21">X64</f>
        <v>0.96039999999999992</v>
      </c>
      <c r="AT64" s="130">
        <f t="shared" ref="AT64:AT65" si="22">Y64</f>
        <v>0.94119199999999992</v>
      </c>
      <c r="AU64" s="130">
        <f t="shared" ref="AU64:AU65" si="23">Z64</f>
        <v>0.92236815999999988</v>
      </c>
      <c r="AV64" s="130">
        <f t="shared" ref="AV64:AV65" si="24">AA64</f>
        <v>0.90392079679999982</v>
      </c>
      <c r="AW64" s="130">
        <f t="shared" ref="AW64:AW65" si="25">AB64</f>
        <v>0.8858423808639998</v>
      </c>
      <c r="AX64" s="130">
        <f t="shared" ref="AX64:AX65" si="26">AC64</f>
        <v>0.86812553324671982</v>
      </c>
      <c r="AY64" s="130"/>
      <c r="AZ64" s="130"/>
      <c r="BA64" s="130"/>
      <c r="BB64" s="130"/>
      <c r="BC64" s="130"/>
      <c r="BD64" s="130"/>
      <c r="BE64" s="130"/>
      <c r="BF64" s="130"/>
      <c r="BG64" s="130"/>
      <c r="BH64" s="130"/>
      <c r="BI64" s="130"/>
      <c r="BJ64" s="130"/>
      <c r="BK64" s="130"/>
      <c r="BL64" s="130"/>
      <c r="BN64" s="116"/>
      <c r="BO64" s="15"/>
      <c r="BP64" s="15"/>
      <c r="BQ64" s="15"/>
      <c r="BR64" s="15"/>
      <c r="BS64" s="15"/>
      <c r="BT64" s="182"/>
      <c r="BU64" s="210"/>
      <c r="BV64" s="15"/>
      <c r="BW64" s="15"/>
      <c r="BX64" s="15"/>
      <c r="BY64" s="15"/>
      <c r="BZ64" s="15"/>
      <c r="CA64" s="182"/>
      <c r="CB64" s="210"/>
      <c r="CC64" s="210"/>
      <c r="CD64" s="210"/>
      <c r="CE64" s="210"/>
      <c r="CF64" s="210"/>
      <c r="CG64" s="210"/>
      <c r="CH64" s="117"/>
      <c r="CI64" s="116"/>
      <c r="CJ64" s="210"/>
      <c r="CK64" s="210"/>
      <c r="CL64" s="210"/>
      <c r="CM64" s="210"/>
      <c r="CN64" s="210"/>
      <c r="CO64" s="182"/>
      <c r="CP64" s="210"/>
      <c r="CQ64" s="210"/>
      <c r="CR64" s="210"/>
      <c r="CS64" s="210"/>
      <c r="CT64" s="210"/>
      <c r="CU64" s="210"/>
      <c r="CV64" s="182"/>
      <c r="CW64" s="210"/>
      <c r="CX64" s="210"/>
      <c r="CY64" s="210"/>
      <c r="CZ64" s="210"/>
      <c r="DA64" s="210"/>
      <c r="DB64" s="210"/>
      <c r="DC64" s="117"/>
      <c r="DD64" s="116"/>
      <c r="DE64" s="210"/>
      <c r="DF64" s="210"/>
      <c r="DG64" s="210"/>
      <c r="DH64" s="210"/>
      <c r="DI64" s="210"/>
      <c r="DJ64" s="182"/>
      <c r="DK64" s="210"/>
      <c r="DL64" s="210"/>
      <c r="DM64" s="210"/>
      <c r="DN64" s="210"/>
      <c r="DO64" s="210"/>
      <c r="DP64" s="210"/>
      <c r="DQ64" s="182"/>
      <c r="DR64" s="210"/>
      <c r="DS64" s="210"/>
      <c r="DT64" s="210"/>
      <c r="DU64" s="210"/>
      <c r="DV64" s="210"/>
      <c r="DW64" s="210"/>
      <c r="DX64" s="117"/>
      <c r="DY64" s="116"/>
      <c r="DZ64" s="210"/>
      <c r="EA64" s="210"/>
      <c r="EB64" s="210"/>
      <c r="EC64" s="210"/>
      <c r="ED64" s="210"/>
      <c r="EE64" s="182"/>
      <c r="EF64" s="210"/>
      <c r="EG64" s="210"/>
      <c r="EH64" s="210"/>
      <c r="EI64" s="210"/>
      <c r="EJ64" s="210"/>
      <c r="EK64" s="210"/>
      <c r="EL64" s="182"/>
      <c r="EM64" s="210"/>
      <c r="EN64" s="210"/>
      <c r="EO64" s="210"/>
      <c r="EP64" s="210"/>
      <c r="EQ64" s="210"/>
      <c r="ER64" s="210"/>
      <c r="ES64" s="117"/>
      <c r="ET64" s="116"/>
      <c r="EU64" s="210"/>
      <c r="EV64" s="210"/>
      <c r="EW64" s="210"/>
      <c r="EX64" s="210"/>
      <c r="EY64" s="210"/>
      <c r="EZ64" s="182"/>
      <c r="FA64" s="210"/>
      <c r="FB64" s="210"/>
      <c r="FC64" s="210"/>
      <c r="FD64" s="210"/>
      <c r="FE64" s="210"/>
      <c r="FF64" s="210"/>
      <c r="FG64" s="182"/>
      <c r="FH64" s="210"/>
      <c r="FI64" s="210"/>
      <c r="FJ64" s="210"/>
      <c r="FK64" s="210"/>
      <c r="FL64" s="210"/>
      <c r="FM64" s="210"/>
      <c r="FN64" s="117"/>
      <c r="FO64" s="116"/>
      <c r="FP64" s="210"/>
      <c r="FQ64" s="210"/>
      <c r="FR64" s="210"/>
      <c r="FS64" s="210"/>
      <c r="FT64" s="210"/>
      <c r="FU64" s="182"/>
      <c r="FV64" s="210"/>
      <c r="FW64" s="210"/>
      <c r="FX64" s="210"/>
      <c r="FY64" s="210"/>
      <c r="FZ64" s="210"/>
      <c r="GA64" s="210"/>
      <c r="GB64" s="182"/>
      <c r="GC64" s="210"/>
      <c r="GD64" s="210"/>
      <c r="GE64" s="210"/>
      <c r="GF64" s="210"/>
      <c r="GG64" s="210"/>
      <c r="GH64" s="210"/>
      <c r="GI64" s="117"/>
    </row>
    <row r="65" spans="1:191" outlineLevel="1">
      <c r="L65" s="209"/>
      <c r="V65" s="162" t="s">
        <v>929</v>
      </c>
      <c r="W65" s="163">
        <v>1.02</v>
      </c>
      <c r="X65" s="163">
        <f>1.02*W65</f>
        <v>1.0404</v>
      </c>
      <c r="Y65" s="163">
        <f t="shared" ref="Y65:AC65" si="27">1.02*X65</f>
        <v>1.0612079999999999</v>
      </c>
      <c r="Z65" s="163">
        <f t="shared" si="27"/>
        <v>1.08243216</v>
      </c>
      <c r="AA65" s="163">
        <f t="shared" si="27"/>
        <v>1.1040808032</v>
      </c>
      <c r="AB65" s="163">
        <f t="shared" si="27"/>
        <v>1.1261624192640001</v>
      </c>
      <c r="AC65" s="163">
        <f t="shared" si="27"/>
        <v>1.14868566764928</v>
      </c>
      <c r="AD65" s="130"/>
      <c r="AE65" s="130"/>
      <c r="AF65" s="130"/>
      <c r="AG65" s="130"/>
      <c r="AH65" s="130"/>
      <c r="AI65" s="130"/>
      <c r="AJ65" s="130"/>
      <c r="AK65" s="130"/>
      <c r="AL65" s="130"/>
      <c r="AM65" s="130"/>
      <c r="AN65" s="130"/>
      <c r="AO65" s="130"/>
      <c r="AP65" s="130"/>
      <c r="AQ65" s="130"/>
      <c r="AR65" s="130">
        <f t="shared" ref="AR65" si="28">W65</f>
        <v>1.02</v>
      </c>
      <c r="AS65" s="130">
        <f t="shared" si="21"/>
        <v>1.0404</v>
      </c>
      <c r="AT65" s="130">
        <f t="shared" si="22"/>
        <v>1.0612079999999999</v>
      </c>
      <c r="AU65" s="130">
        <f t="shared" si="23"/>
        <v>1.08243216</v>
      </c>
      <c r="AV65" s="130">
        <f t="shared" si="24"/>
        <v>1.1040808032</v>
      </c>
      <c r="AW65" s="130">
        <f t="shared" si="25"/>
        <v>1.1261624192640001</v>
      </c>
      <c r="AX65" s="130">
        <f t="shared" si="26"/>
        <v>1.14868566764928</v>
      </c>
      <c r="AY65" s="130"/>
      <c r="AZ65" s="130"/>
      <c r="BA65" s="130"/>
      <c r="BB65" s="130"/>
      <c r="BC65" s="130"/>
      <c r="BD65" s="130"/>
      <c r="BE65" s="130"/>
      <c r="BF65" s="130"/>
      <c r="BG65" s="130"/>
      <c r="BH65" s="130"/>
      <c r="BI65" s="130"/>
      <c r="BJ65" s="130"/>
      <c r="BK65" s="130"/>
      <c r="BL65" s="130"/>
      <c r="BN65" s="116"/>
      <c r="BO65" s="15"/>
      <c r="BP65" s="15"/>
      <c r="BQ65" s="15"/>
      <c r="BR65" s="15"/>
      <c r="BS65" s="15"/>
      <c r="BT65" s="182"/>
      <c r="BU65" s="210"/>
      <c r="BV65" s="15"/>
      <c r="BW65" s="15"/>
      <c r="BX65" s="15"/>
      <c r="BY65" s="15"/>
      <c r="BZ65" s="15"/>
      <c r="CA65" s="182"/>
      <c r="CB65" s="210"/>
      <c r="CC65" s="210"/>
      <c r="CD65" s="210"/>
      <c r="CE65" s="210"/>
      <c r="CF65" s="210"/>
      <c r="CG65" s="210"/>
      <c r="CH65" s="117"/>
      <c r="CI65" s="116"/>
      <c r="CJ65" s="210"/>
      <c r="CK65" s="210"/>
      <c r="CL65" s="210"/>
      <c r="CM65" s="210"/>
      <c r="CN65" s="210"/>
      <c r="CO65" s="182"/>
      <c r="CP65" s="210"/>
      <c r="CQ65" s="210"/>
      <c r="CR65" s="210"/>
      <c r="CS65" s="210"/>
      <c r="CT65" s="210"/>
      <c r="CU65" s="210"/>
      <c r="CV65" s="182"/>
      <c r="CW65" s="210"/>
      <c r="CX65" s="210"/>
      <c r="CY65" s="210"/>
      <c r="CZ65" s="210"/>
      <c r="DA65" s="210"/>
      <c r="DB65" s="210"/>
      <c r="DC65" s="117"/>
      <c r="DD65" s="116"/>
      <c r="DE65" s="210"/>
      <c r="DF65" s="210"/>
      <c r="DG65" s="210"/>
      <c r="DH65" s="210"/>
      <c r="DI65" s="210"/>
      <c r="DJ65" s="182"/>
      <c r="DK65" s="210"/>
      <c r="DL65" s="210"/>
      <c r="DM65" s="210"/>
      <c r="DN65" s="210"/>
      <c r="DO65" s="210"/>
      <c r="DP65" s="210"/>
      <c r="DQ65" s="182"/>
      <c r="DR65" s="210"/>
      <c r="DS65" s="210"/>
      <c r="DT65" s="210"/>
      <c r="DU65" s="210"/>
      <c r="DV65" s="210"/>
      <c r="DW65" s="210"/>
      <c r="DX65" s="117"/>
      <c r="DY65" s="116"/>
      <c r="DZ65" s="210"/>
      <c r="EA65" s="210"/>
      <c r="EB65" s="210"/>
      <c r="EC65" s="210"/>
      <c r="ED65" s="210"/>
      <c r="EE65" s="182"/>
      <c r="EF65" s="210"/>
      <c r="EG65" s="210"/>
      <c r="EH65" s="210"/>
      <c r="EI65" s="210"/>
      <c r="EJ65" s="210"/>
      <c r="EK65" s="210"/>
      <c r="EL65" s="182"/>
      <c r="EM65" s="210"/>
      <c r="EN65" s="210"/>
      <c r="EO65" s="210"/>
      <c r="EP65" s="210"/>
      <c r="EQ65" s="210"/>
      <c r="ER65" s="210"/>
      <c r="ES65" s="117"/>
      <c r="ET65" s="116"/>
      <c r="EU65" s="210"/>
      <c r="EV65" s="210"/>
      <c r="EW65" s="210"/>
      <c r="EX65" s="210"/>
      <c r="EY65" s="210"/>
      <c r="EZ65" s="182"/>
      <c r="FA65" s="210"/>
      <c r="FB65" s="210"/>
      <c r="FC65" s="210"/>
      <c r="FD65" s="210"/>
      <c r="FE65" s="210"/>
      <c r="FF65" s="210"/>
      <c r="FG65" s="182"/>
      <c r="FH65" s="210"/>
      <c r="FI65" s="210"/>
      <c r="FJ65" s="210"/>
      <c r="FK65" s="210"/>
      <c r="FL65" s="210"/>
      <c r="FM65" s="210"/>
      <c r="FN65" s="117"/>
      <c r="FO65" s="116"/>
      <c r="FP65" s="210"/>
      <c r="FQ65" s="210"/>
      <c r="FR65" s="210"/>
      <c r="FS65" s="210"/>
      <c r="FT65" s="210"/>
      <c r="FU65" s="182"/>
      <c r="FV65" s="210"/>
      <c r="FW65" s="210"/>
      <c r="FX65" s="210"/>
      <c r="FY65" s="210"/>
      <c r="FZ65" s="210"/>
      <c r="GA65" s="210"/>
      <c r="GB65" s="182"/>
      <c r="GC65" s="210"/>
      <c r="GD65" s="210"/>
      <c r="GE65" s="210"/>
      <c r="GF65" s="210"/>
      <c r="GG65" s="210"/>
      <c r="GH65" s="210"/>
      <c r="GI65" s="117"/>
    </row>
    <row r="66" spans="1:191" outlineLevel="1">
      <c r="L66" s="209"/>
      <c r="W66" s="195">
        <v>1</v>
      </c>
      <c r="X66" s="195">
        <v>2</v>
      </c>
      <c r="Y66" s="195">
        <v>3</v>
      </c>
      <c r="Z66" s="195">
        <v>4</v>
      </c>
      <c r="AA66" s="195">
        <v>5</v>
      </c>
      <c r="AB66" s="195">
        <v>6</v>
      </c>
      <c r="AC66" s="195">
        <v>7</v>
      </c>
      <c r="AD66" s="195">
        <v>8</v>
      </c>
      <c r="AE66" s="195">
        <v>9</v>
      </c>
      <c r="AF66" s="195">
        <v>10</v>
      </c>
      <c r="AG66" s="195">
        <v>11</v>
      </c>
      <c r="AH66" s="195">
        <v>12</v>
      </c>
      <c r="AI66" s="195">
        <v>13</v>
      </c>
      <c r="AJ66" s="195">
        <v>14</v>
      </c>
      <c r="AK66" s="195">
        <v>15</v>
      </c>
      <c r="AL66" s="195">
        <v>16</v>
      </c>
      <c r="AM66" s="195">
        <v>17</v>
      </c>
      <c r="AN66" s="195">
        <v>18</v>
      </c>
      <c r="AO66" s="195">
        <v>19</v>
      </c>
      <c r="AP66" s="195">
        <v>20</v>
      </c>
      <c r="AQ66" s="195">
        <v>21</v>
      </c>
      <c r="AR66" s="195">
        <v>22</v>
      </c>
      <c r="AS66" s="195">
        <v>23</v>
      </c>
      <c r="AT66" s="195">
        <v>24</v>
      </c>
      <c r="AU66" s="195">
        <v>25</v>
      </c>
      <c r="AV66" s="195">
        <v>26</v>
      </c>
      <c r="AW66" s="195">
        <v>27</v>
      </c>
      <c r="AX66" s="195">
        <v>28</v>
      </c>
      <c r="AY66" s="195">
        <v>29</v>
      </c>
      <c r="AZ66" s="195">
        <v>30</v>
      </c>
      <c r="BA66" s="195">
        <v>31</v>
      </c>
      <c r="BB66" s="195">
        <v>32</v>
      </c>
      <c r="BC66" s="195">
        <v>33</v>
      </c>
      <c r="BD66" s="195">
        <v>34</v>
      </c>
      <c r="BE66" s="195">
        <v>35</v>
      </c>
      <c r="BF66" s="195">
        <v>36</v>
      </c>
      <c r="BG66" s="195">
        <v>37</v>
      </c>
      <c r="BH66" s="195">
        <v>38</v>
      </c>
      <c r="BI66" s="195">
        <v>39</v>
      </c>
      <c r="BJ66" s="195">
        <v>40</v>
      </c>
      <c r="BK66" s="195">
        <v>41</v>
      </c>
      <c r="BL66" s="195">
        <v>42</v>
      </c>
      <c r="BM66" s="195"/>
      <c r="BN66" s="196"/>
      <c r="BO66" s="197"/>
      <c r="BP66" s="197"/>
      <c r="BQ66" s="197"/>
      <c r="BR66" s="197"/>
      <c r="BS66" s="197"/>
      <c r="BT66" s="198"/>
      <c r="BU66" s="197"/>
      <c r="BV66" s="197"/>
      <c r="BW66" s="197"/>
      <c r="BX66" s="197"/>
      <c r="BY66" s="197"/>
      <c r="BZ66" s="197"/>
      <c r="CA66" s="198"/>
      <c r="CB66" s="197"/>
      <c r="CC66" s="197"/>
      <c r="CD66" s="197"/>
      <c r="CE66" s="197"/>
      <c r="CF66" s="197"/>
      <c r="CG66" s="197"/>
      <c r="CH66" s="199"/>
      <c r="CI66" s="196"/>
      <c r="CJ66" s="197"/>
      <c r="CK66" s="197"/>
      <c r="CL66" s="197"/>
      <c r="CM66" s="197"/>
      <c r="CN66" s="197"/>
      <c r="CO66" s="198"/>
      <c r="CP66" s="197"/>
      <c r="CQ66" s="197"/>
      <c r="CR66" s="197"/>
      <c r="CS66" s="197"/>
      <c r="CT66" s="197"/>
      <c r="CU66" s="197"/>
      <c r="CV66" s="198"/>
      <c r="CW66" s="197"/>
      <c r="CX66" s="197"/>
      <c r="CY66" s="197"/>
      <c r="CZ66" s="197"/>
      <c r="DA66" s="197"/>
      <c r="DB66" s="197"/>
      <c r="DC66" s="199"/>
      <c r="DD66" s="196"/>
      <c r="DE66" s="197"/>
      <c r="DF66" s="197"/>
      <c r="DG66" s="197"/>
      <c r="DH66" s="197"/>
      <c r="DI66" s="197"/>
      <c r="DJ66" s="198"/>
      <c r="DK66" s="197"/>
      <c r="DL66" s="197"/>
      <c r="DM66" s="197"/>
      <c r="DN66" s="197"/>
      <c r="DO66" s="197"/>
      <c r="DP66" s="197"/>
      <c r="DQ66" s="198"/>
      <c r="DR66" s="197"/>
      <c r="DS66" s="197"/>
      <c r="DT66" s="197"/>
      <c r="DU66" s="197"/>
      <c r="DV66" s="197"/>
      <c r="DW66" s="197"/>
      <c r="DX66" s="199"/>
      <c r="DY66" s="196"/>
      <c r="DZ66" s="197"/>
      <c r="EA66" s="197"/>
      <c r="EB66" s="197"/>
      <c r="EC66" s="197"/>
      <c r="ED66" s="197"/>
      <c r="EE66" s="198"/>
      <c r="EF66" s="197"/>
      <c r="EG66" s="197"/>
      <c r="EH66" s="197"/>
      <c r="EI66" s="197"/>
      <c r="EJ66" s="197"/>
      <c r="EK66" s="197"/>
      <c r="EL66" s="198"/>
      <c r="EM66" s="197"/>
      <c r="EN66" s="197"/>
      <c r="EO66" s="197"/>
      <c r="EP66" s="197"/>
      <c r="EQ66" s="197"/>
      <c r="ER66" s="197"/>
      <c r="ES66" s="199"/>
      <c r="ET66" s="196"/>
      <c r="EU66" s="197"/>
      <c r="EV66" s="197"/>
      <c r="EW66" s="197"/>
      <c r="EX66" s="197"/>
      <c r="EY66" s="197"/>
      <c r="EZ66" s="198"/>
      <c r="FA66" s="197"/>
      <c r="FB66" s="197"/>
      <c r="FC66" s="197"/>
      <c r="FD66" s="197"/>
      <c r="FE66" s="197"/>
      <c r="FF66" s="197"/>
      <c r="FG66" s="198"/>
      <c r="FH66" s="197"/>
      <c r="FI66" s="197"/>
      <c r="FJ66" s="197"/>
      <c r="FK66" s="197"/>
      <c r="FL66" s="197"/>
      <c r="FM66" s="197"/>
      <c r="FN66" s="199"/>
      <c r="FO66" s="196"/>
      <c r="FP66" s="197"/>
      <c r="FQ66" s="197"/>
      <c r="FR66" s="197"/>
      <c r="FS66" s="197"/>
      <c r="FT66" s="197"/>
      <c r="FU66" s="198"/>
      <c r="FV66" s="197"/>
      <c r="FW66" s="197"/>
      <c r="FX66" s="197"/>
      <c r="FY66" s="197"/>
      <c r="FZ66" s="197"/>
      <c r="GA66" s="197"/>
      <c r="GB66" s="198"/>
      <c r="GC66" s="197"/>
      <c r="GD66" s="197"/>
      <c r="GE66" s="197"/>
      <c r="GF66" s="197"/>
      <c r="GG66" s="197"/>
      <c r="GH66" s="197"/>
      <c r="GI66" s="199"/>
    </row>
    <row r="67" spans="1:191" outlineLevel="1">
      <c r="A67">
        <v>1</v>
      </c>
      <c r="B67" s="130" t="str">
        <f>INDEX($O$59:$O$62,$O67,1)&amp;" "&amp;INDEX($P$59:$P$62,$P67,1)</f>
        <v>Fine BBB</v>
      </c>
      <c r="C67">
        <f t="shared" ref="C67:C109" si="29">INDEX(C$59:C$62,O67,1)</f>
        <v>0</v>
      </c>
      <c r="D67" t="b">
        <f t="shared" ref="D67:D109" si="30">INDEX(D$59:D$62,P67,1)</f>
        <v>0</v>
      </c>
      <c r="E67" s="21" t="s">
        <v>36</v>
      </c>
      <c r="F67" s="21" t="s">
        <v>36</v>
      </c>
      <c r="G67" s="21" t="s">
        <v>36</v>
      </c>
      <c r="H67" s="21" t="s">
        <v>36</v>
      </c>
      <c r="I67" s="21" t="s">
        <v>36</v>
      </c>
      <c r="J67" s="21" t="s">
        <v>36</v>
      </c>
      <c r="K67" s="209">
        <f t="shared" ref="K67:L86" si="31">INDEX(K$59:K$62,$S67,1)</f>
        <v>500</v>
      </c>
      <c r="L67" s="209">
        <f t="shared" si="31"/>
        <v>865</v>
      </c>
      <c r="M67" s="21" t="s">
        <v>36</v>
      </c>
      <c r="O67" s="21">
        <v>1</v>
      </c>
      <c r="P67" s="21">
        <v>1</v>
      </c>
      <c r="Q67">
        <v>0</v>
      </c>
      <c r="R67">
        <v>0</v>
      </c>
      <c r="S67" s="21">
        <v>2</v>
      </c>
      <c r="T67">
        <v>0</v>
      </c>
      <c r="W67" s="195" t="s">
        <v>36</v>
      </c>
      <c r="X67" s="195" t="s">
        <v>36</v>
      </c>
      <c r="Y67" s="195" t="s">
        <v>36</v>
      </c>
      <c r="Z67" s="195" t="s">
        <v>36</v>
      </c>
      <c r="AA67" s="195" t="s">
        <v>36</v>
      </c>
      <c r="AB67" s="195" t="s">
        <v>36</v>
      </c>
      <c r="AC67" s="195" t="s">
        <v>36</v>
      </c>
      <c r="AD67" s="195" t="s">
        <v>36</v>
      </c>
      <c r="AE67" s="195" t="s">
        <v>36</v>
      </c>
      <c r="AF67" s="195" t="s">
        <v>36</v>
      </c>
      <c r="AG67" s="195" t="s">
        <v>36</v>
      </c>
      <c r="AH67" s="195" t="s">
        <v>36</v>
      </c>
      <c r="AI67" s="195" t="s">
        <v>36</v>
      </c>
      <c r="AJ67" s="195" t="s">
        <v>36</v>
      </c>
      <c r="AK67" s="195" t="s">
        <v>36</v>
      </c>
      <c r="AL67" s="195" t="s">
        <v>36</v>
      </c>
      <c r="AM67" s="195" t="s">
        <v>36</v>
      </c>
      <c r="AN67" s="195" t="s">
        <v>36</v>
      </c>
      <c r="AO67" s="195" t="s">
        <v>36</v>
      </c>
      <c r="AP67" s="195" t="s">
        <v>36</v>
      </c>
      <c r="AQ67" s="195" t="s">
        <v>36</v>
      </c>
      <c r="AR67" s="195" t="s">
        <v>36</v>
      </c>
      <c r="AS67" s="195" t="s">
        <v>36</v>
      </c>
      <c r="AT67" s="195" t="s">
        <v>36</v>
      </c>
      <c r="AU67" s="195" t="s">
        <v>36</v>
      </c>
      <c r="AV67" s="195" t="s">
        <v>36</v>
      </c>
      <c r="AW67" s="195" t="s">
        <v>36</v>
      </c>
      <c r="AX67" s="195" t="s">
        <v>36</v>
      </c>
      <c r="AY67" s="195" t="s">
        <v>36</v>
      </c>
      <c r="AZ67" s="195" t="s">
        <v>36</v>
      </c>
      <c r="BA67" s="195" t="s">
        <v>36</v>
      </c>
      <c r="BB67" s="195" t="s">
        <v>36</v>
      </c>
      <c r="BC67" s="195" t="s">
        <v>36</v>
      </c>
      <c r="BD67" s="195" t="s">
        <v>36</v>
      </c>
      <c r="BE67" s="195" t="s">
        <v>36</v>
      </c>
      <c r="BF67" s="195" t="s">
        <v>36</v>
      </c>
      <c r="BG67" s="195" t="s">
        <v>36</v>
      </c>
      <c r="BH67" s="195" t="s">
        <v>36</v>
      </c>
      <c r="BI67" s="195" t="s">
        <v>36</v>
      </c>
      <c r="BJ67" s="195" t="s">
        <v>36</v>
      </c>
      <c r="BK67" s="195" t="s">
        <v>36</v>
      </c>
      <c r="BL67" s="195" t="s">
        <v>36</v>
      </c>
      <c r="BM67" s="195"/>
      <c r="BN67" s="196"/>
      <c r="BO67" s="197"/>
      <c r="BP67" s="197"/>
      <c r="BQ67" s="197"/>
      <c r="BR67" s="197"/>
      <c r="BS67" s="197"/>
      <c r="BT67" s="198"/>
      <c r="BU67" s="197"/>
      <c r="BV67" s="197"/>
      <c r="BW67" s="197"/>
      <c r="BX67" s="197"/>
      <c r="BY67" s="197"/>
      <c r="BZ67" s="197"/>
      <c r="CA67" s="198"/>
      <c r="CB67" s="197"/>
      <c r="CC67" s="197"/>
      <c r="CD67" s="197"/>
      <c r="CE67" s="197"/>
      <c r="CF67" s="197"/>
      <c r="CG67" s="197"/>
      <c r="CH67" s="199"/>
      <c r="CI67" s="196"/>
      <c r="CJ67" s="197"/>
      <c r="CK67" s="197"/>
      <c r="CL67" s="197"/>
      <c r="CM67" s="197"/>
      <c r="CN67" s="197"/>
      <c r="CO67" s="198"/>
      <c r="CP67" s="197"/>
      <c r="CQ67" s="197"/>
      <c r="CR67" s="197"/>
      <c r="CS67" s="197"/>
      <c r="CT67" s="197"/>
      <c r="CU67" s="197"/>
      <c r="CV67" s="198"/>
      <c r="CW67" s="197"/>
      <c r="CX67" s="197"/>
      <c r="CY67" s="197"/>
      <c r="CZ67" s="197"/>
      <c r="DA67" s="197"/>
      <c r="DB67" s="197"/>
      <c r="DC67" s="199"/>
      <c r="DD67" s="196"/>
      <c r="DE67" s="197"/>
      <c r="DF67" s="197"/>
      <c r="DG67" s="197"/>
      <c r="DH67" s="197"/>
      <c r="DI67" s="197"/>
      <c r="DJ67" s="198"/>
      <c r="DK67" s="197"/>
      <c r="DL67" s="197"/>
      <c r="DM67" s="197"/>
      <c r="DN67" s="197"/>
      <c r="DO67" s="197"/>
      <c r="DP67" s="197"/>
      <c r="DQ67" s="198"/>
      <c r="DR67" s="197"/>
      <c r="DS67" s="197"/>
      <c r="DT67" s="197"/>
      <c r="DU67" s="197"/>
      <c r="DV67" s="197"/>
      <c r="DW67" s="197"/>
      <c r="DX67" s="199"/>
      <c r="DY67" s="196"/>
      <c r="DZ67" s="197"/>
      <c r="EA67" s="197"/>
      <c r="EB67" s="197"/>
      <c r="EC67" s="197"/>
      <c r="ED67" s="197"/>
      <c r="EE67" s="198"/>
      <c r="EF67" s="197"/>
      <c r="EG67" s="197"/>
      <c r="EH67" s="197"/>
      <c r="EI67" s="197"/>
      <c r="EJ67" s="197"/>
      <c r="EK67" s="197"/>
      <c r="EL67" s="198"/>
      <c r="EM67" s="197"/>
      <c r="EN67" s="197"/>
      <c r="EO67" s="197"/>
      <c r="EP67" s="197"/>
      <c r="EQ67" s="197"/>
      <c r="ER67" s="197"/>
      <c r="ES67" s="199"/>
      <c r="ET67" s="196"/>
      <c r="EU67" s="197"/>
      <c r="EV67" s="197"/>
      <c r="EW67" s="197"/>
      <c r="EX67" s="197"/>
      <c r="EY67" s="197"/>
      <c r="EZ67" s="198"/>
      <c r="FA67" s="197"/>
      <c r="FB67" s="197"/>
      <c r="FC67" s="197"/>
      <c r="FD67" s="197"/>
      <c r="FE67" s="197"/>
      <c r="FF67" s="197"/>
      <c r="FG67" s="198"/>
      <c r="FH67" s="197"/>
      <c r="FI67" s="197"/>
      <c r="FJ67" s="197"/>
      <c r="FK67" s="197"/>
      <c r="FL67" s="197"/>
      <c r="FM67" s="197"/>
      <c r="FN67" s="199"/>
      <c r="FO67" s="196"/>
      <c r="FP67" s="197"/>
      <c r="FQ67" s="197"/>
      <c r="FR67" s="197"/>
      <c r="FS67" s="197"/>
      <c r="FT67" s="197"/>
      <c r="FU67" s="198"/>
      <c r="FV67" s="197"/>
      <c r="FW67" s="197"/>
      <c r="FX67" s="197"/>
      <c r="FY67" s="197"/>
      <c r="FZ67" s="197"/>
      <c r="GA67" s="197"/>
      <c r="GB67" s="198"/>
      <c r="GC67" s="197"/>
      <c r="GD67" s="197"/>
      <c r="GE67" s="197"/>
      <c r="GF67" s="197"/>
      <c r="GG67" s="197"/>
      <c r="GH67" s="197"/>
      <c r="GI67" s="199"/>
    </row>
    <row r="68" spans="1:191" outlineLevel="1">
      <c r="A68">
        <v>2</v>
      </c>
      <c r="B68" s="130" t="str">
        <f>INDEX($O$59:$O$62,$O68,1)&amp;" "&amp;INDEX($P$59:$P$62,$P68,1)</f>
        <v>Med BBB</v>
      </c>
      <c r="C68">
        <f t="shared" si="29"/>
        <v>1</v>
      </c>
      <c r="D68" t="b">
        <f t="shared" si="30"/>
        <v>0</v>
      </c>
      <c r="E68" s="21" t="s">
        <v>36</v>
      </c>
      <c r="F68" s="21" t="s">
        <v>36</v>
      </c>
      <c r="G68" s="21" t="s">
        <v>36</v>
      </c>
      <c r="H68" s="21" t="s">
        <v>36</v>
      </c>
      <c r="I68" s="21" t="s">
        <v>36</v>
      </c>
      <c r="J68" s="21" t="s">
        <v>36</v>
      </c>
      <c r="K68" s="209">
        <f t="shared" si="31"/>
        <v>500</v>
      </c>
      <c r="L68" s="209">
        <f t="shared" si="31"/>
        <v>865</v>
      </c>
      <c r="M68" s="21" t="s">
        <v>36</v>
      </c>
      <c r="O68" s="21">
        <v>2</v>
      </c>
      <c r="P68" s="21">
        <v>2</v>
      </c>
      <c r="Q68">
        <v>0</v>
      </c>
      <c r="R68">
        <v>0</v>
      </c>
      <c r="S68" s="21">
        <v>2</v>
      </c>
      <c r="T68">
        <v>0</v>
      </c>
      <c r="W68" s="195" t="s">
        <v>36</v>
      </c>
      <c r="X68" s="195" t="s">
        <v>36</v>
      </c>
      <c r="Y68" s="195" t="s">
        <v>36</v>
      </c>
      <c r="Z68" s="195" t="s">
        <v>36</v>
      </c>
      <c r="AA68" s="195" t="s">
        <v>36</v>
      </c>
      <c r="AB68" s="195" t="s">
        <v>36</v>
      </c>
      <c r="AC68" s="195" t="s">
        <v>36</v>
      </c>
      <c r="AD68" s="195" t="s">
        <v>36</v>
      </c>
      <c r="AE68" s="195" t="s">
        <v>36</v>
      </c>
      <c r="AF68" s="195" t="s">
        <v>36</v>
      </c>
      <c r="AG68" s="195" t="s">
        <v>36</v>
      </c>
      <c r="AH68" s="195" t="s">
        <v>36</v>
      </c>
      <c r="AI68" s="195" t="s">
        <v>36</v>
      </c>
      <c r="AJ68" s="195" t="s">
        <v>36</v>
      </c>
      <c r="AK68" s="195" t="s">
        <v>36</v>
      </c>
      <c r="AL68" s="195" t="s">
        <v>36</v>
      </c>
      <c r="AM68" s="195" t="s">
        <v>36</v>
      </c>
      <c r="AN68" s="195" t="s">
        <v>36</v>
      </c>
      <c r="AO68" s="195" t="s">
        <v>36</v>
      </c>
      <c r="AP68" s="195" t="s">
        <v>36</v>
      </c>
      <c r="AQ68" s="195" t="s">
        <v>36</v>
      </c>
      <c r="AR68" s="195" t="s">
        <v>36</v>
      </c>
      <c r="AS68" s="195" t="s">
        <v>36</v>
      </c>
      <c r="AT68" s="195" t="s">
        <v>36</v>
      </c>
      <c r="AU68" s="195" t="s">
        <v>36</v>
      </c>
      <c r="AV68" s="195" t="s">
        <v>36</v>
      </c>
      <c r="AW68" s="195" t="s">
        <v>36</v>
      </c>
      <c r="AX68" s="195" t="s">
        <v>36</v>
      </c>
      <c r="AY68" s="195" t="s">
        <v>36</v>
      </c>
      <c r="AZ68" s="195" t="s">
        <v>36</v>
      </c>
      <c r="BA68" s="195" t="s">
        <v>36</v>
      </c>
      <c r="BB68" s="195" t="s">
        <v>36</v>
      </c>
      <c r="BC68" s="195" t="s">
        <v>36</v>
      </c>
      <c r="BD68" s="195" t="s">
        <v>36</v>
      </c>
      <c r="BE68" s="195" t="s">
        <v>36</v>
      </c>
      <c r="BF68" s="195" t="s">
        <v>36</v>
      </c>
      <c r="BG68" s="195" t="s">
        <v>36</v>
      </c>
      <c r="BH68" s="195" t="s">
        <v>36</v>
      </c>
      <c r="BI68" s="195" t="s">
        <v>36</v>
      </c>
      <c r="BJ68" s="195" t="s">
        <v>36</v>
      </c>
      <c r="BK68" s="195" t="s">
        <v>36</v>
      </c>
      <c r="BL68" s="195" t="s">
        <v>36</v>
      </c>
      <c r="BM68" s="195"/>
      <c r="BN68" s="196"/>
      <c r="BO68" s="197"/>
      <c r="BP68" s="197"/>
      <c r="BQ68" s="197"/>
      <c r="BR68" s="197"/>
      <c r="BS68" s="197"/>
      <c r="BT68" s="198"/>
      <c r="BU68" s="197"/>
      <c r="BV68" s="197"/>
      <c r="BW68" s="197"/>
      <c r="BX68" s="197"/>
      <c r="BY68" s="197"/>
      <c r="BZ68" s="197"/>
      <c r="CA68" s="198"/>
      <c r="CB68" s="197"/>
      <c r="CC68" s="197"/>
      <c r="CD68" s="197"/>
      <c r="CE68" s="197"/>
      <c r="CF68" s="197"/>
      <c r="CG68" s="197"/>
      <c r="CH68" s="199"/>
      <c r="CI68" s="196"/>
      <c r="CJ68" s="197"/>
      <c r="CK68" s="197"/>
      <c r="CL68" s="197"/>
      <c r="CM68" s="197"/>
      <c r="CN68" s="197"/>
      <c r="CO68" s="198"/>
      <c r="CP68" s="197"/>
      <c r="CQ68" s="197"/>
      <c r="CR68" s="197"/>
      <c r="CS68" s="197"/>
      <c r="CT68" s="197"/>
      <c r="CU68" s="197"/>
      <c r="CV68" s="198"/>
      <c r="CW68" s="197"/>
      <c r="CX68" s="197"/>
      <c r="CY68" s="197"/>
      <c r="CZ68" s="197"/>
      <c r="DA68" s="197"/>
      <c r="DB68" s="197"/>
      <c r="DC68" s="199"/>
      <c r="DD68" s="196"/>
      <c r="DE68" s="197"/>
      <c r="DF68" s="197"/>
      <c r="DG68" s="197"/>
      <c r="DH68" s="197"/>
      <c r="DI68" s="197"/>
      <c r="DJ68" s="198"/>
      <c r="DK68" s="197"/>
      <c r="DL68" s="197"/>
      <c r="DM68" s="197"/>
      <c r="DN68" s="197"/>
      <c r="DO68" s="197"/>
      <c r="DP68" s="197"/>
      <c r="DQ68" s="198"/>
      <c r="DR68" s="197"/>
      <c r="DS68" s="197"/>
      <c r="DT68" s="197"/>
      <c r="DU68" s="197"/>
      <c r="DV68" s="197"/>
      <c r="DW68" s="197"/>
      <c r="DX68" s="199"/>
      <c r="DY68" s="196"/>
      <c r="DZ68" s="197"/>
      <c r="EA68" s="197"/>
      <c r="EB68" s="197"/>
      <c r="EC68" s="197"/>
      <c r="ED68" s="197"/>
      <c r="EE68" s="198"/>
      <c r="EF68" s="197"/>
      <c r="EG68" s="197"/>
      <c r="EH68" s="197"/>
      <c r="EI68" s="197"/>
      <c r="EJ68" s="197"/>
      <c r="EK68" s="197"/>
      <c r="EL68" s="198"/>
      <c r="EM68" s="197"/>
      <c r="EN68" s="197"/>
      <c r="EO68" s="197"/>
      <c r="EP68" s="197"/>
      <c r="EQ68" s="197"/>
      <c r="ER68" s="197"/>
      <c r="ES68" s="199"/>
      <c r="ET68" s="196"/>
      <c r="EU68" s="197"/>
      <c r="EV68" s="197"/>
      <c r="EW68" s="197"/>
      <c r="EX68" s="197"/>
      <c r="EY68" s="197"/>
      <c r="EZ68" s="198"/>
      <c r="FA68" s="197"/>
      <c r="FB68" s="197"/>
      <c r="FC68" s="197"/>
      <c r="FD68" s="197"/>
      <c r="FE68" s="197"/>
      <c r="FF68" s="197"/>
      <c r="FG68" s="198"/>
      <c r="FH68" s="197"/>
      <c r="FI68" s="197"/>
      <c r="FJ68" s="197"/>
      <c r="FK68" s="197"/>
      <c r="FL68" s="197"/>
      <c r="FM68" s="197"/>
      <c r="FN68" s="199"/>
      <c r="FO68" s="196"/>
      <c r="FP68" s="197"/>
      <c r="FQ68" s="197"/>
      <c r="FR68" s="197"/>
      <c r="FS68" s="197"/>
      <c r="FT68" s="197"/>
      <c r="FU68" s="198"/>
      <c r="FV68" s="197"/>
      <c r="FW68" s="197"/>
      <c r="FX68" s="197"/>
      <c r="FY68" s="197"/>
      <c r="FZ68" s="197"/>
      <c r="GA68" s="197"/>
      <c r="GB68" s="198"/>
      <c r="GC68" s="197"/>
      <c r="GD68" s="197"/>
      <c r="GE68" s="197"/>
      <c r="GF68" s="197"/>
      <c r="GG68" s="197"/>
      <c r="GH68" s="197"/>
      <c r="GI68" s="199"/>
    </row>
    <row r="69" spans="1:191" outlineLevel="1">
      <c r="A69">
        <v>3</v>
      </c>
      <c r="B69" s="130" t="str">
        <f>INDEX($O$59:$O$62,$O69,1)&amp;" "&amp;INDEX($P$59:$P$62,$P69,1)</f>
        <v>Med BBT</v>
      </c>
      <c r="C69">
        <f t="shared" si="29"/>
        <v>1</v>
      </c>
      <c r="D69" t="b">
        <f t="shared" si="30"/>
        <v>1</v>
      </c>
      <c r="E69" s="21" t="s">
        <v>36</v>
      </c>
      <c r="F69" s="21" t="s">
        <v>36</v>
      </c>
      <c r="G69" s="21" t="s">
        <v>36</v>
      </c>
      <c r="H69" s="21" t="s">
        <v>36</v>
      </c>
      <c r="I69" s="21" t="s">
        <v>36</v>
      </c>
      <c r="J69" s="21" t="s">
        <v>36</v>
      </c>
      <c r="K69" s="209">
        <f t="shared" si="31"/>
        <v>0</v>
      </c>
      <c r="L69" s="209">
        <f t="shared" si="31"/>
        <v>450</v>
      </c>
      <c r="M69" s="209">
        <f t="shared" ref="M69:M109" si="32">INDEX(M$59:M$62,$T69,1)</f>
        <v>0.9</v>
      </c>
      <c r="O69" s="21">
        <v>3</v>
      </c>
      <c r="P69" s="21">
        <v>3</v>
      </c>
      <c r="Q69">
        <v>0</v>
      </c>
      <c r="R69">
        <v>0</v>
      </c>
      <c r="S69" s="21">
        <v>1</v>
      </c>
      <c r="T69" s="21">
        <v>1</v>
      </c>
      <c r="W69" s="195" t="s">
        <v>36</v>
      </c>
      <c r="X69" s="195" t="s">
        <v>36</v>
      </c>
      <c r="Y69" s="195" t="s">
        <v>36</v>
      </c>
      <c r="Z69" s="195" t="s">
        <v>36</v>
      </c>
      <c r="AA69" s="195" t="s">
        <v>36</v>
      </c>
      <c r="AB69" s="195" t="s">
        <v>36</v>
      </c>
      <c r="AC69" s="195" t="s">
        <v>36</v>
      </c>
      <c r="AD69" s="195" t="s">
        <v>36</v>
      </c>
      <c r="AE69" s="195" t="s">
        <v>36</v>
      </c>
      <c r="AF69" s="195" t="s">
        <v>36</v>
      </c>
      <c r="AG69" s="195" t="s">
        <v>36</v>
      </c>
      <c r="AH69" s="195" t="s">
        <v>36</v>
      </c>
      <c r="AI69" s="195" t="s">
        <v>36</v>
      </c>
      <c r="AJ69" s="195" t="s">
        <v>36</v>
      </c>
      <c r="AK69" s="195" t="s">
        <v>36</v>
      </c>
      <c r="AL69" s="195" t="s">
        <v>36</v>
      </c>
      <c r="AM69" s="195" t="s">
        <v>36</v>
      </c>
      <c r="AN69" s="195" t="s">
        <v>36</v>
      </c>
      <c r="AO69" s="195" t="s">
        <v>36</v>
      </c>
      <c r="AP69" s="195" t="s">
        <v>36</v>
      </c>
      <c r="AQ69" s="195" t="s">
        <v>36</v>
      </c>
      <c r="AR69" s="195" t="s">
        <v>36</v>
      </c>
      <c r="AS69" s="195" t="s">
        <v>36</v>
      </c>
      <c r="AT69" s="195" t="s">
        <v>36</v>
      </c>
      <c r="AU69" s="195" t="s">
        <v>36</v>
      </c>
      <c r="AV69" s="195" t="s">
        <v>36</v>
      </c>
      <c r="AW69" s="195" t="s">
        <v>36</v>
      </c>
      <c r="AX69" s="195" t="s">
        <v>36</v>
      </c>
      <c r="AY69" s="195" t="s">
        <v>36</v>
      </c>
      <c r="AZ69" s="195" t="s">
        <v>36</v>
      </c>
      <c r="BA69" s="195" t="s">
        <v>36</v>
      </c>
      <c r="BB69" s="195" t="s">
        <v>36</v>
      </c>
      <c r="BC69" s="195" t="s">
        <v>36</v>
      </c>
      <c r="BD69" s="195" t="s">
        <v>36</v>
      </c>
      <c r="BE69" s="195" t="s">
        <v>36</v>
      </c>
      <c r="BF69" s="195" t="s">
        <v>36</v>
      </c>
      <c r="BG69" s="195" t="s">
        <v>36</v>
      </c>
      <c r="BH69" s="195" t="s">
        <v>36</v>
      </c>
      <c r="BI69" s="195" t="s">
        <v>36</v>
      </c>
      <c r="BJ69" s="195" t="s">
        <v>36</v>
      </c>
      <c r="BK69" s="195" t="s">
        <v>36</v>
      </c>
      <c r="BL69" s="195" t="s">
        <v>36</v>
      </c>
      <c r="BM69" s="195"/>
      <c r="BN69" s="196"/>
      <c r="BO69" s="197"/>
      <c r="BP69" s="197"/>
      <c r="BQ69" s="197"/>
      <c r="BR69" s="197"/>
      <c r="BS69" s="197"/>
      <c r="BT69" s="198"/>
      <c r="BU69" s="197"/>
      <c r="BV69" s="197"/>
      <c r="BW69" s="197"/>
      <c r="BX69" s="197"/>
      <c r="BY69" s="197"/>
      <c r="BZ69" s="197"/>
      <c r="CA69" s="198"/>
      <c r="CB69" s="197"/>
      <c r="CC69" s="197"/>
      <c r="CD69" s="197"/>
      <c r="CE69" s="197"/>
      <c r="CF69" s="197"/>
      <c r="CG69" s="197"/>
      <c r="CH69" s="199"/>
      <c r="CI69" s="196"/>
      <c r="CJ69" s="197"/>
      <c r="CK69" s="197"/>
      <c r="CL69" s="197"/>
      <c r="CM69" s="197"/>
      <c r="CN69" s="197"/>
      <c r="CO69" s="198"/>
      <c r="CP69" s="197"/>
      <c r="CQ69" s="197"/>
      <c r="CR69" s="197"/>
      <c r="CS69" s="197"/>
      <c r="CT69" s="197"/>
      <c r="CU69" s="197"/>
      <c r="CV69" s="198"/>
      <c r="CW69" s="197"/>
      <c r="CX69" s="197"/>
      <c r="CY69" s="197"/>
      <c r="CZ69" s="197"/>
      <c r="DA69" s="197"/>
      <c r="DB69" s="197"/>
      <c r="DC69" s="199"/>
      <c r="DD69" s="196"/>
      <c r="DE69" s="197"/>
      <c r="DF69" s="197"/>
      <c r="DG69" s="197"/>
      <c r="DH69" s="197"/>
      <c r="DI69" s="197"/>
      <c r="DJ69" s="198"/>
      <c r="DK69" s="197"/>
      <c r="DL69" s="197"/>
      <c r="DM69" s="197"/>
      <c r="DN69" s="197"/>
      <c r="DO69" s="197"/>
      <c r="DP69" s="197"/>
      <c r="DQ69" s="198"/>
      <c r="DR69" s="197"/>
      <c r="DS69" s="197"/>
      <c r="DT69" s="197"/>
      <c r="DU69" s="197"/>
      <c r="DV69" s="197"/>
      <c r="DW69" s="197"/>
      <c r="DX69" s="199"/>
      <c r="DY69" s="196"/>
      <c r="DZ69" s="197"/>
      <c r="EA69" s="197"/>
      <c r="EB69" s="197"/>
      <c r="EC69" s="197"/>
      <c r="ED69" s="197"/>
      <c r="EE69" s="198"/>
      <c r="EF69" s="197"/>
      <c r="EG69" s="197"/>
      <c r="EH69" s="197"/>
      <c r="EI69" s="197"/>
      <c r="EJ69" s="197"/>
      <c r="EK69" s="197"/>
      <c r="EL69" s="198"/>
      <c r="EM69" s="197"/>
      <c r="EN69" s="197"/>
      <c r="EO69" s="197"/>
      <c r="EP69" s="197"/>
      <c r="EQ69" s="197"/>
      <c r="ER69" s="197"/>
      <c r="ES69" s="199"/>
      <c r="ET69" s="196"/>
      <c r="EU69" s="197"/>
      <c r="EV69" s="197"/>
      <c r="EW69" s="197"/>
      <c r="EX69" s="197"/>
      <c r="EY69" s="197"/>
      <c r="EZ69" s="198"/>
      <c r="FA69" s="197"/>
      <c r="FB69" s="197"/>
      <c r="FC69" s="197"/>
      <c r="FD69" s="197"/>
      <c r="FE69" s="197"/>
      <c r="FF69" s="197"/>
      <c r="FG69" s="198"/>
      <c r="FH69" s="197"/>
      <c r="FI69" s="197"/>
      <c r="FJ69" s="197"/>
      <c r="FK69" s="197"/>
      <c r="FL69" s="197"/>
      <c r="FM69" s="197"/>
      <c r="FN69" s="199"/>
      <c r="FO69" s="196"/>
      <c r="FP69" s="197"/>
      <c r="FQ69" s="197"/>
      <c r="FR69" s="197"/>
      <c r="FS69" s="197"/>
      <c r="FT69" s="197"/>
      <c r="FU69" s="198"/>
      <c r="FV69" s="197"/>
      <c r="FW69" s="197"/>
      <c r="FX69" s="197"/>
      <c r="FY69" s="197"/>
      <c r="FZ69" s="197"/>
      <c r="GA69" s="197"/>
      <c r="GB69" s="198"/>
      <c r="GC69" s="197"/>
      <c r="GD69" s="197"/>
      <c r="GE69" s="197"/>
      <c r="GF69" s="197"/>
      <c r="GG69" s="197"/>
      <c r="GH69" s="197"/>
      <c r="GI69" s="199"/>
    </row>
    <row r="70" spans="1:191" outlineLevel="1">
      <c r="A70">
        <v>4</v>
      </c>
      <c r="B70" s="130" t="str">
        <f>INDEX($O$59:$O$62,$O70,1)&amp;" "&amp;INDEX($P$59:$P$62,$P70,1)</f>
        <v>. BBB</v>
      </c>
      <c r="C70">
        <f t="shared" si="29"/>
        <v>5</v>
      </c>
      <c r="D70" t="b">
        <f t="shared" si="30"/>
        <v>0</v>
      </c>
      <c r="E70" s="21" t="s">
        <v>36</v>
      </c>
      <c r="F70" s="21" t="s">
        <v>36</v>
      </c>
      <c r="G70" s="21" t="s">
        <v>36</v>
      </c>
      <c r="H70" s="21" t="s">
        <v>36</v>
      </c>
      <c r="I70" s="21" t="s">
        <v>36</v>
      </c>
      <c r="J70" s="21" t="s">
        <v>36</v>
      </c>
      <c r="K70" s="209">
        <f t="shared" si="31"/>
        <v>0</v>
      </c>
      <c r="L70" s="209">
        <f t="shared" si="31"/>
        <v>450</v>
      </c>
      <c r="M70" s="209">
        <f t="shared" si="32"/>
        <v>0.9</v>
      </c>
      <c r="O70" s="21">
        <v>4</v>
      </c>
      <c r="P70" s="21">
        <v>4</v>
      </c>
      <c r="Q70">
        <v>0</v>
      </c>
      <c r="R70">
        <v>0</v>
      </c>
      <c r="S70" s="21">
        <v>1</v>
      </c>
      <c r="T70" s="21">
        <v>1</v>
      </c>
      <c r="W70" s="195" t="s">
        <v>36</v>
      </c>
      <c r="X70" s="195" t="s">
        <v>36</v>
      </c>
      <c r="Y70" s="195" t="s">
        <v>36</v>
      </c>
      <c r="Z70" s="195" t="s">
        <v>36</v>
      </c>
      <c r="AA70" s="195" t="s">
        <v>36</v>
      </c>
      <c r="AB70" s="195" t="s">
        <v>36</v>
      </c>
      <c r="AC70" s="195" t="s">
        <v>36</v>
      </c>
      <c r="AD70" s="195" t="s">
        <v>36</v>
      </c>
      <c r="AE70" s="195" t="s">
        <v>36</v>
      </c>
      <c r="AF70" s="195" t="s">
        <v>36</v>
      </c>
      <c r="AG70" s="195" t="s">
        <v>36</v>
      </c>
      <c r="AH70" s="195" t="s">
        <v>36</v>
      </c>
      <c r="AI70" s="195" t="s">
        <v>36</v>
      </c>
      <c r="AJ70" s="195" t="s">
        <v>36</v>
      </c>
      <c r="AK70" s="195" t="s">
        <v>36</v>
      </c>
      <c r="AL70" s="195" t="s">
        <v>36</v>
      </c>
      <c r="AM70" s="195" t="s">
        <v>36</v>
      </c>
      <c r="AN70" s="195" t="s">
        <v>36</v>
      </c>
      <c r="AO70" s="195" t="s">
        <v>36</v>
      </c>
      <c r="AP70" s="195" t="s">
        <v>36</v>
      </c>
      <c r="AQ70" s="195" t="s">
        <v>36</v>
      </c>
      <c r="AR70" s="195" t="s">
        <v>36</v>
      </c>
      <c r="AS70" s="195" t="s">
        <v>36</v>
      </c>
      <c r="AT70" s="195" t="s">
        <v>36</v>
      </c>
      <c r="AU70" s="195" t="s">
        <v>36</v>
      </c>
      <c r="AV70" s="195" t="s">
        <v>36</v>
      </c>
      <c r="AW70" s="195" t="s">
        <v>36</v>
      </c>
      <c r="AX70" s="195" t="s">
        <v>36</v>
      </c>
      <c r="AY70" s="195" t="s">
        <v>36</v>
      </c>
      <c r="AZ70" s="195" t="s">
        <v>36</v>
      </c>
      <c r="BA70" s="195" t="s">
        <v>36</v>
      </c>
      <c r="BB70" s="195" t="s">
        <v>36</v>
      </c>
      <c r="BC70" s="195" t="s">
        <v>36</v>
      </c>
      <c r="BD70" s="195" t="s">
        <v>36</v>
      </c>
      <c r="BE70" s="195" t="s">
        <v>36</v>
      </c>
      <c r="BF70" s="195" t="s">
        <v>36</v>
      </c>
      <c r="BG70" s="195" t="s">
        <v>36</v>
      </c>
      <c r="BH70" s="195" t="s">
        <v>36</v>
      </c>
      <c r="BI70" s="195" t="s">
        <v>36</v>
      </c>
      <c r="BJ70" s="195" t="s">
        <v>36</v>
      </c>
      <c r="BK70" s="195" t="s">
        <v>36</v>
      </c>
      <c r="BL70" s="195" t="s">
        <v>36</v>
      </c>
      <c r="BM70" s="195"/>
      <c r="BN70" s="196"/>
      <c r="BO70" s="197"/>
      <c r="BP70" s="197"/>
      <c r="BQ70" s="197"/>
      <c r="BR70" s="197"/>
      <c r="BS70" s="197"/>
      <c r="BT70" s="198"/>
      <c r="BU70" s="197"/>
      <c r="BV70" s="197"/>
      <c r="BW70" s="197"/>
      <c r="BX70" s="197"/>
      <c r="BY70" s="197"/>
      <c r="BZ70" s="197"/>
      <c r="CA70" s="198"/>
      <c r="CB70" s="197"/>
      <c r="CC70" s="197"/>
      <c r="CD70" s="197"/>
      <c r="CE70" s="197"/>
      <c r="CF70" s="197"/>
      <c r="CG70" s="197"/>
      <c r="CH70" s="199"/>
      <c r="CI70" s="196"/>
      <c r="CJ70" s="197"/>
      <c r="CK70" s="197"/>
      <c r="CL70" s="197"/>
      <c r="CM70" s="197"/>
      <c r="CN70" s="197"/>
      <c r="CO70" s="198"/>
      <c r="CP70" s="197"/>
      <c r="CQ70" s="197"/>
      <c r="CR70" s="197"/>
      <c r="CS70" s="197"/>
      <c r="CT70" s="197"/>
      <c r="CU70" s="197"/>
      <c r="CV70" s="198"/>
      <c r="CW70" s="197"/>
      <c r="CX70" s="197"/>
      <c r="CY70" s="197"/>
      <c r="CZ70" s="197"/>
      <c r="DA70" s="197"/>
      <c r="DB70" s="197"/>
      <c r="DC70" s="199"/>
      <c r="DD70" s="196"/>
      <c r="DE70" s="197"/>
      <c r="DF70" s="197"/>
      <c r="DG70" s="197"/>
      <c r="DH70" s="197"/>
      <c r="DI70" s="197"/>
      <c r="DJ70" s="198"/>
      <c r="DK70" s="197"/>
      <c r="DL70" s="197"/>
      <c r="DM70" s="197"/>
      <c r="DN70" s="197"/>
      <c r="DO70" s="197"/>
      <c r="DP70" s="197"/>
      <c r="DQ70" s="198"/>
      <c r="DR70" s="197"/>
      <c r="DS70" s="197"/>
      <c r="DT70" s="197"/>
      <c r="DU70" s="197"/>
      <c r="DV70" s="197"/>
      <c r="DW70" s="197"/>
      <c r="DX70" s="199"/>
      <c r="DY70" s="196"/>
      <c r="DZ70" s="197"/>
      <c r="EA70" s="197"/>
      <c r="EB70" s="197"/>
      <c r="EC70" s="197"/>
      <c r="ED70" s="197"/>
      <c r="EE70" s="198"/>
      <c r="EF70" s="197"/>
      <c r="EG70" s="197"/>
      <c r="EH70" s="197"/>
      <c r="EI70" s="197"/>
      <c r="EJ70" s="197"/>
      <c r="EK70" s="197"/>
      <c r="EL70" s="198"/>
      <c r="EM70" s="197"/>
      <c r="EN70" s="197"/>
      <c r="EO70" s="197"/>
      <c r="EP70" s="197"/>
      <c r="EQ70" s="197"/>
      <c r="ER70" s="197"/>
      <c r="ES70" s="199"/>
      <c r="ET70" s="196"/>
      <c r="EU70" s="197"/>
      <c r="EV70" s="197"/>
      <c r="EW70" s="197"/>
      <c r="EX70" s="197"/>
      <c r="EY70" s="197"/>
      <c r="EZ70" s="198"/>
      <c r="FA70" s="197"/>
      <c r="FB70" s="197"/>
      <c r="FC70" s="197"/>
      <c r="FD70" s="197"/>
      <c r="FE70" s="197"/>
      <c r="FF70" s="197"/>
      <c r="FG70" s="198"/>
      <c r="FH70" s="197"/>
      <c r="FI70" s="197"/>
      <c r="FJ70" s="197"/>
      <c r="FK70" s="197"/>
      <c r="FL70" s="197"/>
      <c r="FM70" s="197"/>
      <c r="FN70" s="199"/>
      <c r="FO70" s="196"/>
      <c r="FP70" s="197"/>
      <c r="FQ70" s="197"/>
      <c r="FR70" s="197"/>
      <c r="FS70" s="197"/>
      <c r="FT70" s="197"/>
      <c r="FU70" s="198"/>
      <c r="FV70" s="197"/>
      <c r="FW70" s="197"/>
      <c r="FX70" s="197"/>
      <c r="FY70" s="197"/>
      <c r="FZ70" s="197"/>
      <c r="GA70" s="197"/>
      <c r="GB70" s="198"/>
      <c r="GC70" s="197"/>
      <c r="GD70" s="197"/>
      <c r="GE70" s="197"/>
      <c r="GF70" s="197"/>
      <c r="GG70" s="197"/>
      <c r="GH70" s="197"/>
      <c r="GI70" s="199"/>
    </row>
    <row r="71" spans="1:191" outlineLevel="1">
      <c r="A71">
        <v>5</v>
      </c>
      <c r="B71" s="130" t="str">
        <f t="shared" ref="B71:B99" si="33">INDEX($O$59:$O$62,$O71,1)&amp;" "&amp;INDEX($P$59:$P$62,$P71,1)&amp;", Young ewes:"&amp;INDEX($S$59:$S$62,$S71,1)&amp;", CFA:"&amp;INDEX($T$59:$T$62,$T71,1)&amp;", Wethers:"&amp;INDEX($Q$59:$Q$62,$Q71,1)</f>
        <v>Fine BBB, Young ewes:Lmb, CFA:6.5yo, Wethers:Lmb</v>
      </c>
      <c r="C71">
        <f t="shared" si="29"/>
        <v>0</v>
      </c>
      <c r="D71" t="b">
        <f t="shared" si="30"/>
        <v>0</v>
      </c>
      <c r="E71">
        <f t="shared" ref="E71:E109" si="34">INDEX(E$59:E$62,Q71,1)</f>
        <v>0</v>
      </c>
      <c r="F71">
        <f t="shared" ref="F71:F109" si="35">INDEX(F$59:F$62,R71,1)</f>
        <v>450</v>
      </c>
      <c r="G71" t="str">
        <f t="shared" ref="G71:J90" si="36">INDEX(G$59:G$62,$Q71,1)</f>
        <v>-</v>
      </c>
      <c r="H71">
        <f t="shared" si="36"/>
        <v>0</v>
      </c>
      <c r="I71">
        <f t="shared" si="36"/>
        <v>0</v>
      </c>
      <c r="J71">
        <f t="shared" si="36"/>
        <v>0</v>
      </c>
      <c r="K71">
        <f t="shared" si="31"/>
        <v>0</v>
      </c>
      <c r="L71" s="209">
        <f t="shared" si="31"/>
        <v>450</v>
      </c>
      <c r="M71">
        <f t="shared" si="32"/>
        <v>0.9</v>
      </c>
      <c r="O71" s="136">
        <f>P71</f>
        <v>1</v>
      </c>
      <c r="P71" s="135">
        <f>MOD(INT(($A71-5)/PRODUCT(R$63:$U$63)),P$63)+1</f>
        <v>1</v>
      </c>
      <c r="Q71" s="136">
        <f>R71</f>
        <v>1</v>
      </c>
      <c r="R71" s="135">
        <f>MOD(INT(($A71-5)/PRODUCT(S$63:$U$63)),R$63)+1</f>
        <v>1</v>
      </c>
      <c r="S71" s="135">
        <f>MOD(INT(($A71-5)/PRODUCT(T$63:$U$63)),S$63)+1</f>
        <v>1</v>
      </c>
      <c r="T71" s="135">
        <f>MOD(INT(($A71-5)/PRODUCT(U$63:$U$63)),T$63)+1</f>
        <v>1</v>
      </c>
      <c r="W71" s="200" t="str">
        <f t="shared" ref="W71:AF80" si="37">INDEX($BN71:$GI71,1,W$66+(d.Region-1)*42)</f>
        <v>-</v>
      </c>
      <c r="X71" s="200" t="str">
        <f t="shared" si="37"/>
        <v>-</v>
      </c>
      <c r="Y71" s="200" t="str">
        <f t="shared" si="37"/>
        <v>-</v>
      </c>
      <c r="Z71" s="200" t="str">
        <f t="shared" si="37"/>
        <v>-</v>
      </c>
      <c r="AA71" s="200" t="str">
        <f t="shared" si="37"/>
        <v>-</v>
      </c>
      <c r="AB71" s="200" t="str">
        <f t="shared" si="37"/>
        <v>-</v>
      </c>
      <c r="AC71" s="200" t="str">
        <f t="shared" si="37"/>
        <v>-</v>
      </c>
      <c r="AD71" s="200" t="str">
        <f t="shared" si="37"/>
        <v>-</v>
      </c>
      <c r="AE71" s="200" t="str">
        <f t="shared" si="37"/>
        <v>-</v>
      </c>
      <c r="AF71" s="200" t="str">
        <f t="shared" si="37"/>
        <v>-</v>
      </c>
      <c r="AG71" s="200" t="str">
        <f t="shared" ref="AG71:AP80" si="38">INDEX($BN71:$GI71,1,AG$66+(d.Region-1)*42)</f>
        <v>-</v>
      </c>
      <c r="AH71" s="200" t="str">
        <f t="shared" si="38"/>
        <v>-</v>
      </c>
      <c r="AI71" s="200" t="str">
        <f t="shared" si="38"/>
        <v>-</v>
      </c>
      <c r="AJ71" s="200" t="str">
        <f t="shared" si="38"/>
        <v>-</v>
      </c>
      <c r="AK71" s="200" t="str">
        <f t="shared" si="38"/>
        <v>-</v>
      </c>
      <c r="AL71" s="200" t="str">
        <f t="shared" si="38"/>
        <v>-</v>
      </c>
      <c r="AM71" s="200" t="str">
        <f t="shared" si="38"/>
        <v>-</v>
      </c>
      <c r="AN71" s="200" t="str">
        <f t="shared" si="38"/>
        <v>-</v>
      </c>
      <c r="AO71" s="200" t="str">
        <f t="shared" si="38"/>
        <v>-</v>
      </c>
      <c r="AP71" s="200" t="str">
        <f t="shared" si="38"/>
        <v>-</v>
      </c>
      <c r="AQ71" s="200" t="str">
        <f t="shared" ref="AQ71:AZ80" si="39">INDEX($BN71:$GI71,1,AQ$66+(d.Region-1)*42)</f>
        <v>-</v>
      </c>
      <c r="AR71" s="200" t="str">
        <f t="shared" si="39"/>
        <v>-</v>
      </c>
      <c r="AS71" s="200" t="str">
        <f t="shared" si="39"/>
        <v>-</v>
      </c>
      <c r="AT71" s="200" t="str">
        <f t="shared" si="39"/>
        <v>-</v>
      </c>
      <c r="AU71" s="200" t="str">
        <f t="shared" si="39"/>
        <v>-</v>
      </c>
      <c r="AV71" s="200" t="str">
        <f t="shared" si="39"/>
        <v>-</v>
      </c>
      <c r="AW71" s="200" t="str">
        <f t="shared" si="39"/>
        <v>-</v>
      </c>
      <c r="AX71" s="200" t="str">
        <f t="shared" si="39"/>
        <v>-</v>
      </c>
      <c r="AY71" s="200" t="str">
        <f t="shared" si="39"/>
        <v>-</v>
      </c>
      <c r="AZ71" s="200" t="str">
        <f t="shared" si="39"/>
        <v>-</v>
      </c>
      <c r="BA71" s="200" t="str">
        <f t="shared" ref="BA71:BL80" si="40">INDEX($BN71:$GI71,1,BA$66+(d.Region-1)*42)</f>
        <v>-</v>
      </c>
      <c r="BB71" s="200" t="str">
        <f t="shared" si="40"/>
        <v>-</v>
      </c>
      <c r="BC71" s="200" t="str">
        <f t="shared" si="40"/>
        <v>-</v>
      </c>
      <c r="BD71" s="200" t="str">
        <f t="shared" si="40"/>
        <v>-</v>
      </c>
      <c r="BE71" s="200" t="str">
        <f t="shared" si="40"/>
        <v>-</v>
      </c>
      <c r="BF71" s="200" t="str">
        <f t="shared" si="40"/>
        <v>-</v>
      </c>
      <c r="BG71" s="200" t="str">
        <f t="shared" si="40"/>
        <v>-</v>
      </c>
      <c r="BH71" s="200" t="str">
        <f t="shared" si="40"/>
        <v>-</v>
      </c>
      <c r="BI71" s="200" t="str">
        <f t="shared" si="40"/>
        <v>-</v>
      </c>
      <c r="BJ71" s="200" t="str">
        <f t="shared" si="40"/>
        <v>-</v>
      </c>
      <c r="BK71" s="200" t="str">
        <f t="shared" si="40"/>
        <v>-</v>
      </c>
      <c r="BL71" s="200" t="str">
        <f t="shared" si="40"/>
        <v>-</v>
      </c>
      <c r="BM71" s="195"/>
      <c r="BN71" s="201" t="s">
        <v>36</v>
      </c>
      <c r="BO71" s="202" t="s">
        <v>36</v>
      </c>
      <c r="BP71" s="202" t="s">
        <v>36</v>
      </c>
      <c r="BQ71" s="202" t="s">
        <v>36</v>
      </c>
      <c r="BR71" s="202" t="s">
        <v>36</v>
      </c>
      <c r="BS71" s="202" t="s">
        <v>36</v>
      </c>
      <c r="BT71" s="203" t="s">
        <v>36</v>
      </c>
      <c r="BU71" s="202" t="s">
        <v>36</v>
      </c>
      <c r="BV71" s="202" t="s">
        <v>36</v>
      </c>
      <c r="BW71" s="202" t="s">
        <v>36</v>
      </c>
      <c r="BX71" s="202" t="s">
        <v>36</v>
      </c>
      <c r="BY71" s="202" t="s">
        <v>36</v>
      </c>
      <c r="BZ71" s="202" t="s">
        <v>36</v>
      </c>
      <c r="CA71" s="203" t="s">
        <v>36</v>
      </c>
      <c r="CB71" s="202" t="s">
        <v>36</v>
      </c>
      <c r="CC71" s="202" t="s">
        <v>36</v>
      </c>
      <c r="CD71" s="202" t="s">
        <v>36</v>
      </c>
      <c r="CE71" s="202" t="s">
        <v>36</v>
      </c>
      <c r="CF71" s="202" t="s">
        <v>36</v>
      </c>
      <c r="CG71" s="202" t="s">
        <v>36</v>
      </c>
      <c r="CH71" s="204" t="s">
        <v>36</v>
      </c>
      <c r="CI71" s="201" t="s">
        <v>36</v>
      </c>
      <c r="CJ71" s="202" t="s">
        <v>36</v>
      </c>
      <c r="CK71" s="202" t="s">
        <v>36</v>
      </c>
      <c r="CL71" s="202" t="s">
        <v>36</v>
      </c>
      <c r="CM71" s="202" t="s">
        <v>36</v>
      </c>
      <c r="CN71" s="202" t="s">
        <v>36</v>
      </c>
      <c r="CO71" s="203" t="s">
        <v>36</v>
      </c>
      <c r="CP71" s="202" t="s">
        <v>36</v>
      </c>
      <c r="CQ71" s="202" t="s">
        <v>36</v>
      </c>
      <c r="CR71" s="202" t="s">
        <v>36</v>
      </c>
      <c r="CS71" s="202" t="s">
        <v>36</v>
      </c>
      <c r="CT71" s="202" t="s">
        <v>36</v>
      </c>
      <c r="CU71" s="202" t="s">
        <v>36</v>
      </c>
      <c r="CV71" s="203" t="s">
        <v>36</v>
      </c>
      <c r="CW71" s="202" t="s">
        <v>36</v>
      </c>
      <c r="CX71" s="202" t="s">
        <v>36</v>
      </c>
      <c r="CY71" s="202" t="s">
        <v>36</v>
      </c>
      <c r="CZ71" s="202" t="s">
        <v>36</v>
      </c>
      <c r="DA71" s="202" t="s">
        <v>36</v>
      </c>
      <c r="DB71" s="202" t="s">
        <v>36</v>
      </c>
      <c r="DC71" s="204" t="s">
        <v>36</v>
      </c>
      <c r="DD71" s="201" t="s">
        <v>36</v>
      </c>
      <c r="DE71" s="202" t="s">
        <v>36</v>
      </c>
      <c r="DF71" s="202" t="s">
        <v>36</v>
      </c>
      <c r="DG71" s="202" t="s">
        <v>36</v>
      </c>
      <c r="DH71" s="202" t="s">
        <v>36</v>
      </c>
      <c r="DI71" s="202" t="s">
        <v>36</v>
      </c>
      <c r="DJ71" s="203" t="s">
        <v>36</v>
      </c>
      <c r="DK71" s="202" t="s">
        <v>36</v>
      </c>
      <c r="DL71" s="202" t="s">
        <v>36</v>
      </c>
      <c r="DM71" s="202" t="s">
        <v>36</v>
      </c>
      <c r="DN71" s="202" t="s">
        <v>36</v>
      </c>
      <c r="DO71" s="202" t="s">
        <v>36</v>
      </c>
      <c r="DP71" s="202" t="s">
        <v>36</v>
      </c>
      <c r="DQ71" s="203" t="s">
        <v>36</v>
      </c>
      <c r="DR71" s="202" t="s">
        <v>36</v>
      </c>
      <c r="DS71" s="202" t="s">
        <v>36</v>
      </c>
      <c r="DT71" s="202" t="s">
        <v>36</v>
      </c>
      <c r="DU71" s="202" t="s">
        <v>36</v>
      </c>
      <c r="DV71" s="202" t="s">
        <v>36</v>
      </c>
      <c r="DW71" s="202" t="s">
        <v>36</v>
      </c>
      <c r="DX71" s="204" t="s">
        <v>36</v>
      </c>
      <c r="DY71" s="201" t="s">
        <v>36</v>
      </c>
      <c r="DZ71" s="202" t="s">
        <v>36</v>
      </c>
      <c r="EA71" s="202" t="s">
        <v>36</v>
      </c>
      <c r="EB71" s="202" t="s">
        <v>36</v>
      </c>
      <c r="EC71" s="202" t="s">
        <v>36</v>
      </c>
      <c r="ED71" s="202" t="s">
        <v>36</v>
      </c>
      <c r="EE71" s="203" t="s">
        <v>36</v>
      </c>
      <c r="EF71" s="202" t="s">
        <v>36</v>
      </c>
      <c r="EG71" s="202" t="s">
        <v>36</v>
      </c>
      <c r="EH71" s="202" t="s">
        <v>36</v>
      </c>
      <c r="EI71" s="202" t="s">
        <v>36</v>
      </c>
      <c r="EJ71" s="202" t="s">
        <v>36</v>
      </c>
      <c r="EK71" s="202" t="s">
        <v>36</v>
      </c>
      <c r="EL71" s="203" t="s">
        <v>36</v>
      </c>
      <c r="EM71" s="202" t="s">
        <v>36</v>
      </c>
      <c r="EN71" s="202" t="s">
        <v>36</v>
      </c>
      <c r="EO71" s="202" t="s">
        <v>36</v>
      </c>
      <c r="EP71" s="202" t="s">
        <v>36</v>
      </c>
      <c r="EQ71" s="202" t="s">
        <v>36</v>
      </c>
      <c r="ER71" s="202" t="s">
        <v>36</v>
      </c>
      <c r="ES71" s="204" t="s">
        <v>36</v>
      </c>
      <c r="ET71" s="201" t="s">
        <v>36</v>
      </c>
      <c r="EU71" s="202" t="s">
        <v>36</v>
      </c>
      <c r="EV71" s="202" t="s">
        <v>36</v>
      </c>
      <c r="EW71" s="202" t="s">
        <v>36</v>
      </c>
      <c r="EX71" s="202" t="s">
        <v>36</v>
      </c>
      <c r="EY71" s="202" t="s">
        <v>36</v>
      </c>
      <c r="EZ71" s="203" t="s">
        <v>36</v>
      </c>
      <c r="FA71" s="202" t="s">
        <v>36</v>
      </c>
      <c r="FB71" s="202" t="s">
        <v>36</v>
      </c>
      <c r="FC71" s="202" t="s">
        <v>36</v>
      </c>
      <c r="FD71" s="202" t="s">
        <v>36</v>
      </c>
      <c r="FE71" s="202" t="s">
        <v>36</v>
      </c>
      <c r="FF71" s="202" t="s">
        <v>36</v>
      </c>
      <c r="FG71" s="203" t="s">
        <v>36</v>
      </c>
      <c r="FH71" s="202" t="s">
        <v>36</v>
      </c>
      <c r="FI71" s="202" t="s">
        <v>36</v>
      </c>
      <c r="FJ71" s="202" t="s">
        <v>36</v>
      </c>
      <c r="FK71" s="202" t="s">
        <v>36</v>
      </c>
      <c r="FL71" s="202" t="s">
        <v>36</v>
      </c>
      <c r="FM71" s="202" t="s">
        <v>36</v>
      </c>
      <c r="FN71" s="204" t="s">
        <v>36</v>
      </c>
      <c r="FO71" s="201" t="s">
        <v>36</v>
      </c>
      <c r="FP71" s="202" t="s">
        <v>36</v>
      </c>
      <c r="FQ71" s="202" t="s">
        <v>36</v>
      </c>
      <c r="FR71" s="202" t="s">
        <v>36</v>
      </c>
      <c r="FS71" s="202" t="s">
        <v>36</v>
      </c>
      <c r="FT71" s="202" t="s">
        <v>36</v>
      </c>
      <c r="FU71" s="203" t="s">
        <v>36</v>
      </c>
      <c r="FV71" s="202" t="s">
        <v>36</v>
      </c>
      <c r="FW71" s="202" t="s">
        <v>36</v>
      </c>
      <c r="FX71" s="202" t="s">
        <v>36</v>
      </c>
      <c r="FY71" s="202" t="s">
        <v>36</v>
      </c>
      <c r="FZ71" s="202" t="s">
        <v>36</v>
      </c>
      <c r="GA71" s="202" t="s">
        <v>36</v>
      </c>
      <c r="GB71" s="203" t="s">
        <v>36</v>
      </c>
      <c r="GC71" s="202" t="s">
        <v>36</v>
      </c>
      <c r="GD71" s="202" t="s">
        <v>36</v>
      </c>
      <c r="GE71" s="202" t="s">
        <v>36</v>
      </c>
      <c r="GF71" s="202" t="s">
        <v>36</v>
      </c>
      <c r="GG71" s="202" t="s">
        <v>36</v>
      </c>
      <c r="GH71" s="202" t="s">
        <v>36</v>
      </c>
      <c r="GI71" s="204" t="s">
        <v>36</v>
      </c>
    </row>
    <row r="72" spans="1:191" outlineLevel="1">
      <c r="A72">
        <v>6</v>
      </c>
      <c r="B72" s="130" t="str">
        <f t="shared" si="33"/>
        <v>Fine BBB, Young ewes:Lmb, CFA:5.5yo, Wethers:Lmb</v>
      </c>
      <c r="C72">
        <f t="shared" si="29"/>
        <v>0</v>
      </c>
      <c r="D72" t="b">
        <f t="shared" si="30"/>
        <v>0</v>
      </c>
      <c r="E72">
        <f t="shared" si="34"/>
        <v>0</v>
      </c>
      <c r="F72">
        <f t="shared" si="35"/>
        <v>450</v>
      </c>
      <c r="G72" t="str">
        <f t="shared" si="36"/>
        <v>-</v>
      </c>
      <c r="H72">
        <f t="shared" si="36"/>
        <v>0</v>
      </c>
      <c r="I72">
        <f t="shared" si="36"/>
        <v>0</v>
      </c>
      <c r="J72">
        <f t="shared" si="36"/>
        <v>0</v>
      </c>
      <c r="K72">
        <f t="shared" si="31"/>
        <v>0</v>
      </c>
      <c r="L72" s="209">
        <f t="shared" si="31"/>
        <v>450</v>
      </c>
      <c r="M72">
        <f t="shared" si="32"/>
        <v>0</v>
      </c>
      <c r="O72" s="136">
        <f t="shared" ref="O72:O109" si="41">P72</f>
        <v>1</v>
      </c>
      <c r="P72" s="135">
        <f>MOD(INT(($A72-5)/PRODUCT(R$63:$U$63)),P$63)+1</f>
        <v>1</v>
      </c>
      <c r="Q72" s="136">
        <f t="shared" ref="Q72:Q109" si="42">R72</f>
        <v>1</v>
      </c>
      <c r="R72" s="135">
        <f>MOD(INT(($A72-5)/PRODUCT(S$63:$U$63)),R$63)+1</f>
        <v>1</v>
      </c>
      <c r="S72" s="135">
        <f>MOD(INT(($A72-5)/PRODUCT(T$63:$U$63)),S$63)+1</f>
        <v>1</v>
      </c>
      <c r="T72" s="135">
        <f>MOD(INT(($A72-5)/PRODUCT(U$63:$U$63)),T$63)+1</f>
        <v>2</v>
      </c>
      <c r="W72" s="200" t="str">
        <f t="shared" si="37"/>
        <v>-</v>
      </c>
      <c r="X72" s="200" t="str">
        <f t="shared" si="37"/>
        <v>-</v>
      </c>
      <c r="Y72" s="200" t="str">
        <f t="shared" si="37"/>
        <v>-</v>
      </c>
      <c r="Z72" s="200" t="str">
        <f t="shared" si="37"/>
        <v>-</v>
      </c>
      <c r="AA72" s="200" t="str">
        <f t="shared" si="37"/>
        <v>-</v>
      </c>
      <c r="AB72" s="200" t="str">
        <f t="shared" si="37"/>
        <v>-</v>
      </c>
      <c r="AC72" s="200" t="str">
        <f t="shared" si="37"/>
        <v>-</v>
      </c>
      <c r="AD72" s="200" t="str">
        <f t="shared" si="37"/>
        <v>-</v>
      </c>
      <c r="AE72" s="200" t="str">
        <f t="shared" si="37"/>
        <v>-</v>
      </c>
      <c r="AF72" s="200" t="str">
        <f t="shared" si="37"/>
        <v>-</v>
      </c>
      <c r="AG72" s="200" t="str">
        <f t="shared" si="38"/>
        <v>-</v>
      </c>
      <c r="AH72" s="200" t="str">
        <f t="shared" si="38"/>
        <v>-</v>
      </c>
      <c r="AI72" s="200" t="str">
        <f t="shared" si="38"/>
        <v>-</v>
      </c>
      <c r="AJ72" s="200" t="str">
        <f t="shared" si="38"/>
        <v>-</v>
      </c>
      <c r="AK72" s="200" t="str">
        <f t="shared" si="38"/>
        <v>-</v>
      </c>
      <c r="AL72" s="200" t="str">
        <f t="shared" si="38"/>
        <v>-</v>
      </c>
      <c r="AM72" s="200" t="str">
        <f t="shared" si="38"/>
        <v>-</v>
      </c>
      <c r="AN72" s="200" t="str">
        <f t="shared" si="38"/>
        <v>-</v>
      </c>
      <c r="AO72" s="200" t="str">
        <f t="shared" si="38"/>
        <v>-</v>
      </c>
      <c r="AP72" s="200" t="str">
        <f t="shared" si="38"/>
        <v>-</v>
      </c>
      <c r="AQ72" s="200" t="str">
        <f t="shared" si="39"/>
        <v>-</v>
      </c>
      <c r="AR72" s="200" t="str">
        <f t="shared" si="39"/>
        <v>-</v>
      </c>
      <c r="AS72" s="200" t="str">
        <f t="shared" si="39"/>
        <v>-</v>
      </c>
      <c r="AT72" s="200" t="str">
        <f t="shared" si="39"/>
        <v>-</v>
      </c>
      <c r="AU72" s="200" t="str">
        <f t="shared" si="39"/>
        <v>-</v>
      </c>
      <c r="AV72" s="200" t="str">
        <f t="shared" si="39"/>
        <v>-</v>
      </c>
      <c r="AW72" s="200" t="str">
        <f t="shared" si="39"/>
        <v>-</v>
      </c>
      <c r="AX72" s="200" t="str">
        <f t="shared" si="39"/>
        <v>-</v>
      </c>
      <c r="AY72" s="200" t="str">
        <f t="shared" si="39"/>
        <v>-</v>
      </c>
      <c r="AZ72" s="200" t="str">
        <f t="shared" si="39"/>
        <v>-</v>
      </c>
      <c r="BA72" s="200" t="str">
        <f t="shared" si="40"/>
        <v>-</v>
      </c>
      <c r="BB72" s="200" t="str">
        <f t="shared" si="40"/>
        <v>-</v>
      </c>
      <c r="BC72" s="200" t="str">
        <f t="shared" si="40"/>
        <v>-</v>
      </c>
      <c r="BD72" s="200" t="str">
        <f t="shared" si="40"/>
        <v>-</v>
      </c>
      <c r="BE72" s="200" t="str">
        <f t="shared" si="40"/>
        <v>-</v>
      </c>
      <c r="BF72" s="200" t="str">
        <f t="shared" si="40"/>
        <v>-</v>
      </c>
      <c r="BG72" s="200" t="str">
        <f t="shared" si="40"/>
        <v>-</v>
      </c>
      <c r="BH72" s="200" t="str">
        <f t="shared" si="40"/>
        <v>-</v>
      </c>
      <c r="BI72" s="200" t="str">
        <f t="shared" si="40"/>
        <v>-</v>
      </c>
      <c r="BJ72" s="200" t="str">
        <f t="shared" si="40"/>
        <v>-</v>
      </c>
      <c r="BK72" s="200" t="str">
        <f t="shared" si="40"/>
        <v>-</v>
      </c>
      <c r="BL72" s="200" t="str">
        <f t="shared" si="40"/>
        <v>-</v>
      </c>
      <c r="BM72" s="195"/>
      <c r="BN72" s="201" t="s">
        <v>36</v>
      </c>
      <c r="BO72" s="202" t="s">
        <v>36</v>
      </c>
      <c r="BP72" s="202" t="s">
        <v>36</v>
      </c>
      <c r="BQ72" s="202" t="s">
        <v>36</v>
      </c>
      <c r="BR72" s="202" t="s">
        <v>36</v>
      </c>
      <c r="BS72" s="202" t="s">
        <v>36</v>
      </c>
      <c r="BT72" s="203" t="s">
        <v>36</v>
      </c>
      <c r="BU72" s="202" t="s">
        <v>36</v>
      </c>
      <c r="BV72" s="202" t="s">
        <v>36</v>
      </c>
      <c r="BW72" s="202" t="s">
        <v>36</v>
      </c>
      <c r="BX72" s="202" t="s">
        <v>36</v>
      </c>
      <c r="BY72" s="202" t="s">
        <v>36</v>
      </c>
      <c r="BZ72" s="202" t="s">
        <v>36</v>
      </c>
      <c r="CA72" s="203" t="s">
        <v>36</v>
      </c>
      <c r="CB72" s="202" t="s">
        <v>36</v>
      </c>
      <c r="CC72" s="202" t="s">
        <v>36</v>
      </c>
      <c r="CD72" s="202" t="s">
        <v>36</v>
      </c>
      <c r="CE72" s="202" t="s">
        <v>36</v>
      </c>
      <c r="CF72" s="202" t="s">
        <v>36</v>
      </c>
      <c r="CG72" s="202" t="s">
        <v>36</v>
      </c>
      <c r="CH72" s="204" t="s">
        <v>36</v>
      </c>
      <c r="CI72" s="201" t="s">
        <v>36</v>
      </c>
      <c r="CJ72" s="202" t="s">
        <v>36</v>
      </c>
      <c r="CK72" s="202" t="s">
        <v>36</v>
      </c>
      <c r="CL72" s="202" t="s">
        <v>36</v>
      </c>
      <c r="CM72" s="202" t="s">
        <v>36</v>
      </c>
      <c r="CN72" s="202" t="s">
        <v>36</v>
      </c>
      <c r="CO72" s="203" t="s">
        <v>36</v>
      </c>
      <c r="CP72" s="202" t="s">
        <v>36</v>
      </c>
      <c r="CQ72" s="202" t="s">
        <v>36</v>
      </c>
      <c r="CR72" s="202" t="s">
        <v>36</v>
      </c>
      <c r="CS72" s="202" t="s">
        <v>36</v>
      </c>
      <c r="CT72" s="202" t="s">
        <v>36</v>
      </c>
      <c r="CU72" s="202" t="s">
        <v>36</v>
      </c>
      <c r="CV72" s="203" t="s">
        <v>36</v>
      </c>
      <c r="CW72" s="202" t="s">
        <v>36</v>
      </c>
      <c r="CX72" s="202" t="s">
        <v>36</v>
      </c>
      <c r="CY72" s="202" t="s">
        <v>36</v>
      </c>
      <c r="CZ72" s="202" t="s">
        <v>36</v>
      </c>
      <c r="DA72" s="202" t="s">
        <v>36</v>
      </c>
      <c r="DB72" s="202" t="s">
        <v>36</v>
      </c>
      <c r="DC72" s="204" t="s">
        <v>36</v>
      </c>
      <c r="DD72" s="201" t="s">
        <v>36</v>
      </c>
      <c r="DE72" s="202" t="s">
        <v>36</v>
      </c>
      <c r="DF72" s="202" t="s">
        <v>36</v>
      </c>
      <c r="DG72" s="202" t="s">
        <v>36</v>
      </c>
      <c r="DH72" s="202" t="s">
        <v>36</v>
      </c>
      <c r="DI72" s="202" t="s">
        <v>36</v>
      </c>
      <c r="DJ72" s="203" t="s">
        <v>36</v>
      </c>
      <c r="DK72" s="202" t="s">
        <v>36</v>
      </c>
      <c r="DL72" s="202" t="s">
        <v>36</v>
      </c>
      <c r="DM72" s="202" t="s">
        <v>36</v>
      </c>
      <c r="DN72" s="202" t="s">
        <v>36</v>
      </c>
      <c r="DO72" s="202" t="s">
        <v>36</v>
      </c>
      <c r="DP72" s="202" t="s">
        <v>36</v>
      </c>
      <c r="DQ72" s="203" t="s">
        <v>36</v>
      </c>
      <c r="DR72" s="202" t="s">
        <v>36</v>
      </c>
      <c r="DS72" s="202" t="s">
        <v>36</v>
      </c>
      <c r="DT72" s="202" t="s">
        <v>36</v>
      </c>
      <c r="DU72" s="202" t="s">
        <v>36</v>
      </c>
      <c r="DV72" s="202" t="s">
        <v>36</v>
      </c>
      <c r="DW72" s="202" t="s">
        <v>36</v>
      </c>
      <c r="DX72" s="204" t="s">
        <v>36</v>
      </c>
      <c r="DY72" s="201" t="s">
        <v>36</v>
      </c>
      <c r="DZ72" s="202" t="s">
        <v>36</v>
      </c>
      <c r="EA72" s="202" t="s">
        <v>36</v>
      </c>
      <c r="EB72" s="202" t="s">
        <v>36</v>
      </c>
      <c r="EC72" s="202" t="s">
        <v>36</v>
      </c>
      <c r="ED72" s="202" t="s">
        <v>36</v>
      </c>
      <c r="EE72" s="203" t="s">
        <v>36</v>
      </c>
      <c r="EF72" s="202" t="s">
        <v>36</v>
      </c>
      <c r="EG72" s="202" t="s">
        <v>36</v>
      </c>
      <c r="EH72" s="202" t="s">
        <v>36</v>
      </c>
      <c r="EI72" s="202" t="s">
        <v>36</v>
      </c>
      <c r="EJ72" s="202" t="s">
        <v>36</v>
      </c>
      <c r="EK72" s="202" t="s">
        <v>36</v>
      </c>
      <c r="EL72" s="203" t="s">
        <v>36</v>
      </c>
      <c r="EM72" s="202" t="s">
        <v>36</v>
      </c>
      <c r="EN72" s="202" t="s">
        <v>36</v>
      </c>
      <c r="EO72" s="202" t="s">
        <v>36</v>
      </c>
      <c r="EP72" s="202" t="s">
        <v>36</v>
      </c>
      <c r="EQ72" s="202" t="s">
        <v>36</v>
      </c>
      <c r="ER72" s="202" t="s">
        <v>36</v>
      </c>
      <c r="ES72" s="204" t="s">
        <v>36</v>
      </c>
      <c r="ET72" s="201" t="s">
        <v>36</v>
      </c>
      <c r="EU72" s="202" t="s">
        <v>36</v>
      </c>
      <c r="EV72" s="202" t="s">
        <v>36</v>
      </c>
      <c r="EW72" s="202" t="s">
        <v>36</v>
      </c>
      <c r="EX72" s="202" t="s">
        <v>36</v>
      </c>
      <c r="EY72" s="202" t="s">
        <v>36</v>
      </c>
      <c r="EZ72" s="203" t="s">
        <v>36</v>
      </c>
      <c r="FA72" s="202" t="s">
        <v>36</v>
      </c>
      <c r="FB72" s="202" t="s">
        <v>36</v>
      </c>
      <c r="FC72" s="202" t="s">
        <v>36</v>
      </c>
      <c r="FD72" s="202" t="s">
        <v>36</v>
      </c>
      <c r="FE72" s="202" t="s">
        <v>36</v>
      </c>
      <c r="FF72" s="202" t="s">
        <v>36</v>
      </c>
      <c r="FG72" s="203" t="s">
        <v>36</v>
      </c>
      <c r="FH72" s="202" t="s">
        <v>36</v>
      </c>
      <c r="FI72" s="202" t="s">
        <v>36</v>
      </c>
      <c r="FJ72" s="202" t="s">
        <v>36</v>
      </c>
      <c r="FK72" s="202" t="s">
        <v>36</v>
      </c>
      <c r="FL72" s="202" t="s">
        <v>36</v>
      </c>
      <c r="FM72" s="202" t="s">
        <v>36</v>
      </c>
      <c r="FN72" s="204" t="s">
        <v>36</v>
      </c>
      <c r="FO72" s="201" t="s">
        <v>36</v>
      </c>
      <c r="FP72" s="202" t="s">
        <v>36</v>
      </c>
      <c r="FQ72" s="202" t="s">
        <v>36</v>
      </c>
      <c r="FR72" s="202" t="s">
        <v>36</v>
      </c>
      <c r="FS72" s="202" t="s">
        <v>36</v>
      </c>
      <c r="FT72" s="202" t="s">
        <v>36</v>
      </c>
      <c r="FU72" s="203" t="s">
        <v>36</v>
      </c>
      <c r="FV72" s="202" t="s">
        <v>36</v>
      </c>
      <c r="FW72" s="202" t="s">
        <v>36</v>
      </c>
      <c r="FX72" s="202" t="s">
        <v>36</v>
      </c>
      <c r="FY72" s="202" t="s">
        <v>36</v>
      </c>
      <c r="FZ72" s="202" t="s">
        <v>36</v>
      </c>
      <c r="GA72" s="202" t="s">
        <v>36</v>
      </c>
      <c r="GB72" s="203" t="s">
        <v>36</v>
      </c>
      <c r="GC72" s="202" t="s">
        <v>36</v>
      </c>
      <c r="GD72" s="202" t="s">
        <v>36</v>
      </c>
      <c r="GE72" s="202" t="s">
        <v>36</v>
      </c>
      <c r="GF72" s="202" t="s">
        <v>36</v>
      </c>
      <c r="GG72" s="202" t="s">
        <v>36</v>
      </c>
      <c r="GH72" s="202" t="s">
        <v>36</v>
      </c>
      <c r="GI72" s="204" t="s">
        <v>36</v>
      </c>
    </row>
    <row r="73" spans="1:191" outlineLevel="1">
      <c r="A73">
        <v>7</v>
      </c>
      <c r="B73" s="130" t="str">
        <f t="shared" si="33"/>
        <v>Fine BBB, Young ewes:Hgt, CFA:6.5yo, Wethers:Lmb</v>
      </c>
      <c r="C73">
        <f t="shared" si="29"/>
        <v>0</v>
      </c>
      <c r="D73" t="b">
        <f t="shared" si="30"/>
        <v>0</v>
      </c>
      <c r="E73">
        <f t="shared" si="34"/>
        <v>0</v>
      </c>
      <c r="F73">
        <f t="shared" si="35"/>
        <v>450</v>
      </c>
      <c r="G73" t="str">
        <f t="shared" si="36"/>
        <v>-</v>
      </c>
      <c r="H73">
        <f t="shared" si="36"/>
        <v>0</v>
      </c>
      <c r="I73">
        <f t="shared" si="36"/>
        <v>0</v>
      </c>
      <c r="J73">
        <f t="shared" si="36"/>
        <v>0</v>
      </c>
      <c r="K73">
        <f t="shared" si="31"/>
        <v>500</v>
      </c>
      <c r="L73" s="209">
        <f t="shared" si="31"/>
        <v>865</v>
      </c>
      <c r="M73">
        <f t="shared" si="32"/>
        <v>0.9</v>
      </c>
      <c r="O73" s="136">
        <f t="shared" si="41"/>
        <v>1</v>
      </c>
      <c r="P73" s="135">
        <f>MOD(INT(($A73-5)/PRODUCT(R$63:$U$63)),P$63)+1</f>
        <v>1</v>
      </c>
      <c r="Q73" s="136">
        <f t="shared" si="42"/>
        <v>1</v>
      </c>
      <c r="R73" s="135">
        <f>MOD(INT(($A73-5)/PRODUCT(S$63:$U$63)),R$63)+1</f>
        <v>1</v>
      </c>
      <c r="S73" s="135">
        <f>MOD(INT(($A73-5)/PRODUCT(T$63:$U$63)),S$63)+1</f>
        <v>2</v>
      </c>
      <c r="T73" s="135">
        <f>MOD(INT(($A73-5)/PRODUCT(U$63:$U$63)),T$63)+1</f>
        <v>1</v>
      </c>
      <c r="W73" s="200" t="str">
        <f t="shared" si="37"/>
        <v>-</v>
      </c>
      <c r="X73" s="200" t="str">
        <f t="shared" si="37"/>
        <v>-</v>
      </c>
      <c r="Y73" s="200" t="str">
        <f t="shared" si="37"/>
        <v>-</v>
      </c>
      <c r="Z73" s="200" t="str">
        <f t="shared" si="37"/>
        <v>-</v>
      </c>
      <c r="AA73" s="200" t="str">
        <f t="shared" si="37"/>
        <v>-</v>
      </c>
      <c r="AB73" s="200" t="str">
        <f t="shared" si="37"/>
        <v>-</v>
      </c>
      <c r="AC73" s="200" t="str">
        <f t="shared" si="37"/>
        <v>-</v>
      </c>
      <c r="AD73" s="200" t="str">
        <f t="shared" si="37"/>
        <v>-</v>
      </c>
      <c r="AE73" s="200" t="str">
        <f t="shared" si="37"/>
        <v>-</v>
      </c>
      <c r="AF73" s="200" t="str">
        <f t="shared" si="37"/>
        <v>-</v>
      </c>
      <c r="AG73" s="200" t="str">
        <f t="shared" si="38"/>
        <v>-</v>
      </c>
      <c r="AH73" s="200" t="str">
        <f t="shared" si="38"/>
        <v>-</v>
      </c>
      <c r="AI73" s="200" t="str">
        <f t="shared" si="38"/>
        <v>-</v>
      </c>
      <c r="AJ73" s="200" t="str">
        <f t="shared" si="38"/>
        <v>-</v>
      </c>
      <c r="AK73" s="200" t="str">
        <f t="shared" si="38"/>
        <v>-</v>
      </c>
      <c r="AL73" s="200" t="str">
        <f t="shared" si="38"/>
        <v>-</v>
      </c>
      <c r="AM73" s="200" t="str">
        <f t="shared" si="38"/>
        <v>-</v>
      </c>
      <c r="AN73" s="200" t="str">
        <f t="shared" si="38"/>
        <v>-</v>
      </c>
      <c r="AO73" s="200" t="str">
        <f t="shared" si="38"/>
        <v>-</v>
      </c>
      <c r="AP73" s="200" t="str">
        <f t="shared" si="38"/>
        <v>-</v>
      </c>
      <c r="AQ73" s="200" t="str">
        <f t="shared" si="39"/>
        <v>-</v>
      </c>
      <c r="AR73" s="200" t="str">
        <f t="shared" si="39"/>
        <v>-</v>
      </c>
      <c r="AS73" s="200" t="str">
        <f t="shared" si="39"/>
        <v>-</v>
      </c>
      <c r="AT73" s="200" t="str">
        <f t="shared" si="39"/>
        <v>-</v>
      </c>
      <c r="AU73" s="200" t="str">
        <f t="shared" si="39"/>
        <v>-</v>
      </c>
      <c r="AV73" s="200" t="str">
        <f t="shared" si="39"/>
        <v>-</v>
      </c>
      <c r="AW73" s="200" t="str">
        <f t="shared" si="39"/>
        <v>-</v>
      </c>
      <c r="AX73" s="200" t="str">
        <f t="shared" si="39"/>
        <v>-</v>
      </c>
      <c r="AY73" s="200" t="str">
        <f t="shared" si="39"/>
        <v>-</v>
      </c>
      <c r="AZ73" s="200" t="str">
        <f t="shared" si="39"/>
        <v>-</v>
      </c>
      <c r="BA73" s="200" t="str">
        <f t="shared" si="40"/>
        <v>-</v>
      </c>
      <c r="BB73" s="200" t="str">
        <f t="shared" si="40"/>
        <v>-</v>
      </c>
      <c r="BC73" s="200" t="str">
        <f t="shared" si="40"/>
        <v>-</v>
      </c>
      <c r="BD73" s="200" t="str">
        <f t="shared" si="40"/>
        <v>-</v>
      </c>
      <c r="BE73" s="200" t="str">
        <f t="shared" si="40"/>
        <v>-</v>
      </c>
      <c r="BF73" s="200" t="str">
        <f t="shared" si="40"/>
        <v>-</v>
      </c>
      <c r="BG73" s="200" t="str">
        <f t="shared" si="40"/>
        <v>-</v>
      </c>
      <c r="BH73" s="200" t="str">
        <f t="shared" si="40"/>
        <v>-</v>
      </c>
      <c r="BI73" s="200" t="str">
        <f t="shared" si="40"/>
        <v>-</v>
      </c>
      <c r="BJ73" s="200" t="str">
        <f t="shared" si="40"/>
        <v>-</v>
      </c>
      <c r="BK73" s="200" t="str">
        <f t="shared" si="40"/>
        <v>-</v>
      </c>
      <c r="BL73" s="200" t="str">
        <f t="shared" si="40"/>
        <v>-</v>
      </c>
      <c r="BM73" s="195"/>
      <c r="BN73" s="201" t="s">
        <v>36</v>
      </c>
      <c r="BO73" s="202" t="s">
        <v>36</v>
      </c>
      <c r="BP73" s="202" t="s">
        <v>36</v>
      </c>
      <c r="BQ73" s="202" t="s">
        <v>36</v>
      </c>
      <c r="BR73" s="202" t="s">
        <v>36</v>
      </c>
      <c r="BS73" s="202" t="s">
        <v>36</v>
      </c>
      <c r="BT73" s="203" t="s">
        <v>36</v>
      </c>
      <c r="BU73" s="202" t="s">
        <v>36</v>
      </c>
      <c r="BV73" s="202" t="s">
        <v>36</v>
      </c>
      <c r="BW73" s="202" t="s">
        <v>36</v>
      </c>
      <c r="BX73" s="202" t="s">
        <v>36</v>
      </c>
      <c r="BY73" s="202" t="s">
        <v>36</v>
      </c>
      <c r="BZ73" s="202" t="s">
        <v>36</v>
      </c>
      <c r="CA73" s="203" t="s">
        <v>36</v>
      </c>
      <c r="CB73" s="202" t="s">
        <v>36</v>
      </c>
      <c r="CC73" s="202" t="s">
        <v>36</v>
      </c>
      <c r="CD73" s="202" t="s">
        <v>36</v>
      </c>
      <c r="CE73" s="202" t="s">
        <v>36</v>
      </c>
      <c r="CF73" s="202" t="s">
        <v>36</v>
      </c>
      <c r="CG73" s="202" t="s">
        <v>36</v>
      </c>
      <c r="CH73" s="204" t="s">
        <v>36</v>
      </c>
      <c r="CI73" s="201" t="s">
        <v>36</v>
      </c>
      <c r="CJ73" s="202" t="s">
        <v>36</v>
      </c>
      <c r="CK73" s="202" t="s">
        <v>36</v>
      </c>
      <c r="CL73" s="202" t="s">
        <v>36</v>
      </c>
      <c r="CM73" s="202" t="s">
        <v>36</v>
      </c>
      <c r="CN73" s="202" t="s">
        <v>36</v>
      </c>
      <c r="CO73" s="203" t="s">
        <v>36</v>
      </c>
      <c r="CP73" s="202" t="s">
        <v>36</v>
      </c>
      <c r="CQ73" s="202" t="s">
        <v>36</v>
      </c>
      <c r="CR73" s="202" t="s">
        <v>36</v>
      </c>
      <c r="CS73" s="202" t="s">
        <v>36</v>
      </c>
      <c r="CT73" s="202" t="s">
        <v>36</v>
      </c>
      <c r="CU73" s="202" t="s">
        <v>36</v>
      </c>
      <c r="CV73" s="203" t="s">
        <v>36</v>
      </c>
      <c r="CW73" s="202" t="s">
        <v>36</v>
      </c>
      <c r="CX73" s="202" t="s">
        <v>36</v>
      </c>
      <c r="CY73" s="202" t="s">
        <v>36</v>
      </c>
      <c r="CZ73" s="202" t="s">
        <v>36</v>
      </c>
      <c r="DA73" s="202" t="s">
        <v>36</v>
      </c>
      <c r="DB73" s="202" t="s">
        <v>36</v>
      </c>
      <c r="DC73" s="204" t="s">
        <v>36</v>
      </c>
      <c r="DD73" s="201" t="s">
        <v>36</v>
      </c>
      <c r="DE73" s="202" t="s">
        <v>36</v>
      </c>
      <c r="DF73" s="202" t="s">
        <v>36</v>
      </c>
      <c r="DG73" s="202" t="s">
        <v>36</v>
      </c>
      <c r="DH73" s="202" t="s">
        <v>36</v>
      </c>
      <c r="DI73" s="202" t="s">
        <v>36</v>
      </c>
      <c r="DJ73" s="203" t="s">
        <v>36</v>
      </c>
      <c r="DK73" s="202" t="s">
        <v>36</v>
      </c>
      <c r="DL73" s="202" t="s">
        <v>36</v>
      </c>
      <c r="DM73" s="202" t="s">
        <v>36</v>
      </c>
      <c r="DN73" s="202" t="s">
        <v>36</v>
      </c>
      <c r="DO73" s="202" t="s">
        <v>36</v>
      </c>
      <c r="DP73" s="202" t="s">
        <v>36</v>
      </c>
      <c r="DQ73" s="203" t="s">
        <v>36</v>
      </c>
      <c r="DR73" s="202" t="s">
        <v>36</v>
      </c>
      <c r="DS73" s="202" t="s">
        <v>36</v>
      </c>
      <c r="DT73" s="202" t="s">
        <v>36</v>
      </c>
      <c r="DU73" s="202" t="s">
        <v>36</v>
      </c>
      <c r="DV73" s="202" t="s">
        <v>36</v>
      </c>
      <c r="DW73" s="202" t="s">
        <v>36</v>
      </c>
      <c r="DX73" s="204" t="s">
        <v>36</v>
      </c>
      <c r="DY73" s="201" t="s">
        <v>36</v>
      </c>
      <c r="DZ73" s="202" t="s">
        <v>36</v>
      </c>
      <c r="EA73" s="202" t="s">
        <v>36</v>
      </c>
      <c r="EB73" s="202" t="s">
        <v>36</v>
      </c>
      <c r="EC73" s="202" t="s">
        <v>36</v>
      </c>
      <c r="ED73" s="202" t="s">
        <v>36</v>
      </c>
      <c r="EE73" s="203" t="s">
        <v>36</v>
      </c>
      <c r="EF73" s="202" t="s">
        <v>36</v>
      </c>
      <c r="EG73" s="202" t="s">
        <v>36</v>
      </c>
      <c r="EH73" s="202" t="s">
        <v>36</v>
      </c>
      <c r="EI73" s="202" t="s">
        <v>36</v>
      </c>
      <c r="EJ73" s="202" t="s">
        <v>36</v>
      </c>
      <c r="EK73" s="202" t="s">
        <v>36</v>
      </c>
      <c r="EL73" s="203" t="s">
        <v>36</v>
      </c>
      <c r="EM73" s="202" t="s">
        <v>36</v>
      </c>
      <c r="EN73" s="202" t="s">
        <v>36</v>
      </c>
      <c r="EO73" s="202" t="s">
        <v>36</v>
      </c>
      <c r="EP73" s="202" t="s">
        <v>36</v>
      </c>
      <c r="EQ73" s="202" t="s">
        <v>36</v>
      </c>
      <c r="ER73" s="202" t="s">
        <v>36</v>
      </c>
      <c r="ES73" s="204" t="s">
        <v>36</v>
      </c>
      <c r="ET73" s="201" t="s">
        <v>36</v>
      </c>
      <c r="EU73" s="202" t="s">
        <v>36</v>
      </c>
      <c r="EV73" s="202" t="s">
        <v>36</v>
      </c>
      <c r="EW73" s="202" t="s">
        <v>36</v>
      </c>
      <c r="EX73" s="202" t="s">
        <v>36</v>
      </c>
      <c r="EY73" s="202" t="s">
        <v>36</v>
      </c>
      <c r="EZ73" s="203" t="s">
        <v>36</v>
      </c>
      <c r="FA73" s="202" t="s">
        <v>36</v>
      </c>
      <c r="FB73" s="202" t="s">
        <v>36</v>
      </c>
      <c r="FC73" s="202" t="s">
        <v>36</v>
      </c>
      <c r="FD73" s="202" t="s">
        <v>36</v>
      </c>
      <c r="FE73" s="202" t="s">
        <v>36</v>
      </c>
      <c r="FF73" s="202" t="s">
        <v>36</v>
      </c>
      <c r="FG73" s="203" t="s">
        <v>36</v>
      </c>
      <c r="FH73" s="202" t="s">
        <v>36</v>
      </c>
      <c r="FI73" s="202" t="s">
        <v>36</v>
      </c>
      <c r="FJ73" s="202" t="s">
        <v>36</v>
      </c>
      <c r="FK73" s="202" t="s">
        <v>36</v>
      </c>
      <c r="FL73" s="202" t="s">
        <v>36</v>
      </c>
      <c r="FM73" s="202" t="s">
        <v>36</v>
      </c>
      <c r="FN73" s="204" t="s">
        <v>36</v>
      </c>
      <c r="FO73" s="201" t="s">
        <v>36</v>
      </c>
      <c r="FP73" s="202" t="s">
        <v>36</v>
      </c>
      <c r="FQ73" s="202" t="s">
        <v>36</v>
      </c>
      <c r="FR73" s="202" t="s">
        <v>36</v>
      </c>
      <c r="FS73" s="202" t="s">
        <v>36</v>
      </c>
      <c r="FT73" s="202" t="s">
        <v>36</v>
      </c>
      <c r="FU73" s="203" t="s">
        <v>36</v>
      </c>
      <c r="FV73" s="202" t="s">
        <v>36</v>
      </c>
      <c r="FW73" s="202" t="s">
        <v>36</v>
      </c>
      <c r="FX73" s="202" t="s">
        <v>36</v>
      </c>
      <c r="FY73" s="202" t="s">
        <v>36</v>
      </c>
      <c r="FZ73" s="202" t="s">
        <v>36</v>
      </c>
      <c r="GA73" s="202" t="s">
        <v>36</v>
      </c>
      <c r="GB73" s="203" t="s">
        <v>36</v>
      </c>
      <c r="GC73" s="202" t="s">
        <v>36</v>
      </c>
      <c r="GD73" s="202" t="s">
        <v>36</v>
      </c>
      <c r="GE73" s="202" t="s">
        <v>36</v>
      </c>
      <c r="GF73" s="202" t="s">
        <v>36</v>
      </c>
      <c r="GG73" s="202" t="s">
        <v>36</v>
      </c>
      <c r="GH73" s="202" t="s">
        <v>36</v>
      </c>
      <c r="GI73" s="204" t="s">
        <v>36</v>
      </c>
    </row>
    <row r="74" spans="1:191" outlineLevel="1">
      <c r="A74">
        <v>8</v>
      </c>
      <c r="B74" s="130" t="str">
        <f t="shared" si="33"/>
        <v>Fine BBB, Young ewes:Hgt, CFA:5.5yo, Wethers:Lmb</v>
      </c>
      <c r="C74">
        <f t="shared" si="29"/>
        <v>0</v>
      </c>
      <c r="D74" t="b">
        <f t="shared" si="30"/>
        <v>0</v>
      </c>
      <c r="E74">
        <f t="shared" si="34"/>
        <v>0</v>
      </c>
      <c r="F74">
        <f t="shared" si="35"/>
        <v>450</v>
      </c>
      <c r="G74" t="str">
        <f t="shared" si="36"/>
        <v>-</v>
      </c>
      <c r="H74">
        <f t="shared" si="36"/>
        <v>0</v>
      </c>
      <c r="I74">
        <f t="shared" si="36"/>
        <v>0</v>
      </c>
      <c r="J74">
        <f t="shared" si="36"/>
        <v>0</v>
      </c>
      <c r="K74">
        <f t="shared" si="31"/>
        <v>500</v>
      </c>
      <c r="L74" s="209">
        <f t="shared" si="31"/>
        <v>865</v>
      </c>
      <c r="M74">
        <f t="shared" si="32"/>
        <v>0</v>
      </c>
      <c r="O74" s="136">
        <f t="shared" si="41"/>
        <v>1</v>
      </c>
      <c r="P74" s="135">
        <f>MOD(INT(($A74-5)/PRODUCT(R$63:$U$63)),P$63)+1</f>
        <v>1</v>
      </c>
      <c r="Q74" s="136">
        <f t="shared" si="42"/>
        <v>1</v>
      </c>
      <c r="R74" s="135">
        <f>MOD(INT(($A74-5)/PRODUCT(S$63:$U$63)),R$63)+1</f>
        <v>1</v>
      </c>
      <c r="S74" s="135">
        <f>MOD(INT(($A74-5)/PRODUCT(T$63:$U$63)),S$63)+1</f>
        <v>2</v>
      </c>
      <c r="T74" s="135">
        <f>MOD(INT(($A74-5)/PRODUCT(U$63:$U$63)),T$63)+1</f>
        <v>2</v>
      </c>
      <c r="W74" s="200" t="str">
        <f t="shared" si="37"/>
        <v>-</v>
      </c>
      <c r="X74" s="200" t="str">
        <f t="shared" si="37"/>
        <v>-</v>
      </c>
      <c r="Y74" s="200" t="str">
        <f t="shared" si="37"/>
        <v>-</v>
      </c>
      <c r="Z74" s="200" t="str">
        <f t="shared" si="37"/>
        <v>-</v>
      </c>
      <c r="AA74" s="200" t="str">
        <f t="shared" si="37"/>
        <v>-</v>
      </c>
      <c r="AB74" s="200" t="str">
        <f t="shared" si="37"/>
        <v>-</v>
      </c>
      <c r="AC74" s="200" t="str">
        <f t="shared" si="37"/>
        <v>-</v>
      </c>
      <c r="AD74" s="200" t="str">
        <f t="shared" si="37"/>
        <v>-</v>
      </c>
      <c r="AE74" s="200" t="str">
        <f t="shared" si="37"/>
        <v>-</v>
      </c>
      <c r="AF74" s="200" t="str">
        <f t="shared" si="37"/>
        <v>-</v>
      </c>
      <c r="AG74" s="200" t="str">
        <f t="shared" si="38"/>
        <v>-</v>
      </c>
      <c r="AH74" s="200" t="str">
        <f t="shared" si="38"/>
        <v>-</v>
      </c>
      <c r="AI74" s="200" t="str">
        <f t="shared" si="38"/>
        <v>-</v>
      </c>
      <c r="AJ74" s="200" t="str">
        <f t="shared" si="38"/>
        <v>-</v>
      </c>
      <c r="AK74" s="200" t="str">
        <f t="shared" si="38"/>
        <v>-</v>
      </c>
      <c r="AL74" s="200" t="str">
        <f t="shared" si="38"/>
        <v>-</v>
      </c>
      <c r="AM74" s="200" t="str">
        <f t="shared" si="38"/>
        <v>-</v>
      </c>
      <c r="AN74" s="200" t="str">
        <f t="shared" si="38"/>
        <v>-</v>
      </c>
      <c r="AO74" s="200" t="str">
        <f t="shared" si="38"/>
        <v>-</v>
      </c>
      <c r="AP74" s="200" t="str">
        <f t="shared" si="38"/>
        <v>-</v>
      </c>
      <c r="AQ74" s="200" t="str">
        <f t="shared" si="39"/>
        <v>-</v>
      </c>
      <c r="AR74" s="200" t="str">
        <f t="shared" si="39"/>
        <v>-</v>
      </c>
      <c r="AS74" s="200" t="str">
        <f t="shared" si="39"/>
        <v>-</v>
      </c>
      <c r="AT74" s="200" t="str">
        <f t="shared" si="39"/>
        <v>-</v>
      </c>
      <c r="AU74" s="200" t="str">
        <f t="shared" si="39"/>
        <v>-</v>
      </c>
      <c r="AV74" s="200" t="str">
        <f t="shared" si="39"/>
        <v>-</v>
      </c>
      <c r="AW74" s="200" t="str">
        <f t="shared" si="39"/>
        <v>-</v>
      </c>
      <c r="AX74" s="200" t="str">
        <f t="shared" si="39"/>
        <v>-</v>
      </c>
      <c r="AY74" s="200" t="str">
        <f t="shared" si="39"/>
        <v>-</v>
      </c>
      <c r="AZ74" s="200" t="str">
        <f t="shared" si="39"/>
        <v>-</v>
      </c>
      <c r="BA74" s="200" t="str">
        <f t="shared" si="40"/>
        <v>-</v>
      </c>
      <c r="BB74" s="200" t="str">
        <f t="shared" si="40"/>
        <v>-</v>
      </c>
      <c r="BC74" s="200" t="str">
        <f t="shared" si="40"/>
        <v>-</v>
      </c>
      <c r="BD74" s="200" t="str">
        <f t="shared" si="40"/>
        <v>-</v>
      </c>
      <c r="BE74" s="200" t="str">
        <f t="shared" si="40"/>
        <v>-</v>
      </c>
      <c r="BF74" s="200" t="str">
        <f t="shared" si="40"/>
        <v>-</v>
      </c>
      <c r="BG74" s="200" t="str">
        <f t="shared" si="40"/>
        <v>-</v>
      </c>
      <c r="BH74" s="200" t="str">
        <f t="shared" si="40"/>
        <v>-</v>
      </c>
      <c r="BI74" s="200" t="str">
        <f t="shared" si="40"/>
        <v>-</v>
      </c>
      <c r="BJ74" s="200" t="str">
        <f t="shared" si="40"/>
        <v>-</v>
      </c>
      <c r="BK74" s="200" t="str">
        <f t="shared" si="40"/>
        <v>-</v>
      </c>
      <c r="BL74" s="200" t="str">
        <f t="shared" si="40"/>
        <v>-</v>
      </c>
      <c r="BM74" s="195"/>
      <c r="BN74" s="201" t="s">
        <v>36</v>
      </c>
      <c r="BO74" s="202" t="s">
        <v>36</v>
      </c>
      <c r="BP74" s="202" t="s">
        <v>36</v>
      </c>
      <c r="BQ74" s="202" t="s">
        <v>36</v>
      </c>
      <c r="BR74" s="202" t="s">
        <v>36</v>
      </c>
      <c r="BS74" s="202" t="s">
        <v>36</v>
      </c>
      <c r="BT74" s="203" t="s">
        <v>36</v>
      </c>
      <c r="BU74" s="202" t="s">
        <v>36</v>
      </c>
      <c r="BV74" s="202" t="s">
        <v>36</v>
      </c>
      <c r="BW74" s="202" t="s">
        <v>36</v>
      </c>
      <c r="BX74" s="202" t="s">
        <v>36</v>
      </c>
      <c r="BY74" s="202" t="s">
        <v>36</v>
      </c>
      <c r="BZ74" s="202" t="s">
        <v>36</v>
      </c>
      <c r="CA74" s="203" t="s">
        <v>36</v>
      </c>
      <c r="CB74" s="202" t="s">
        <v>36</v>
      </c>
      <c r="CC74" s="202" t="s">
        <v>36</v>
      </c>
      <c r="CD74" s="202" t="s">
        <v>36</v>
      </c>
      <c r="CE74" s="202" t="s">
        <v>36</v>
      </c>
      <c r="CF74" s="202" t="s">
        <v>36</v>
      </c>
      <c r="CG74" s="202" t="s">
        <v>36</v>
      </c>
      <c r="CH74" s="204" t="s">
        <v>36</v>
      </c>
      <c r="CI74" s="201" t="s">
        <v>36</v>
      </c>
      <c r="CJ74" s="202" t="s">
        <v>36</v>
      </c>
      <c r="CK74" s="202" t="s">
        <v>36</v>
      </c>
      <c r="CL74" s="202" t="s">
        <v>36</v>
      </c>
      <c r="CM74" s="202" t="s">
        <v>36</v>
      </c>
      <c r="CN74" s="202" t="s">
        <v>36</v>
      </c>
      <c r="CO74" s="203" t="s">
        <v>36</v>
      </c>
      <c r="CP74" s="202" t="s">
        <v>36</v>
      </c>
      <c r="CQ74" s="202" t="s">
        <v>36</v>
      </c>
      <c r="CR74" s="202" t="s">
        <v>36</v>
      </c>
      <c r="CS74" s="202" t="s">
        <v>36</v>
      </c>
      <c r="CT74" s="202" t="s">
        <v>36</v>
      </c>
      <c r="CU74" s="202" t="s">
        <v>36</v>
      </c>
      <c r="CV74" s="203" t="s">
        <v>36</v>
      </c>
      <c r="CW74" s="202" t="s">
        <v>36</v>
      </c>
      <c r="CX74" s="202" t="s">
        <v>36</v>
      </c>
      <c r="CY74" s="202" t="s">
        <v>36</v>
      </c>
      <c r="CZ74" s="202" t="s">
        <v>36</v>
      </c>
      <c r="DA74" s="202" t="s">
        <v>36</v>
      </c>
      <c r="DB74" s="202" t="s">
        <v>36</v>
      </c>
      <c r="DC74" s="204" t="s">
        <v>36</v>
      </c>
      <c r="DD74" s="201" t="s">
        <v>36</v>
      </c>
      <c r="DE74" s="202" t="s">
        <v>36</v>
      </c>
      <c r="DF74" s="202" t="s">
        <v>36</v>
      </c>
      <c r="DG74" s="202" t="s">
        <v>36</v>
      </c>
      <c r="DH74" s="202" t="s">
        <v>36</v>
      </c>
      <c r="DI74" s="202" t="s">
        <v>36</v>
      </c>
      <c r="DJ74" s="203" t="s">
        <v>36</v>
      </c>
      <c r="DK74" s="202" t="s">
        <v>36</v>
      </c>
      <c r="DL74" s="202" t="s">
        <v>36</v>
      </c>
      <c r="DM74" s="202" t="s">
        <v>36</v>
      </c>
      <c r="DN74" s="202" t="s">
        <v>36</v>
      </c>
      <c r="DO74" s="202" t="s">
        <v>36</v>
      </c>
      <c r="DP74" s="202" t="s">
        <v>36</v>
      </c>
      <c r="DQ74" s="203" t="s">
        <v>36</v>
      </c>
      <c r="DR74" s="202" t="s">
        <v>36</v>
      </c>
      <c r="DS74" s="202" t="s">
        <v>36</v>
      </c>
      <c r="DT74" s="202" t="s">
        <v>36</v>
      </c>
      <c r="DU74" s="202" t="s">
        <v>36</v>
      </c>
      <c r="DV74" s="202" t="s">
        <v>36</v>
      </c>
      <c r="DW74" s="202" t="s">
        <v>36</v>
      </c>
      <c r="DX74" s="204" t="s">
        <v>36</v>
      </c>
      <c r="DY74" s="201" t="s">
        <v>36</v>
      </c>
      <c r="DZ74" s="202" t="s">
        <v>36</v>
      </c>
      <c r="EA74" s="202" t="s">
        <v>36</v>
      </c>
      <c r="EB74" s="202" t="s">
        <v>36</v>
      </c>
      <c r="EC74" s="202" t="s">
        <v>36</v>
      </c>
      <c r="ED74" s="202" t="s">
        <v>36</v>
      </c>
      <c r="EE74" s="203" t="s">
        <v>36</v>
      </c>
      <c r="EF74" s="202" t="s">
        <v>36</v>
      </c>
      <c r="EG74" s="202" t="s">
        <v>36</v>
      </c>
      <c r="EH74" s="202" t="s">
        <v>36</v>
      </c>
      <c r="EI74" s="202" t="s">
        <v>36</v>
      </c>
      <c r="EJ74" s="202" t="s">
        <v>36</v>
      </c>
      <c r="EK74" s="202" t="s">
        <v>36</v>
      </c>
      <c r="EL74" s="203" t="s">
        <v>36</v>
      </c>
      <c r="EM74" s="202" t="s">
        <v>36</v>
      </c>
      <c r="EN74" s="202" t="s">
        <v>36</v>
      </c>
      <c r="EO74" s="202" t="s">
        <v>36</v>
      </c>
      <c r="EP74" s="202" t="s">
        <v>36</v>
      </c>
      <c r="EQ74" s="202" t="s">
        <v>36</v>
      </c>
      <c r="ER74" s="202" t="s">
        <v>36</v>
      </c>
      <c r="ES74" s="204" t="s">
        <v>36</v>
      </c>
      <c r="ET74" s="201" t="s">
        <v>36</v>
      </c>
      <c r="EU74" s="202" t="s">
        <v>36</v>
      </c>
      <c r="EV74" s="202" t="s">
        <v>36</v>
      </c>
      <c r="EW74" s="202" t="s">
        <v>36</v>
      </c>
      <c r="EX74" s="202" t="s">
        <v>36</v>
      </c>
      <c r="EY74" s="202" t="s">
        <v>36</v>
      </c>
      <c r="EZ74" s="203" t="s">
        <v>36</v>
      </c>
      <c r="FA74" s="202" t="s">
        <v>36</v>
      </c>
      <c r="FB74" s="202" t="s">
        <v>36</v>
      </c>
      <c r="FC74" s="202" t="s">
        <v>36</v>
      </c>
      <c r="FD74" s="202" t="s">
        <v>36</v>
      </c>
      <c r="FE74" s="202" t="s">
        <v>36</v>
      </c>
      <c r="FF74" s="202" t="s">
        <v>36</v>
      </c>
      <c r="FG74" s="203" t="s">
        <v>36</v>
      </c>
      <c r="FH74" s="202" t="s">
        <v>36</v>
      </c>
      <c r="FI74" s="202" t="s">
        <v>36</v>
      </c>
      <c r="FJ74" s="202" t="s">
        <v>36</v>
      </c>
      <c r="FK74" s="202" t="s">
        <v>36</v>
      </c>
      <c r="FL74" s="202" t="s">
        <v>36</v>
      </c>
      <c r="FM74" s="202" t="s">
        <v>36</v>
      </c>
      <c r="FN74" s="204" t="s">
        <v>36</v>
      </c>
      <c r="FO74" s="201" t="s">
        <v>36</v>
      </c>
      <c r="FP74" s="202" t="s">
        <v>36</v>
      </c>
      <c r="FQ74" s="202" t="s">
        <v>36</v>
      </c>
      <c r="FR74" s="202" t="s">
        <v>36</v>
      </c>
      <c r="FS74" s="202" t="s">
        <v>36</v>
      </c>
      <c r="FT74" s="202" t="s">
        <v>36</v>
      </c>
      <c r="FU74" s="203" t="s">
        <v>36</v>
      </c>
      <c r="FV74" s="202" t="s">
        <v>36</v>
      </c>
      <c r="FW74" s="202" t="s">
        <v>36</v>
      </c>
      <c r="FX74" s="202" t="s">
        <v>36</v>
      </c>
      <c r="FY74" s="202" t="s">
        <v>36</v>
      </c>
      <c r="FZ74" s="202" t="s">
        <v>36</v>
      </c>
      <c r="GA74" s="202" t="s">
        <v>36</v>
      </c>
      <c r="GB74" s="203" t="s">
        <v>36</v>
      </c>
      <c r="GC74" s="202" t="s">
        <v>36</v>
      </c>
      <c r="GD74" s="202" t="s">
        <v>36</v>
      </c>
      <c r="GE74" s="202" t="s">
        <v>36</v>
      </c>
      <c r="GF74" s="202" t="s">
        <v>36</v>
      </c>
      <c r="GG74" s="202" t="s">
        <v>36</v>
      </c>
      <c r="GH74" s="202" t="s">
        <v>36</v>
      </c>
      <c r="GI74" s="204" t="s">
        <v>36</v>
      </c>
    </row>
    <row r="75" spans="1:191" outlineLevel="1">
      <c r="A75">
        <v>9</v>
      </c>
      <c r="B75" s="130" t="str">
        <f t="shared" si="33"/>
        <v>Fine BBB, Young ewes:Lmb, CFA:6.5yo, Wethers:Hgt</v>
      </c>
      <c r="C75">
        <f t="shared" si="29"/>
        <v>0</v>
      </c>
      <c r="D75" t="b">
        <f t="shared" si="30"/>
        <v>0</v>
      </c>
      <c r="E75">
        <f t="shared" si="34"/>
        <v>464</v>
      </c>
      <c r="F75">
        <f t="shared" si="35"/>
        <v>729</v>
      </c>
      <c r="G75" t="str">
        <f t="shared" si="36"/>
        <v>-</v>
      </c>
      <c r="H75" t="str">
        <f t="shared" si="36"/>
        <v>-</v>
      </c>
      <c r="I75">
        <f t="shared" si="36"/>
        <v>0</v>
      </c>
      <c r="J75">
        <f t="shared" si="36"/>
        <v>0</v>
      </c>
      <c r="K75">
        <f t="shared" si="31"/>
        <v>0</v>
      </c>
      <c r="L75" s="209">
        <f t="shared" si="31"/>
        <v>450</v>
      </c>
      <c r="M75">
        <f t="shared" si="32"/>
        <v>0.9</v>
      </c>
      <c r="O75" s="136">
        <f t="shared" si="41"/>
        <v>1</v>
      </c>
      <c r="P75" s="135">
        <f>MOD(INT(($A75-5)/PRODUCT(R$63:$U$63)),P$63)+1</f>
        <v>1</v>
      </c>
      <c r="Q75" s="136">
        <f t="shared" si="42"/>
        <v>2</v>
      </c>
      <c r="R75" s="135">
        <f>MOD(INT(($A75-5)/PRODUCT(S$63:$U$63)),R$63)+1</f>
        <v>2</v>
      </c>
      <c r="S75" s="135">
        <f>MOD(INT(($A75-5)/PRODUCT(T$63:$U$63)),S$63)+1</f>
        <v>1</v>
      </c>
      <c r="T75" s="135">
        <f>MOD(INT(($A75-5)/PRODUCT(U$63:$U$63)),T$63)+1</f>
        <v>1</v>
      </c>
      <c r="W75" s="200" t="str">
        <f t="shared" si="37"/>
        <v>-</v>
      </c>
      <c r="X75" s="200" t="str">
        <f t="shared" si="37"/>
        <v>-</v>
      </c>
      <c r="Y75" s="200" t="str">
        <f t="shared" si="37"/>
        <v>-</v>
      </c>
      <c r="Z75" s="200" t="str">
        <f t="shared" si="37"/>
        <v>-</v>
      </c>
      <c r="AA75" s="200" t="str">
        <f t="shared" si="37"/>
        <v>-</v>
      </c>
      <c r="AB75" s="200" t="str">
        <f t="shared" si="37"/>
        <v>-</v>
      </c>
      <c r="AC75" s="200" t="str">
        <f t="shared" si="37"/>
        <v>-</v>
      </c>
      <c r="AD75" s="200" t="str">
        <f t="shared" si="37"/>
        <v>-</v>
      </c>
      <c r="AE75" s="200" t="str">
        <f t="shared" si="37"/>
        <v>-</v>
      </c>
      <c r="AF75" s="200" t="str">
        <f t="shared" si="37"/>
        <v>-</v>
      </c>
      <c r="AG75" s="200" t="str">
        <f t="shared" si="38"/>
        <v>-</v>
      </c>
      <c r="AH75" s="200" t="str">
        <f t="shared" si="38"/>
        <v>-</v>
      </c>
      <c r="AI75" s="200" t="str">
        <f t="shared" si="38"/>
        <v>-</v>
      </c>
      <c r="AJ75" s="200" t="str">
        <f t="shared" si="38"/>
        <v>-</v>
      </c>
      <c r="AK75" s="200" t="str">
        <f t="shared" si="38"/>
        <v>-</v>
      </c>
      <c r="AL75" s="200" t="str">
        <f t="shared" si="38"/>
        <v>-</v>
      </c>
      <c r="AM75" s="200" t="str">
        <f t="shared" si="38"/>
        <v>-</v>
      </c>
      <c r="AN75" s="200" t="str">
        <f t="shared" si="38"/>
        <v>-</v>
      </c>
      <c r="AO75" s="200" t="str">
        <f t="shared" si="38"/>
        <v>-</v>
      </c>
      <c r="AP75" s="200" t="str">
        <f t="shared" si="38"/>
        <v>-</v>
      </c>
      <c r="AQ75" s="200" t="str">
        <f t="shared" si="39"/>
        <v>-</v>
      </c>
      <c r="AR75" s="200" t="str">
        <f t="shared" si="39"/>
        <v>-</v>
      </c>
      <c r="AS75" s="200" t="str">
        <f t="shared" si="39"/>
        <v>-</v>
      </c>
      <c r="AT75" s="200" t="str">
        <f t="shared" si="39"/>
        <v>-</v>
      </c>
      <c r="AU75" s="200" t="str">
        <f t="shared" si="39"/>
        <v>-</v>
      </c>
      <c r="AV75" s="200" t="str">
        <f t="shared" si="39"/>
        <v>-</v>
      </c>
      <c r="AW75" s="200" t="str">
        <f t="shared" si="39"/>
        <v>-</v>
      </c>
      <c r="AX75" s="200" t="str">
        <f t="shared" si="39"/>
        <v>-</v>
      </c>
      <c r="AY75" s="200" t="str">
        <f t="shared" si="39"/>
        <v>-</v>
      </c>
      <c r="AZ75" s="200" t="str">
        <f t="shared" si="39"/>
        <v>-</v>
      </c>
      <c r="BA75" s="200" t="str">
        <f t="shared" si="40"/>
        <v>-</v>
      </c>
      <c r="BB75" s="200" t="str">
        <f t="shared" si="40"/>
        <v>-</v>
      </c>
      <c r="BC75" s="200" t="str">
        <f t="shared" si="40"/>
        <v>-</v>
      </c>
      <c r="BD75" s="200" t="str">
        <f t="shared" si="40"/>
        <v>-</v>
      </c>
      <c r="BE75" s="200" t="str">
        <f t="shared" si="40"/>
        <v>-</v>
      </c>
      <c r="BF75" s="200" t="str">
        <f t="shared" si="40"/>
        <v>-</v>
      </c>
      <c r="BG75" s="200" t="str">
        <f t="shared" si="40"/>
        <v>-</v>
      </c>
      <c r="BH75" s="200" t="str">
        <f t="shared" si="40"/>
        <v>-</v>
      </c>
      <c r="BI75" s="200" t="str">
        <f t="shared" si="40"/>
        <v>-</v>
      </c>
      <c r="BJ75" s="200" t="str">
        <f t="shared" si="40"/>
        <v>-</v>
      </c>
      <c r="BK75" s="200" t="str">
        <f t="shared" si="40"/>
        <v>-</v>
      </c>
      <c r="BL75" s="200" t="str">
        <f t="shared" si="40"/>
        <v>-</v>
      </c>
      <c r="BM75" s="195"/>
      <c r="BN75" s="201" t="s">
        <v>36</v>
      </c>
      <c r="BO75" s="202" t="s">
        <v>36</v>
      </c>
      <c r="BP75" s="202" t="s">
        <v>36</v>
      </c>
      <c r="BQ75" s="202" t="s">
        <v>36</v>
      </c>
      <c r="BR75" s="202" t="s">
        <v>36</v>
      </c>
      <c r="BS75" s="202" t="s">
        <v>36</v>
      </c>
      <c r="BT75" s="203" t="s">
        <v>36</v>
      </c>
      <c r="BU75" s="202" t="s">
        <v>36</v>
      </c>
      <c r="BV75" s="202" t="s">
        <v>36</v>
      </c>
      <c r="BW75" s="202" t="s">
        <v>36</v>
      </c>
      <c r="BX75" s="202" t="s">
        <v>36</v>
      </c>
      <c r="BY75" s="202" t="s">
        <v>36</v>
      </c>
      <c r="BZ75" s="202" t="s">
        <v>36</v>
      </c>
      <c r="CA75" s="203" t="s">
        <v>36</v>
      </c>
      <c r="CB75" s="202" t="s">
        <v>36</v>
      </c>
      <c r="CC75" s="202" t="s">
        <v>36</v>
      </c>
      <c r="CD75" s="202" t="s">
        <v>36</v>
      </c>
      <c r="CE75" s="202" t="s">
        <v>36</v>
      </c>
      <c r="CF75" s="202" t="s">
        <v>36</v>
      </c>
      <c r="CG75" s="202" t="s">
        <v>36</v>
      </c>
      <c r="CH75" s="204" t="s">
        <v>36</v>
      </c>
      <c r="CI75" s="201" t="s">
        <v>36</v>
      </c>
      <c r="CJ75" s="202" t="s">
        <v>36</v>
      </c>
      <c r="CK75" s="202" t="s">
        <v>36</v>
      </c>
      <c r="CL75" s="202" t="s">
        <v>36</v>
      </c>
      <c r="CM75" s="202" t="s">
        <v>36</v>
      </c>
      <c r="CN75" s="202" t="s">
        <v>36</v>
      </c>
      <c r="CO75" s="203" t="s">
        <v>36</v>
      </c>
      <c r="CP75" s="202" t="s">
        <v>36</v>
      </c>
      <c r="CQ75" s="202" t="s">
        <v>36</v>
      </c>
      <c r="CR75" s="202" t="s">
        <v>36</v>
      </c>
      <c r="CS75" s="202" t="s">
        <v>36</v>
      </c>
      <c r="CT75" s="202" t="s">
        <v>36</v>
      </c>
      <c r="CU75" s="202" t="s">
        <v>36</v>
      </c>
      <c r="CV75" s="203" t="s">
        <v>36</v>
      </c>
      <c r="CW75" s="202" t="s">
        <v>36</v>
      </c>
      <c r="CX75" s="202" t="s">
        <v>36</v>
      </c>
      <c r="CY75" s="202" t="s">
        <v>36</v>
      </c>
      <c r="CZ75" s="202" t="s">
        <v>36</v>
      </c>
      <c r="DA75" s="202" t="s">
        <v>36</v>
      </c>
      <c r="DB75" s="202" t="s">
        <v>36</v>
      </c>
      <c r="DC75" s="204" t="s">
        <v>36</v>
      </c>
      <c r="DD75" s="201" t="s">
        <v>36</v>
      </c>
      <c r="DE75" s="202" t="s">
        <v>36</v>
      </c>
      <c r="DF75" s="202" t="s">
        <v>36</v>
      </c>
      <c r="DG75" s="202" t="s">
        <v>36</v>
      </c>
      <c r="DH75" s="202" t="s">
        <v>36</v>
      </c>
      <c r="DI75" s="202" t="s">
        <v>36</v>
      </c>
      <c r="DJ75" s="203" t="s">
        <v>36</v>
      </c>
      <c r="DK75" s="202" t="s">
        <v>36</v>
      </c>
      <c r="DL75" s="202" t="s">
        <v>36</v>
      </c>
      <c r="DM75" s="202" t="s">
        <v>36</v>
      </c>
      <c r="DN75" s="202" t="s">
        <v>36</v>
      </c>
      <c r="DO75" s="202" t="s">
        <v>36</v>
      </c>
      <c r="DP75" s="202" t="s">
        <v>36</v>
      </c>
      <c r="DQ75" s="203" t="s">
        <v>36</v>
      </c>
      <c r="DR75" s="202" t="s">
        <v>36</v>
      </c>
      <c r="DS75" s="202" t="s">
        <v>36</v>
      </c>
      <c r="DT75" s="202" t="s">
        <v>36</v>
      </c>
      <c r="DU75" s="202" t="s">
        <v>36</v>
      </c>
      <c r="DV75" s="202" t="s">
        <v>36</v>
      </c>
      <c r="DW75" s="202" t="s">
        <v>36</v>
      </c>
      <c r="DX75" s="204" t="s">
        <v>36</v>
      </c>
      <c r="DY75" s="201" t="s">
        <v>36</v>
      </c>
      <c r="DZ75" s="202" t="s">
        <v>36</v>
      </c>
      <c r="EA75" s="202" t="s">
        <v>36</v>
      </c>
      <c r="EB75" s="202" t="s">
        <v>36</v>
      </c>
      <c r="EC75" s="202" t="s">
        <v>36</v>
      </c>
      <c r="ED75" s="202" t="s">
        <v>36</v>
      </c>
      <c r="EE75" s="203" t="s">
        <v>36</v>
      </c>
      <c r="EF75" s="202" t="s">
        <v>36</v>
      </c>
      <c r="EG75" s="202" t="s">
        <v>36</v>
      </c>
      <c r="EH75" s="202" t="s">
        <v>36</v>
      </c>
      <c r="EI75" s="202" t="s">
        <v>36</v>
      </c>
      <c r="EJ75" s="202" t="s">
        <v>36</v>
      </c>
      <c r="EK75" s="202" t="s">
        <v>36</v>
      </c>
      <c r="EL75" s="203" t="s">
        <v>36</v>
      </c>
      <c r="EM75" s="202" t="s">
        <v>36</v>
      </c>
      <c r="EN75" s="202" t="s">
        <v>36</v>
      </c>
      <c r="EO75" s="202" t="s">
        <v>36</v>
      </c>
      <c r="EP75" s="202" t="s">
        <v>36</v>
      </c>
      <c r="EQ75" s="202" t="s">
        <v>36</v>
      </c>
      <c r="ER75" s="202" t="s">
        <v>36</v>
      </c>
      <c r="ES75" s="204" t="s">
        <v>36</v>
      </c>
      <c r="ET75" s="201" t="s">
        <v>36</v>
      </c>
      <c r="EU75" s="202" t="s">
        <v>36</v>
      </c>
      <c r="EV75" s="202" t="s">
        <v>36</v>
      </c>
      <c r="EW75" s="202" t="s">
        <v>36</v>
      </c>
      <c r="EX75" s="202" t="s">
        <v>36</v>
      </c>
      <c r="EY75" s="202" t="s">
        <v>36</v>
      </c>
      <c r="EZ75" s="203" t="s">
        <v>36</v>
      </c>
      <c r="FA75" s="202" t="s">
        <v>36</v>
      </c>
      <c r="FB75" s="202" t="s">
        <v>36</v>
      </c>
      <c r="FC75" s="202" t="s">
        <v>36</v>
      </c>
      <c r="FD75" s="202" t="s">
        <v>36</v>
      </c>
      <c r="FE75" s="202" t="s">
        <v>36</v>
      </c>
      <c r="FF75" s="202" t="s">
        <v>36</v>
      </c>
      <c r="FG75" s="203" t="s">
        <v>36</v>
      </c>
      <c r="FH75" s="202" t="s">
        <v>36</v>
      </c>
      <c r="FI75" s="202" t="s">
        <v>36</v>
      </c>
      <c r="FJ75" s="202" t="s">
        <v>36</v>
      </c>
      <c r="FK75" s="202" t="s">
        <v>36</v>
      </c>
      <c r="FL75" s="202" t="s">
        <v>36</v>
      </c>
      <c r="FM75" s="202" t="s">
        <v>36</v>
      </c>
      <c r="FN75" s="204" t="s">
        <v>36</v>
      </c>
      <c r="FO75" s="201" t="s">
        <v>36</v>
      </c>
      <c r="FP75" s="202" t="s">
        <v>36</v>
      </c>
      <c r="FQ75" s="202" t="s">
        <v>36</v>
      </c>
      <c r="FR75" s="202" t="s">
        <v>36</v>
      </c>
      <c r="FS75" s="202" t="s">
        <v>36</v>
      </c>
      <c r="FT75" s="202" t="s">
        <v>36</v>
      </c>
      <c r="FU75" s="203" t="s">
        <v>36</v>
      </c>
      <c r="FV75" s="202" t="s">
        <v>36</v>
      </c>
      <c r="FW75" s="202" t="s">
        <v>36</v>
      </c>
      <c r="FX75" s="202" t="s">
        <v>36</v>
      </c>
      <c r="FY75" s="202" t="s">
        <v>36</v>
      </c>
      <c r="FZ75" s="202" t="s">
        <v>36</v>
      </c>
      <c r="GA75" s="202" t="s">
        <v>36</v>
      </c>
      <c r="GB75" s="203" t="s">
        <v>36</v>
      </c>
      <c r="GC75" s="202" t="s">
        <v>36</v>
      </c>
      <c r="GD75" s="202" t="s">
        <v>36</v>
      </c>
      <c r="GE75" s="202" t="s">
        <v>36</v>
      </c>
      <c r="GF75" s="202" t="s">
        <v>36</v>
      </c>
      <c r="GG75" s="202" t="s">
        <v>36</v>
      </c>
      <c r="GH75" s="202" t="s">
        <v>36</v>
      </c>
      <c r="GI75" s="204" t="s">
        <v>36</v>
      </c>
    </row>
    <row r="76" spans="1:191" outlineLevel="1">
      <c r="A76">
        <v>10</v>
      </c>
      <c r="B76" s="130" t="str">
        <f t="shared" si="33"/>
        <v>Fine BBB, Young ewes:Lmb, CFA:5.5yo, Wethers:Hgt</v>
      </c>
      <c r="C76">
        <f t="shared" si="29"/>
        <v>0</v>
      </c>
      <c r="D76" t="b">
        <f t="shared" si="30"/>
        <v>0</v>
      </c>
      <c r="E76">
        <f t="shared" si="34"/>
        <v>464</v>
      </c>
      <c r="F76">
        <f t="shared" si="35"/>
        <v>729</v>
      </c>
      <c r="G76" t="str">
        <f t="shared" si="36"/>
        <v>-</v>
      </c>
      <c r="H76" t="str">
        <f t="shared" si="36"/>
        <v>-</v>
      </c>
      <c r="I76">
        <f t="shared" si="36"/>
        <v>0</v>
      </c>
      <c r="J76">
        <f t="shared" si="36"/>
        <v>0</v>
      </c>
      <c r="K76">
        <f t="shared" si="31"/>
        <v>0</v>
      </c>
      <c r="L76" s="209">
        <f t="shared" si="31"/>
        <v>450</v>
      </c>
      <c r="M76">
        <f t="shared" si="32"/>
        <v>0</v>
      </c>
      <c r="O76" s="136">
        <f t="shared" si="41"/>
        <v>1</v>
      </c>
      <c r="P76" s="135">
        <f>MOD(INT(($A76-5)/PRODUCT(R$63:$U$63)),P$63)+1</f>
        <v>1</v>
      </c>
      <c r="Q76" s="136">
        <f t="shared" si="42"/>
        <v>2</v>
      </c>
      <c r="R76" s="135">
        <f>MOD(INT(($A76-5)/PRODUCT(S$63:$U$63)),R$63)+1</f>
        <v>2</v>
      </c>
      <c r="S76" s="135">
        <f>MOD(INT(($A76-5)/PRODUCT(T$63:$U$63)),S$63)+1</f>
        <v>1</v>
      </c>
      <c r="T76" s="135">
        <f>MOD(INT(($A76-5)/PRODUCT(U$63:$U$63)),T$63)+1</f>
        <v>2</v>
      </c>
      <c r="W76" s="200" t="str">
        <f t="shared" si="37"/>
        <v>-</v>
      </c>
      <c r="X76" s="200" t="str">
        <f t="shared" si="37"/>
        <v>-</v>
      </c>
      <c r="Y76" s="200" t="str">
        <f t="shared" si="37"/>
        <v>-</v>
      </c>
      <c r="Z76" s="200" t="str">
        <f t="shared" si="37"/>
        <v>-</v>
      </c>
      <c r="AA76" s="200" t="str">
        <f t="shared" si="37"/>
        <v>-</v>
      </c>
      <c r="AB76" s="200" t="str">
        <f t="shared" si="37"/>
        <v>-</v>
      </c>
      <c r="AC76" s="200" t="str">
        <f t="shared" si="37"/>
        <v>-</v>
      </c>
      <c r="AD76" s="200" t="str">
        <f t="shared" si="37"/>
        <v>-</v>
      </c>
      <c r="AE76" s="200" t="str">
        <f t="shared" si="37"/>
        <v>-</v>
      </c>
      <c r="AF76" s="200" t="str">
        <f t="shared" si="37"/>
        <v>-</v>
      </c>
      <c r="AG76" s="200" t="str">
        <f t="shared" si="38"/>
        <v>-</v>
      </c>
      <c r="AH76" s="200" t="str">
        <f t="shared" si="38"/>
        <v>-</v>
      </c>
      <c r="AI76" s="200" t="str">
        <f t="shared" si="38"/>
        <v>-</v>
      </c>
      <c r="AJ76" s="200" t="str">
        <f t="shared" si="38"/>
        <v>-</v>
      </c>
      <c r="AK76" s="200" t="str">
        <f t="shared" si="38"/>
        <v>-</v>
      </c>
      <c r="AL76" s="200" t="str">
        <f t="shared" si="38"/>
        <v>-</v>
      </c>
      <c r="AM76" s="200" t="str">
        <f t="shared" si="38"/>
        <v>-</v>
      </c>
      <c r="AN76" s="200" t="str">
        <f t="shared" si="38"/>
        <v>-</v>
      </c>
      <c r="AO76" s="200" t="str">
        <f t="shared" si="38"/>
        <v>-</v>
      </c>
      <c r="AP76" s="200" t="str">
        <f t="shared" si="38"/>
        <v>-</v>
      </c>
      <c r="AQ76" s="200" t="str">
        <f t="shared" si="39"/>
        <v>-</v>
      </c>
      <c r="AR76" s="200" t="str">
        <f t="shared" si="39"/>
        <v>-</v>
      </c>
      <c r="AS76" s="200" t="str">
        <f t="shared" si="39"/>
        <v>-</v>
      </c>
      <c r="AT76" s="200" t="str">
        <f t="shared" si="39"/>
        <v>-</v>
      </c>
      <c r="AU76" s="200" t="str">
        <f t="shared" si="39"/>
        <v>-</v>
      </c>
      <c r="AV76" s="200" t="str">
        <f t="shared" si="39"/>
        <v>-</v>
      </c>
      <c r="AW76" s="200" t="str">
        <f t="shared" si="39"/>
        <v>-</v>
      </c>
      <c r="AX76" s="200" t="str">
        <f t="shared" si="39"/>
        <v>-</v>
      </c>
      <c r="AY76" s="200" t="str">
        <f t="shared" si="39"/>
        <v>-</v>
      </c>
      <c r="AZ76" s="200" t="str">
        <f t="shared" si="39"/>
        <v>-</v>
      </c>
      <c r="BA76" s="200" t="str">
        <f t="shared" si="40"/>
        <v>-</v>
      </c>
      <c r="BB76" s="200" t="str">
        <f t="shared" si="40"/>
        <v>-</v>
      </c>
      <c r="BC76" s="200" t="str">
        <f t="shared" si="40"/>
        <v>-</v>
      </c>
      <c r="BD76" s="200" t="str">
        <f t="shared" si="40"/>
        <v>-</v>
      </c>
      <c r="BE76" s="200" t="str">
        <f t="shared" si="40"/>
        <v>-</v>
      </c>
      <c r="BF76" s="200" t="str">
        <f t="shared" si="40"/>
        <v>-</v>
      </c>
      <c r="BG76" s="200" t="str">
        <f t="shared" si="40"/>
        <v>-</v>
      </c>
      <c r="BH76" s="200" t="str">
        <f t="shared" si="40"/>
        <v>-</v>
      </c>
      <c r="BI76" s="200" t="str">
        <f t="shared" si="40"/>
        <v>-</v>
      </c>
      <c r="BJ76" s="200" t="str">
        <f t="shared" si="40"/>
        <v>-</v>
      </c>
      <c r="BK76" s="200" t="str">
        <f t="shared" si="40"/>
        <v>-</v>
      </c>
      <c r="BL76" s="200" t="str">
        <f t="shared" si="40"/>
        <v>-</v>
      </c>
      <c r="BM76" s="195"/>
      <c r="BN76" s="201" t="s">
        <v>36</v>
      </c>
      <c r="BO76" s="202" t="s">
        <v>36</v>
      </c>
      <c r="BP76" s="202" t="s">
        <v>36</v>
      </c>
      <c r="BQ76" s="202" t="s">
        <v>36</v>
      </c>
      <c r="BR76" s="202" t="s">
        <v>36</v>
      </c>
      <c r="BS76" s="202" t="s">
        <v>36</v>
      </c>
      <c r="BT76" s="203" t="s">
        <v>36</v>
      </c>
      <c r="BU76" s="202" t="s">
        <v>36</v>
      </c>
      <c r="BV76" s="202" t="s">
        <v>36</v>
      </c>
      <c r="BW76" s="202" t="s">
        <v>36</v>
      </c>
      <c r="BX76" s="202" t="s">
        <v>36</v>
      </c>
      <c r="BY76" s="202" t="s">
        <v>36</v>
      </c>
      <c r="BZ76" s="202" t="s">
        <v>36</v>
      </c>
      <c r="CA76" s="203" t="s">
        <v>36</v>
      </c>
      <c r="CB76" s="202" t="s">
        <v>36</v>
      </c>
      <c r="CC76" s="202" t="s">
        <v>36</v>
      </c>
      <c r="CD76" s="202" t="s">
        <v>36</v>
      </c>
      <c r="CE76" s="202" t="s">
        <v>36</v>
      </c>
      <c r="CF76" s="202" t="s">
        <v>36</v>
      </c>
      <c r="CG76" s="202" t="s">
        <v>36</v>
      </c>
      <c r="CH76" s="204" t="s">
        <v>36</v>
      </c>
      <c r="CI76" s="201" t="s">
        <v>36</v>
      </c>
      <c r="CJ76" s="202" t="s">
        <v>36</v>
      </c>
      <c r="CK76" s="202" t="s">
        <v>36</v>
      </c>
      <c r="CL76" s="202" t="s">
        <v>36</v>
      </c>
      <c r="CM76" s="202" t="s">
        <v>36</v>
      </c>
      <c r="CN76" s="202" t="s">
        <v>36</v>
      </c>
      <c r="CO76" s="203" t="s">
        <v>36</v>
      </c>
      <c r="CP76" s="202" t="s">
        <v>36</v>
      </c>
      <c r="CQ76" s="202" t="s">
        <v>36</v>
      </c>
      <c r="CR76" s="202" t="s">
        <v>36</v>
      </c>
      <c r="CS76" s="202" t="s">
        <v>36</v>
      </c>
      <c r="CT76" s="202" t="s">
        <v>36</v>
      </c>
      <c r="CU76" s="202" t="s">
        <v>36</v>
      </c>
      <c r="CV76" s="203" t="s">
        <v>36</v>
      </c>
      <c r="CW76" s="202" t="s">
        <v>36</v>
      </c>
      <c r="CX76" s="202" t="s">
        <v>36</v>
      </c>
      <c r="CY76" s="202" t="s">
        <v>36</v>
      </c>
      <c r="CZ76" s="202" t="s">
        <v>36</v>
      </c>
      <c r="DA76" s="202" t="s">
        <v>36</v>
      </c>
      <c r="DB76" s="202" t="s">
        <v>36</v>
      </c>
      <c r="DC76" s="204" t="s">
        <v>36</v>
      </c>
      <c r="DD76" s="201" t="s">
        <v>36</v>
      </c>
      <c r="DE76" s="202" t="s">
        <v>36</v>
      </c>
      <c r="DF76" s="202" t="s">
        <v>36</v>
      </c>
      <c r="DG76" s="202" t="s">
        <v>36</v>
      </c>
      <c r="DH76" s="202" t="s">
        <v>36</v>
      </c>
      <c r="DI76" s="202" t="s">
        <v>36</v>
      </c>
      <c r="DJ76" s="203" t="s">
        <v>36</v>
      </c>
      <c r="DK76" s="202" t="s">
        <v>36</v>
      </c>
      <c r="DL76" s="202" t="s">
        <v>36</v>
      </c>
      <c r="DM76" s="202" t="s">
        <v>36</v>
      </c>
      <c r="DN76" s="202" t="s">
        <v>36</v>
      </c>
      <c r="DO76" s="202" t="s">
        <v>36</v>
      </c>
      <c r="DP76" s="202" t="s">
        <v>36</v>
      </c>
      <c r="DQ76" s="203" t="s">
        <v>36</v>
      </c>
      <c r="DR76" s="202" t="s">
        <v>36</v>
      </c>
      <c r="DS76" s="202" t="s">
        <v>36</v>
      </c>
      <c r="DT76" s="202" t="s">
        <v>36</v>
      </c>
      <c r="DU76" s="202" t="s">
        <v>36</v>
      </c>
      <c r="DV76" s="202" t="s">
        <v>36</v>
      </c>
      <c r="DW76" s="202" t="s">
        <v>36</v>
      </c>
      <c r="DX76" s="204" t="s">
        <v>36</v>
      </c>
      <c r="DY76" s="201" t="s">
        <v>36</v>
      </c>
      <c r="DZ76" s="202" t="s">
        <v>36</v>
      </c>
      <c r="EA76" s="202" t="s">
        <v>36</v>
      </c>
      <c r="EB76" s="202" t="s">
        <v>36</v>
      </c>
      <c r="EC76" s="202" t="s">
        <v>36</v>
      </c>
      <c r="ED76" s="202" t="s">
        <v>36</v>
      </c>
      <c r="EE76" s="203" t="s">
        <v>36</v>
      </c>
      <c r="EF76" s="202" t="s">
        <v>36</v>
      </c>
      <c r="EG76" s="202" t="s">
        <v>36</v>
      </c>
      <c r="EH76" s="202" t="s">
        <v>36</v>
      </c>
      <c r="EI76" s="202" t="s">
        <v>36</v>
      </c>
      <c r="EJ76" s="202" t="s">
        <v>36</v>
      </c>
      <c r="EK76" s="202" t="s">
        <v>36</v>
      </c>
      <c r="EL76" s="203" t="s">
        <v>36</v>
      </c>
      <c r="EM76" s="202" t="s">
        <v>36</v>
      </c>
      <c r="EN76" s="202" t="s">
        <v>36</v>
      </c>
      <c r="EO76" s="202" t="s">
        <v>36</v>
      </c>
      <c r="EP76" s="202" t="s">
        <v>36</v>
      </c>
      <c r="EQ76" s="202" t="s">
        <v>36</v>
      </c>
      <c r="ER76" s="202" t="s">
        <v>36</v>
      </c>
      <c r="ES76" s="204" t="s">
        <v>36</v>
      </c>
      <c r="ET76" s="201" t="s">
        <v>36</v>
      </c>
      <c r="EU76" s="202" t="s">
        <v>36</v>
      </c>
      <c r="EV76" s="202" t="s">
        <v>36</v>
      </c>
      <c r="EW76" s="202" t="s">
        <v>36</v>
      </c>
      <c r="EX76" s="202" t="s">
        <v>36</v>
      </c>
      <c r="EY76" s="202" t="s">
        <v>36</v>
      </c>
      <c r="EZ76" s="203" t="s">
        <v>36</v>
      </c>
      <c r="FA76" s="202" t="s">
        <v>36</v>
      </c>
      <c r="FB76" s="202" t="s">
        <v>36</v>
      </c>
      <c r="FC76" s="202" t="s">
        <v>36</v>
      </c>
      <c r="FD76" s="202" t="s">
        <v>36</v>
      </c>
      <c r="FE76" s="202" t="s">
        <v>36</v>
      </c>
      <c r="FF76" s="202" t="s">
        <v>36</v>
      </c>
      <c r="FG76" s="203" t="s">
        <v>36</v>
      </c>
      <c r="FH76" s="202" t="s">
        <v>36</v>
      </c>
      <c r="FI76" s="202" t="s">
        <v>36</v>
      </c>
      <c r="FJ76" s="202" t="s">
        <v>36</v>
      </c>
      <c r="FK76" s="202" t="s">
        <v>36</v>
      </c>
      <c r="FL76" s="202" t="s">
        <v>36</v>
      </c>
      <c r="FM76" s="202" t="s">
        <v>36</v>
      </c>
      <c r="FN76" s="204" t="s">
        <v>36</v>
      </c>
      <c r="FO76" s="201" t="s">
        <v>36</v>
      </c>
      <c r="FP76" s="202" t="s">
        <v>36</v>
      </c>
      <c r="FQ76" s="202" t="s">
        <v>36</v>
      </c>
      <c r="FR76" s="202" t="s">
        <v>36</v>
      </c>
      <c r="FS76" s="202" t="s">
        <v>36</v>
      </c>
      <c r="FT76" s="202" t="s">
        <v>36</v>
      </c>
      <c r="FU76" s="203" t="s">
        <v>36</v>
      </c>
      <c r="FV76" s="202" t="s">
        <v>36</v>
      </c>
      <c r="FW76" s="202" t="s">
        <v>36</v>
      </c>
      <c r="FX76" s="202" t="s">
        <v>36</v>
      </c>
      <c r="FY76" s="202" t="s">
        <v>36</v>
      </c>
      <c r="FZ76" s="202" t="s">
        <v>36</v>
      </c>
      <c r="GA76" s="202" t="s">
        <v>36</v>
      </c>
      <c r="GB76" s="203" t="s">
        <v>36</v>
      </c>
      <c r="GC76" s="202" t="s">
        <v>36</v>
      </c>
      <c r="GD76" s="202" t="s">
        <v>36</v>
      </c>
      <c r="GE76" s="202" t="s">
        <v>36</v>
      </c>
      <c r="GF76" s="202" t="s">
        <v>36</v>
      </c>
      <c r="GG76" s="202" t="s">
        <v>36</v>
      </c>
      <c r="GH76" s="202" t="s">
        <v>36</v>
      </c>
      <c r="GI76" s="204" t="s">
        <v>36</v>
      </c>
    </row>
    <row r="77" spans="1:191" outlineLevel="1">
      <c r="A77">
        <v>11</v>
      </c>
      <c r="B77" s="130" t="str">
        <f t="shared" si="33"/>
        <v>Fine BBB, Young ewes:Hgt, CFA:6.5yo, Wethers:Hgt</v>
      </c>
      <c r="C77">
        <f t="shared" si="29"/>
        <v>0</v>
      </c>
      <c r="D77" t="b">
        <f t="shared" si="30"/>
        <v>0</v>
      </c>
      <c r="E77">
        <f t="shared" si="34"/>
        <v>464</v>
      </c>
      <c r="F77">
        <f t="shared" si="35"/>
        <v>729</v>
      </c>
      <c r="G77" t="str">
        <f t="shared" si="36"/>
        <v>-</v>
      </c>
      <c r="H77" t="str">
        <f t="shared" si="36"/>
        <v>-</v>
      </c>
      <c r="I77">
        <f t="shared" si="36"/>
        <v>0</v>
      </c>
      <c r="J77">
        <f t="shared" si="36"/>
        <v>0</v>
      </c>
      <c r="K77">
        <f t="shared" si="31"/>
        <v>500</v>
      </c>
      <c r="L77" s="209">
        <f t="shared" si="31"/>
        <v>865</v>
      </c>
      <c r="M77">
        <f t="shared" si="32"/>
        <v>0.9</v>
      </c>
      <c r="O77" s="136">
        <f t="shared" si="41"/>
        <v>1</v>
      </c>
      <c r="P77" s="135">
        <f>MOD(INT(($A77-5)/PRODUCT(R$63:$U$63)),P$63)+1</f>
        <v>1</v>
      </c>
      <c r="Q77" s="136">
        <f t="shared" si="42"/>
        <v>2</v>
      </c>
      <c r="R77" s="135">
        <f>MOD(INT(($A77-5)/PRODUCT(S$63:$U$63)),R$63)+1</f>
        <v>2</v>
      </c>
      <c r="S77" s="135">
        <f>MOD(INT(($A77-5)/PRODUCT(T$63:$U$63)),S$63)+1</f>
        <v>2</v>
      </c>
      <c r="T77" s="135">
        <f>MOD(INT(($A77-5)/PRODUCT(U$63:$U$63)),T$63)+1</f>
        <v>1</v>
      </c>
      <c r="W77" s="200" t="str">
        <f t="shared" si="37"/>
        <v>-</v>
      </c>
      <c r="X77" s="200" t="str">
        <f t="shared" si="37"/>
        <v>-</v>
      </c>
      <c r="Y77" s="200" t="str">
        <f t="shared" si="37"/>
        <v>-</v>
      </c>
      <c r="Z77" s="200" t="str">
        <f t="shared" si="37"/>
        <v>-</v>
      </c>
      <c r="AA77" s="200" t="str">
        <f t="shared" si="37"/>
        <v>-</v>
      </c>
      <c r="AB77" s="200" t="str">
        <f t="shared" si="37"/>
        <v>-</v>
      </c>
      <c r="AC77" s="200" t="str">
        <f t="shared" si="37"/>
        <v>-</v>
      </c>
      <c r="AD77" s="200" t="str">
        <f t="shared" si="37"/>
        <v>-</v>
      </c>
      <c r="AE77" s="200" t="str">
        <f t="shared" si="37"/>
        <v>-</v>
      </c>
      <c r="AF77" s="200" t="str">
        <f t="shared" si="37"/>
        <v>-</v>
      </c>
      <c r="AG77" s="200" t="str">
        <f t="shared" si="38"/>
        <v>-</v>
      </c>
      <c r="AH77" s="200" t="str">
        <f t="shared" si="38"/>
        <v>-</v>
      </c>
      <c r="AI77" s="200" t="str">
        <f t="shared" si="38"/>
        <v>-</v>
      </c>
      <c r="AJ77" s="200" t="str">
        <f t="shared" si="38"/>
        <v>-</v>
      </c>
      <c r="AK77" s="200" t="str">
        <f t="shared" si="38"/>
        <v>-</v>
      </c>
      <c r="AL77" s="200" t="str">
        <f t="shared" si="38"/>
        <v>-</v>
      </c>
      <c r="AM77" s="200" t="str">
        <f t="shared" si="38"/>
        <v>-</v>
      </c>
      <c r="AN77" s="200" t="str">
        <f t="shared" si="38"/>
        <v>-</v>
      </c>
      <c r="AO77" s="200" t="str">
        <f t="shared" si="38"/>
        <v>-</v>
      </c>
      <c r="AP77" s="200" t="str">
        <f t="shared" si="38"/>
        <v>-</v>
      </c>
      <c r="AQ77" s="200" t="str">
        <f t="shared" si="39"/>
        <v>-</v>
      </c>
      <c r="AR77" s="200" t="str">
        <f t="shared" si="39"/>
        <v>-</v>
      </c>
      <c r="AS77" s="200" t="str">
        <f t="shared" si="39"/>
        <v>-</v>
      </c>
      <c r="AT77" s="200" t="str">
        <f t="shared" si="39"/>
        <v>-</v>
      </c>
      <c r="AU77" s="200" t="str">
        <f t="shared" si="39"/>
        <v>-</v>
      </c>
      <c r="AV77" s="200" t="str">
        <f t="shared" si="39"/>
        <v>-</v>
      </c>
      <c r="AW77" s="200" t="str">
        <f t="shared" si="39"/>
        <v>-</v>
      </c>
      <c r="AX77" s="200" t="str">
        <f t="shared" si="39"/>
        <v>-</v>
      </c>
      <c r="AY77" s="200" t="str">
        <f t="shared" si="39"/>
        <v>-</v>
      </c>
      <c r="AZ77" s="200" t="str">
        <f t="shared" si="39"/>
        <v>-</v>
      </c>
      <c r="BA77" s="200" t="str">
        <f t="shared" si="40"/>
        <v>-</v>
      </c>
      <c r="BB77" s="200" t="str">
        <f t="shared" si="40"/>
        <v>-</v>
      </c>
      <c r="BC77" s="200" t="str">
        <f t="shared" si="40"/>
        <v>-</v>
      </c>
      <c r="BD77" s="200" t="str">
        <f t="shared" si="40"/>
        <v>-</v>
      </c>
      <c r="BE77" s="200" t="str">
        <f t="shared" si="40"/>
        <v>-</v>
      </c>
      <c r="BF77" s="200" t="str">
        <f t="shared" si="40"/>
        <v>-</v>
      </c>
      <c r="BG77" s="200" t="str">
        <f t="shared" si="40"/>
        <v>-</v>
      </c>
      <c r="BH77" s="200" t="str">
        <f t="shared" si="40"/>
        <v>-</v>
      </c>
      <c r="BI77" s="200" t="str">
        <f t="shared" si="40"/>
        <v>-</v>
      </c>
      <c r="BJ77" s="200" t="str">
        <f t="shared" si="40"/>
        <v>-</v>
      </c>
      <c r="BK77" s="200" t="str">
        <f t="shared" si="40"/>
        <v>-</v>
      </c>
      <c r="BL77" s="200" t="str">
        <f t="shared" si="40"/>
        <v>-</v>
      </c>
      <c r="BM77" s="195"/>
      <c r="BN77" s="201" t="s">
        <v>36</v>
      </c>
      <c r="BO77" s="202" t="s">
        <v>36</v>
      </c>
      <c r="BP77" s="202" t="s">
        <v>36</v>
      </c>
      <c r="BQ77" s="202" t="s">
        <v>36</v>
      </c>
      <c r="BR77" s="202" t="s">
        <v>36</v>
      </c>
      <c r="BS77" s="202" t="s">
        <v>36</v>
      </c>
      <c r="BT77" s="203" t="s">
        <v>36</v>
      </c>
      <c r="BU77" s="202" t="s">
        <v>36</v>
      </c>
      <c r="BV77" s="202" t="s">
        <v>36</v>
      </c>
      <c r="BW77" s="202" t="s">
        <v>36</v>
      </c>
      <c r="BX77" s="202" t="s">
        <v>36</v>
      </c>
      <c r="BY77" s="202" t="s">
        <v>36</v>
      </c>
      <c r="BZ77" s="202" t="s">
        <v>36</v>
      </c>
      <c r="CA77" s="203" t="s">
        <v>36</v>
      </c>
      <c r="CB77" s="202" t="s">
        <v>36</v>
      </c>
      <c r="CC77" s="202" t="s">
        <v>36</v>
      </c>
      <c r="CD77" s="202" t="s">
        <v>36</v>
      </c>
      <c r="CE77" s="202" t="s">
        <v>36</v>
      </c>
      <c r="CF77" s="202" t="s">
        <v>36</v>
      </c>
      <c r="CG77" s="202" t="s">
        <v>36</v>
      </c>
      <c r="CH77" s="204" t="s">
        <v>36</v>
      </c>
      <c r="CI77" s="201" t="s">
        <v>36</v>
      </c>
      <c r="CJ77" s="202" t="s">
        <v>36</v>
      </c>
      <c r="CK77" s="202" t="s">
        <v>36</v>
      </c>
      <c r="CL77" s="202" t="s">
        <v>36</v>
      </c>
      <c r="CM77" s="202" t="s">
        <v>36</v>
      </c>
      <c r="CN77" s="202" t="s">
        <v>36</v>
      </c>
      <c r="CO77" s="203" t="s">
        <v>36</v>
      </c>
      <c r="CP77" s="202" t="s">
        <v>36</v>
      </c>
      <c r="CQ77" s="202" t="s">
        <v>36</v>
      </c>
      <c r="CR77" s="202" t="s">
        <v>36</v>
      </c>
      <c r="CS77" s="202" t="s">
        <v>36</v>
      </c>
      <c r="CT77" s="202" t="s">
        <v>36</v>
      </c>
      <c r="CU77" s="202" t="s">
        <v>36</v>
      </c>
      <c r="CV77" s="203" t="s">
        <v>36</v>
      </c>
      <c r="CW77" s="202" t="s">
        <v>36</v>
      </c>
      <c r="CX77" s="202" t="s">
        <v>36</v>
      </c>
      <c r="CY77" s="202" t="s">
        <v>36</v>
      </c>
      <c r="CZ77" s="202" t="s">
        <v>36</v>
      </c>
      <c r="DA77" s="202" t="s">
        <v>36</v>
      </c>
      <c r="DB77" s="202" t="s">
        <v>36</v>
      </c>
      <c r="DC77" s="204" t="s">
        <v>36</v>
      </c>
      <c r="DD77" s="201" t="s">
        <v>36</v>
      </c>
      <c r="DE77" s="202" t="s">
        <v>36</v>
      </c>
      <c r="DF77" s="202" t="s">
        <v>36</v>
      </c>
      <c r="DG77" s="202" t="s">
        <v>36</v>
      </c>
      <c r="DH77" s="202" t="s">
        <v>36</v>
      </c>
      <c r="DI77" s="202" t="s">
        <v>36</v>
      </c>
      <c r="DJ77" s="203" t="s">
        <v>36</v>
      </c>
      <c r="DK77" s="202" t="s">
        <v>36</v>
      </c>
      <c r="DL77" s="202" t="s">
        <v>36</v>
      </c>
      <c r="DM77" s="202" t="s">
        <v>36</v>
      </c>
      <c r="DN77" s="202" t="s">
        <v>36</v>
      </c>
      <c r="DO77" s="202" t="s">
        <v>36</v>
      </c>
      <c r="DP77" s="202" t="s">
        <v>36</v>
      </c>
      <c r="DQ77" s="203" t="s">
        <v>36</v>
      </c>
      <c r="DR77" s="202" t="s">
        <v>36</v>
      </c>
      <c r="DS77" s="202" t="s">
        <v>36</v>
      </c>
      <c r="DT77" s="202" t="s">
        <v>36</v>
      </c>
      <c r="DU77" s="202" t="s">
        <v>36</v>
      </c>
      <c r="DV77" s="202" t="s">
        <v>36</v>
      </c>
      <c r="DW77" s="202" t="s">
        <v>36</v>
      </c>
      <c r="DX77" s="204" t="s">
        <v>36</v>
      </c>
      <c r="DY77" s="201" t="s">
        <v>36</v>
      </c>
      <c r="DZ77" s="202" t="s">
        <v>36</v>
      </c>
      <c r="EA77" s="202" t="s">
        <v>36</v>
      </c>
      <c r="EB77" s="202" t="s">
        <v>36</v>
      </c>
      <c r="EC77" s="202" t="s">
        <v>36</v>
      </c>
      <c r="ED77" s="202" t="s">
        <v>36</v>
      </c>
      <c r="EE77" s="203" t="s">
        <v>36</v>
      </c>
      <c r="EF77" s="202" t="s">
        <v>36</v>
      </c>
      <c r="EG77" s="202" t="s">
        <v>36</v>
      </c>
      <c r="EH77" s="202" t="s">
        <v>36</v>
      </c>
      <c r="EI77" s="202" t="s">
        <v>36</v>
      </c>
      <c r="EJ77" s="202" t="s">
        <v>36</v>
      </c>
      <c r="EK77" s="202" t="s">
        <v>36</v>
      </c>
      <c r="EL77" s="203" t="s">
        <v>36</v>
      </c>
      <c r="EM77" s="202" t="s">
        <v>36</v>
      </c>
      <c r="EN77" s="202" t="s">
        <v>36</v>
      </c>
      <c r="EO77" s="202" t="s">
        <v>36</v>
      </c>
      <c r="EP77" s="202" t="s">
        <v>36</v>
      </c>
      <c r="EQ77" s="202" t="s">
        <v>36</v>
      </c>
      <c r="ER77" s="202" t="s">
        <v>36</v>
      </c>
      <c r="ES77" s="204" t="s">
        <v>36</v>
      </c>
      <c r="ET77" s="201" t="s">
        <v>36</v>
      </c>
      <c r="EU77" s="202" t="s">
        <v>36</v>
      </c>
      <c r="EV77" s="202" t="s">
        <v>36</v>
      </c>
      <c r="EW77" s="202" t="s">
        <v>36</v>
      </c>
      <c r="EX77" s="202" t="s">
        <v>36</v>
      </c>
      <c r="EY77" s="202" t="s">
        <v>36</v>
      </c>
      <c r="EZ77" s="203" t="s">
        <v>36</v>
      </c>
      <c r="FA77" s="202" t="s">
        <v>36</v>
      </c>
      <c r="FB77" s="202" t="s">
        <v>36</v>
      </c>
      <c r="FC77" s="202" t="s">
        <v>36</v>
      </c>
      <c r="FD77" s="202" t="s">
        <v>36</v>
      </c>
      <c r="FE77" s="202" t="s">
        <v>36</v>
      </c>
      <c r="FF77" s="202" t="s">
        <v>36</v>
      </c>
      <c r="FG77" s="203" t="s">
        <v>36</v>
      </c>
      <c r="FH77" s="202" t="s">
        <v>36</v>
      </c>
      <c r="FI77" s="202" t="s">
        <v>36</v>
      </c>
      <c r="FJ77" s="202" t="s">
        <v>36</v>
      </c>
      <c r="FK77" s="202" t="s">
        <v>36</v>
      </c>
      <c r="FL77" s="202" t="s">
        <v>36</v>
      </c>
      <c r="FM77" s="202" t="s">
        <v>36</v>
      </c>
      <c r="FN77" s="204" t="s">
        <v>36</v>
      </c>
      <c r="FO77" s="201" t="s">
        <v>36</v>
      </c>
      <c r="FP77" s="202" t="s">
        <v>36</v>
      </c>
      <c r="FQ77" s="202" t="s">
        <v>36</v>
      </c>
      <c r="FR77" s="202" t="s">
        <v>36</v>
      </c>
      <c r="FS77" s="202" t="s">
        <v>36</v>
      </c>
      <c r="FT77" s="202" t="s">
        <v>36</v>
      </c>
      <c r="FU77" s="203" t="s">
        <v>36</v>
      </c>
      <c r="FV77" s="202" t="s">
        <v>36</v>
      </c>
      <c r="FW77" s="202" t="s">
        <v>36</v>
      </c>
      <c r="FX77" s="202" t="s">
        <v>36</v>
      </c>
      <c r="FY77" s="202" t="s">
        <v>36</v>
      </c>
      <c r="FZ77" s="202" t="s">
        <v>36</v>
      </c>
      <c r="GA77" s="202" t="s">
        <v>36</v>
      </c>
      <c r="GB77" s="203" t="s">
        <v>36</v>
      </c>
      <c r="GC77" s="202" t="s">
        <v>36</v>
      </c>
      <c r="GD77" s="202" t="s">
        <v>36</v>
      </c>
      <c r="GE77" s="202" t="s">
        <v>36</v>
      </c>
      <c r="GF77" s="202" t="s">
        <v>36</v>
      </c>
      <c r="GG77" s="202" t="s">
        <v>36</v>
      </c>
      <c r="GH77" s="202" t="s">
        <v>36</v>
      </c>
      <c r="GI77" s="204" t="s">
        <v>36</v>
      </c>
    </row>
    <row r="78" spans="1:191" outlineLevel="1">
      <c r="A78">
        <v>12</v>
      </c>
      <c r="B78" s="130" t="str">
        <f t="shared" si="33"/>
        <v>Fine BBB, Young ewes:Hgt, CFA:5.5yo, Wethers:Hgt</v>
      </c>
      <c r="C78">
        <f t="shared" si="29"/>
        <v>0</v>
      </c>
      <c r="D78" t="b">
        <f t="shared" si="30"/>
        <v>0</v>
      </c>
      <c r="E78">
        <f t="shared" si="34"/>
        <v>464</v>
      </c>
      <c r="F78">
        <f t="shared" si="35"/>
        <v>729</v>
      </c>
      <c r="G78" t="str">
        <f t="shared" si="36"/>
        <v>-</v>
      </c>
      <c r="H78" t="str">
        <f t="shared" si="36"/>
        <v>-</v>
      </c>
      <c r="I78">
        <f t="shared" si="36"/>
        <v>0</v>
      </c>
      <c r="J78">
        <f t="shared" si="36"/>
        <v>0</v>
      </c>
      <c r="K78">
        <f t="shared" si="31"/>
        <v>500</v>
      </c>
      <c r="L78" s="209">
        <f t="shared" si="31"/>
        <v>865</v>
      </c>
      <c r="M78">
        <f t="shared" si="32"/>
        <v>0</v>
      </c>
      <c r="O78" s="136">
        <f t="shared" si="41"/>
        <v>1</v>
      </c>
      <c r="P78" s="135">
        <f>MOD(INT(($A78-5)/PRODUCT(R$63:$U$63)),P$63)+1</f>
        <v>1</v>
      </c>
      <c r="Q78" s="136">
        <f t="shared" si="42"/>
        <v>2</v>
      </c>
      <c r="R78" s="135">
        <f>MOD(INT(($A78-5)/PRODUCT(S$63:$U$63)),R$63)+1</f>
        <v>2</v>
      </c>
      <c r="S78" s="135">
        <f>MOD(INT(($A78-5)/PRODUCT(T$63:$U$63)),S$63)+1</f>
        <v>2</v>
      </c>
      <c r="T78" s="135">
        <f>MOD(INT(($A78-5)/PRODUCT(U$63:$U$63)),T$63)+1</f>
        <v>2</v>
      </c>
      <c r="W78" s="200" t="str">
        <f t="shared" si="37"/>
        <v>-</v>
      </c>
      <c r="X78" s="200" t="str">
        <f t="shared" si="37"/>
        <v>-</v>
      </c>
      <c r="Y78" s="200" t="str">
        <f t="shared" si="37"/>
        <v>-</v>
      </c>
      <c r="Z78" s="200" t="str">
        <f t="shared" si="37"/>
        <v>-</v>
      </c>
      <c r="AA78" s="200" t="str">
        <f t="shared" si="37"/>
        <v>-</v>
      </c>
      <c r="AB78" s="200" t="str">
        <f t="shared" si="37"/>
        <v>-</v>
      </c>
      <c r="AC78" s="200" t="str">
        <f t="shared" si="37"/>
        <v>-</v>
      </c>
      <c r="AD78" s="200" t="str">
        <f t="shared" si="37"/>
        <v>-</v>
      </c>
      <c r="AE78" s="200" t="str">
        <f t="shared" si="37"/>
        <v>-</v>
      </c>
      <c r="AF78" s="200" t="str">
        <f t="shared" si="37"/>
        <v>-</v>
      </c>
      <c r="AG78" s="200" t="str">
        <f t="shared" si="38"/>
        <v>-</v>
      </c>
      <c r="AH78" s="200" t="str">
        <f t="shared" si="38"/>
        <v>-</v>
      </c>
      <c r="AI78" s="200" t="str">
        <f t="shared" si="38"/>
        <v>-</v>
      </c>
      <c r="AJ78" s="200" t="str">
        <f t="shared" si="38"/>
        <v>-</v>
      </c>
      <c r="AK78" s="200" t="str">
        <f t="shared" si="38"/>
        <v>-</v>
      </c>
      <c r="AL78" s="200" t="str">
        <f t="shared" si="38"/>
        <v>-</v>
      </c>
      <c r="AM78" s="200" t="str">
        <f t="shared" si="38"/>
        <v>-</v>
      </c>
      <c r="AN78" s="200" t="str">
        <f t="shared" si="38"/>
        <v>-</v>
      </c>
      <c r="AO78" s="200" t="str">
        <f t="shared" si="38"/>
        <v>-</v>
      </c>
      <c r="AP78" s="200" t="str">
        <f t="shared" si="38"/>
        <v>-</v>
      </c>
      <c r="AQ78" s="200" t="str">
        <f t="shared" si="39"/>
        <v>-</v>
      </c>
      <c r="AR78" s="200" t="str">
        <f t="shared" si="39"/>
        <v>-</v>
      </c>
      <c r="AS78" s="200" t="str">
        <f t="shared" si="39"/>
        <v>-</v>
      </c>
      <c r="AT78" s="200" t="str">
        <f t="shared" si="39"/>
        <v>-</v>
      </c>
      <c r="AU78" s="200" t="str">
        <f t="shared" si="39"/>
        <v>-</v>
      </c>
      <c r="AV78" s="200" t="str">
        <f t="shared" si="39"/>
        <v>-</v>
      </c>
      <c r="AW78" s="200" t="str">
        <f t="shared" si="39"/>
        <v>-</v>
      </c>
      <c r="AX78" s="200" t="str">
        <f t="shared" si="39"/>
        <v>-</v>
      </c>
      <c r="AY78" s="200" t="str">
        <f t="shared" si="39"/>
        <v>-</v>
      </c>
      <c r="AZ78" s="200" t="str">
        <f t="shared" si="39"/>
        <v>-</v>
      </c>
      <c r="BA78" s="200" t="str">
        <f t="shared" si="40"/>
        <v>-</v>
      </c>
      <c r="BB78" s="200" t="str">
        <f t="shared" si="40"/>
        <v>-</v>
      </c>
      <c r="BC78" s="200" t="str">
        <f t="shared" si="40"/>
        <v>-</v>
      </c>
      <c r="BD78" s="200" t="str">
        <f t="shared" si="40"/>
        <v>-</v>
      </c>
      <c r="BE78" s="200" t="str">
        <f t="shared" si="40"/>
        <v>-</v>
      </c>
      <c r="BF78" s="200" t="str">
        <f t="shared" si="40"/>
        <v>-</v>
      </c>
      <c r="BG78" s="200" t="str">
        <f t="shared" si="40"/>
        <v>-</v>
      </c>
      <c r="BH78" s="200" t="str">
        <f t="shared" si="40"/>
        <v>-</v>
      </c>
      <c r="BI78" s="200" t="str">
        <f t="shared" si="40"/>
        <v>-</v>
      </c>
      <c r="BJ78" s="200" t="str">
        <f t="shared" si="40"/>
        <v>-</v>
      </c>
      <c r="BK78" s="200" t="str">
        <f t="shared" si="40"/>
        <v>-</v>
      </c>
      <c r="BL78" s="200" t="str">
        <f t="shared" si="40"/>
        <v>-</v>
      </c>
      <c r="BM78" s="195"/>
      <c r="BN78" s="201" t="s">
        <v>36</v>
      </c>
      <c r="BO78" s="202" t="s">
        <v>36</v>
      </c>
      <c r="BP78" s="202" t="s">
        <v>36</v>
      </c>
      <c r="BQ78" s="202" t="s">
        <v>36</v>
      </c>
      <c r="BR78" s="202" t="s">
        <v>36</v>
      </c>
      <c r="BS78" s="202" t="s">
        <v>36</v>
      </c>
      <c r="BT78" s="203" t="s">
        <v>36</v>
      </c>
      <c r="BU78" s="202" t="s">
        <v>36</v>
      </c>
      <c r="BV78" s="202" t="s">
        <v>36</v>
      </c>
      <c r="BW78" s="202" t="s">
        <v>36</v>
      </c>
      <c r="BX78" s="202" t="s">
        <v>36</v>
      </c>
      <c r="BY78" s="202" t="s">
        <v>36</v>
      </c>
      <c r="BZ78" s="202" t="s">
        <v>36</v>
      </c>
      <c r="CA78" s="203" t="s">
        <v>36</v>
      </c>
      <c r="CB78" s="202" t="s">
        <v>36</v>
      </c>
      <c r="CC78" s="202" t="s">
        <v>36</v>
      </c>
      <c r="CD78" s="202" t="s">
        <v>36</v>
      </c>
      <c r="CE78" s="202" t="s">
        <v>36</v>
      </c>
      <c r="CF78" s="202" t="s">
        <v>36</v>
      </c>
      <c r="CG78" s="202" t="s">
        <v>36</v>
      </c>
      <c r="CH78" s="204" t="s">
        <v>36</v>
      </c>
      <c r="CI78" s="201" t="s">
        <v>36</v>
      </c>
      <c r="CJ78" s="202" t="s">
        <v>36</v>
      </c>
      <c r="CK78" s="202" t="s">
        <v>36</v>
      </c>
      <c r="CL78" s="202" t="s">
        <v>36</v>
      </c>
      <c r="CM78" s="202" t="s">
        <v>36</v>
      </c>
      <c r="CN78" s="202" t="s">
        <v>36</v>
      </c>
      <c r="CO78" s="203" t="s">
        <v>36</v>
      </c>
      <c r="CP78" s="202" t="s">
        <v>36</v>
      </c>
      <c r="CQ78" s="202" t="s">
        <v>36</v>
      </c>
      <c r="CR78" s="202" t="s">
        <v>36</v>
      </c>
      <c r="CS78" s="202" t="s">
        <v>36</v>
      </c>
      <c r="CT78" s="202" t="s">
        <v>36</v>
      </c>
      <c r="CU78" s="202" t="s">
        <v>36</v>
      </c>
      <c r="CV78" s="203" t="s">
        <v>36</v>
      </c>
      <c r="CW78" s="202" t="s">
        <v>36</v>
      </c>
      <c r="CX78" s="202" t="s">
        <v>36</v>
      </c>
      <c r="CY78" s="202" t="s">
        <v>36</v>
      </c>
      <c r="CZ78" s="202" t="s">
        <v>36</v>
      </c>
      <c r="DA78" s="202" t="s">
        <v>36</v>
      </c>
      <c r="DB78" s="202" t="s">
        <v>36</v>
      </c>
      <c r="DC78" s="204" t="s">
        <v>36</v>
      </c>
      <c r="DD78" s="201" t="s">
        <v>36</v>
      </c>
      <c r="DE78" s="202" t="s">
        <v>36</v>
      </c>
      <c r="DF78" s="202" t="s">
        <v>36</v>
      </c>
      <c r="DG78" s="202" t="s">
        <v>36</v>
      </c>
      <c r="DH78" s="202" t="s">
        <v>36</v>
      </c>
      <c r="DI78" s="202" t="s">
        <v>36</v>
      </c>
      <c r="DJ78" s="203" t="s">
        <v>36</v>
      </c>
      <c r="DK78" s="202" t="s">
        <v>36</v>
      </c>
      <c r="DL78" s="202" t="s">
        <v>36</v>
      </c>
      <c r="DM78" s="202" t="s">
        <v>36</v>
      </c>
      <c r="DN78" s="202" t="s">
        <v>36</v>
      </c>
      <c r="DO78" s="202" t="s">
        <v>36</v>
      </c>
      <c r="DP78" s="202" t="s">
        <v>36</v>
      </c>
      <c r="DQ78" s="203" t="s">
        <v>36</v>
      </c>
      <c r="DR78" s="202" t="s">
        <v>36</v>
      </c>
      <c r="DS78" s="202" t="s">
        <v>36</v>
      </c>
      <c r="DT78" s="202" t="s">
        <v>36</v>
      </c>
      <c r="DU78" s="202" t="s">
        <v>36</v>
      </c>
      <c r="DV78" s="202" t="s">
        <v>36</v>
      </c>
      <c r="DW78" s="202" t="s">
        <v>36</v>
      </c>
      <c r="DX78" s="204" t="s">
        <v>36</v>
      </c>
      <c r="DY78" s="201" t="s">
        <v>36</v>
      </c>
      <c r="DZ78" s="202" t="s">
        <v>36</v>
      </c>
      <c r="EA78" s="202" t="s">
        <v>36</v>
      </c>
      <c r="EB78" s="202" t="s">
        <v>36</v>
      </c>
      <c r="EC78" s="202" t="s">
        <v>36</v>
      </c>
      <c r="ED78" s="202" t="s">
        <v>36</v>
      </c>
      <c r="EE78" s="203" t="s">
        <v>36</v>
      </c>
      <c r="EF78" s="202" t="s">
        <v>36</v>
      </c>
      <c r="EG78" s="202" t="s">
        <v>36</v>
      </c>
      <c r="EH78" s="202" t="s">
        <v>36</v>
      </c>
      <c r="EI78" s="202" t="s">
        <v>36</v>
      </c>
      <c r="EJ78" s="202" t="s">
        <v>36</v>
      </c>
      <c r="EK78" s="202" t="s">
        <v>36</v>
      </c>
      <c r="EL78" s="203" t="s">
        <v>36</v>
      </c>
      <c r="EM78" s="202" t="s">
        <v>36</v>
      </c>
      <c r="EN78" s="202" t="s">
        <v>36</v>
      </c>
      <c r="EO78" s="202" t="s">
        <v>36</v>
      </c>
      <c r="EP78" s="202" t="s">
        <v>36</v>
      </c>
      <c r="EQ78" s="202" t="s">
        <v>36</v>
      </c>
      <c r="ER78" s="202" t="s">
        <v>36</v>
      </c>
      <c r="ES78" s="204" t="s">
        <v>36</v>
      </c>
      <c r="ET78" s="201" t="s">
        <v>36</v>
      </c>
      <c r="EU78" s="202" t="s">
        <v>36</v>
      </c>
      <c r="EV78" s="202" t="s">
        <v>36</v>
      </c>
      <c r="EW78" s="202" t="s">
        <v>36</v>
      </c>
      <c r="EX78" s="202" t="s">
        <v>36</v>
      </c>
      <c r="EY78" s="202" t="s">
        <v>36</v>
      </c>
      <c r="EZ78" s="203" t="s">
        <v>36</v>
      </c>
      <c r="FA78" s="202" t="s">
        <v>36</v>
      </c>
      <c r="FB78" s="202" t="s">
        <v>36</v>
      </c>
      <c r="FC78" s="202" t="s">
        <v>36</v>
      </c>
      <c r="FD78" s="202" t="s">
        <v>36</v>
      </c>
      <c r="FE78" s="202" t="s">
        <v>36</v>
      </c>
      <c r="FF78" s="202" t="s">
        <v>36</v>
      </c>
      <c r="FG78" s="203" t="s">
        <v>36</v>
      </c>
      <c r="FH78" s="202" t="s">
        <v>36</v>
      </c>
      <c r="FI78" s="202" t="s">
        <v>36</v>
      </c>
      <c r="FJ78" s="202" t="s">
        <v>36</v>
      </c>
      <c r="FK78" s="202" t="s">
        <v>36</v>
      </c>
      <c r="FL78" s="202" t="s">
        <v>36</v>
      </c>
      <c r="FM78" s="202" t="s">
        <v>36</v>
      </c>
      <c r="FN78" s="204" t="s">
        <v>36</v>
      </c>
      <c r="FO78" s="201" t="s">
        <v>36</v>
      </c>
      <c r="FP78" s="202" t="s">
        <v>36</v>
      </c>
      <c r="FQ78" s="202" t="s">
        <v>36</v>
      </c>
      <c r="FR78" s="202" t="s">
        <v>36</v>
      </c>
      <c r="FS78" s="202" t="s">
        <v>36</v>
      </c>
      <c r="FT78" s="202" t="s">
        <v>36</v>
      </c>
      <c r="FU78" s="203" t="s">
        <v>36</v>
      </c>
      <c r="FV78" s="202" t="s">
        <v>36</v>
      </c>
      <c r="FW78" s="202" t="s">
        <v>36</v>
      </c>
      <c r="FX78" s="202" t="s">
        <v>36</v>
      </c>
      <c r="FY78" s="202" t="s">
        <v>36</v>
      </c>
      <c r="FZ78" s="202" t="s">
        <v>36</v>
      </c>
      <c r="GA78" s="202" t="s">
        <v>36</v>
      </c>
      <c r="GB78" s="203" t="s">
        <v>36</v>
      </c>
      <c r="GC78" s="202" t="s">
        <v>36</v>
      </c>
      <c r="GD78" s="202" t="s">
        <v>36</v>
      </c>
      <c r="GE78" s="202" t="s">
        <v>36</v>
      </c>
      <c r="GF78" s="202" t="s">
        <v>36</v>
      </c>
      <c r="GG78" s="202" t="s">
        <v>36</v>
      </c>
      <c r="GH78" s="202" t="s">
        <v>36</v>
      </c>
      <c r="GI78" s="204" t="s">
        <v>36</v>
      </c>
    </row>
    <row r="79" spans="1:191" outlineLevel="1">
      <c r="A79">
        <v>13</v>
      </c>
      <c r="B79" s="130" t="str">
        <f t="shared" si="33"/>
        <v>Fine BBB, Young ewes:Lmb, CFA:6.5yo, Wethers:2yo</v>
      </c>
      <c r="C79">
        <f t="shared" si="29"/>
        <v>0</v>
      </c>
      <c r="D79" t="b">
        <f t="shared" si="30"/>
        <v>0</v>
      </c>
      <c r="E79">
        <f t="shared" si="34"/>
        <v>730</v>
      </c>
      <c r="F79" t="str">
        <f t="shared" si="35"/>
        <v>-</v>
      </c>
      <c r="G79" t="str">
        <f t="shared" si="36"/>
        <v>-</v>
      </c>
      <c r="H79" t="str">
        <f t="shared" si="36"/>
        <v>-</v>
      </c>
      <c r="I79" t="str">
        <f t="shared" si="36"/>
        <v>-</v>
      </c>
      <c r="J79" t="str">
        <f t="shared" si="36"/>
        <v>-</v>
      </c>
      <c r="K79">
        <f t="shared" si="31"/>
        <v>0</v>
      </c>
      <c r="L79" s="209">
        <f t="shared" si="31"/>
        <v>450</v>
      </c>
      <c r="M79">
        <f t="shared" si="32"/>
        <v>0.9</v>
      </c>
      <c r="O79" s="136">
        <f t="shared" si="41"/>
        <v>1</v>
      </c>
      <c r="P79" s="135">
        <f>MOD(INT(($A79-5)/PRODUCT(R$63:$U$63)),P$63)+1</f>
        <v>1</v>
      </c>
      <c r="Q79" s="136">
        <f t="shared" si="42"/>
        <v>3</v>
      </c>
      <c r="R79" s="135">
        <f>MOD(INT(($A79-5)/PRODUCT(S$63:$U$63)),R$63)+1</f>
        <v>3</v>
      </c>
      <c r="S79" s="135">
        <f>MOD(INT(($A79-5)/PRODUCT(T$63:$U$63)),S$63)+1</f>
        <v>1</v>
      </c>
      <c r="T79" s="135">
        <f>MOD(INT(($A79-5)/PRODUCT(U$63:$U$63)),T$63)+1</f>
        <v>1</v>
      </c>
      <c r="W79" s="200" t="str">
        <f t="shared" si="37"/>
        <v>-</v>
      </c>
      <c r="X79" s="200" t="str">
        <f t="shared" si="37"/>
        <v>-</v>
      </c>
      <c r="Y79" s="200" t="str">
        <f t="shared" si="37"/>
        <v>-</v>
      </c>
      <c r="Z79" s="200" t="str">
        <f t="shared" si="37"/>
        <v>-</v>
      </c>
      <c r="AA79" s="200" t="str">
        <f t="shared" si="37"/>
        <v>-</v>
      </c>
      <c r="AB79" s="200" t="str">
        <f t="shared" si="37"/>
        <v>-</v>
      </c>
      <c r="AC79" s="200" t="str">
        <f t="shared" si="37"/>
        <v>-</v>
      </c>
      <c r="AD79" s="200" t="str">
        <f t="shared" si="37"/>
        <v>-</v>
      </c>
      <c r="AE79" s="200" t="str">
        <f t="shared" si="37"/>
        <v>-</v>
      </c>
      <c r="AF79" s="200" t="str">
        <f t="shared" si="37"/>
        <v>-</v>
      </c>
      <c r="AG79" s="200" t="str">
        <f t="shared" si="38"/>
        <v>-</v>
      </c>
      <c r="AH79" s="200" t="str">
        <f t="shared" si="38"/>
        <v>-</v>
      </c>
      <c r="AI79" s="200" t="str">
        <f t="shared" si="38"/>
        <v>-</v>
      </c>
      <c r="AJ79" s="200" t="str">
        <f t="shared" si="38"/>
        <v>-</v>
      </c>
      <c r="AK79" s="200" t="str">
        <f t="shared" si="38"/>
        <v>-</v>
      </c>
      <c r="AL79" s="200" t="str">
        <f t="shared" si="38"/>
        <v>-</v>
      </c>
      <c r="AM79" s="200" t="str">
        <f t="shared" si="38"/>
        <v>-</v>
      </c>
      <c r="AN79" s="200" t="str">
        <f t="shared" si="38"/>
        <v>-</v>
      </c>
      <c r="AO79" s="200" t="str">
        <f t="shared" si="38"/>
        <v>-</v>
      </c>
      <c r="AP79" s="200" t="str">
        <f t="shared" si="38"/>
        <v>-</v>
      </c>
      <c r="AQ79" s="200" t="str">
        <f t="shared" si="39"/>
        <v>-</v>
      </c>
      <c r="AR79" s="200" t="str">
        <f t="shared" si="39"/>
        <v>-</v>
      </c>
      <c r="AS79" s="200" t="str">
        <f t="shared" si="39"/>
        <v>-</v>
      </c>
      <c r="AT79" s="200" t="str">
        <f t="shared" si="39"/>
        <v>-</v>
      </c>
      <c r="AU79" s="200" t="str">
        <f t="shared" si="39"/>
        <v>-</v>
      </c>
      <c r="AV79" s="200" t="str">
        <f t="shared" si="39"/>
        <v>-</v>
      </c>
      <c r="AW79" s="200" t="str">
        <f t="shared" si="39"/>
        <v>-</v>
      </c>
      <c r="AX79" s="200" t="str">
        <f t="shared" si="39"/>
        <v>-</v>
      </c>
      <c r="AY79" s="200" t="str">
        <f t="shared" si="39"/>
        <v>-</v>
      </c>
      <c r="AZ79" s="200" t="str">
        <f t="shared" si="39"/>
        <v>-</v>
      </c>
      <c r="BA79" s="200" t="str">
        <f t="shared" si="40"/>
        <v>-</v>
      </c>
      <c r="BB79" s="200" t="str">
        <f t="shared" si="40"/>
        <v>-</v>
      </c>
      <c r="BC79" s="200" t="str">
        <f t="shared" si="40"/>
        <v>-</v>
      </c>
      <c r="BD79" s="200" t="str">
        <f t="shared" si="40"/>
        <v>-</v>
      </c>
      <c r="BE79" s="200" t="str">
        <f t="shared" si="40"/>
        <v>-</v>
      </c>
      <c r="BF79" s="200" t="str">
        <f t="shared" si="40"/>
        <v>-</v>
      </c>
      <c r="BG79" s="200" t="str">
        <f t="shared" si="40"/>
        <v>-</v>
      </c>
      <c r="BH79" s="200" t="str">
        <f t="shared" si="40"/>
        <v>-</v>
      </c>
      <c r="BI79" s="200" t="str">
        <f t="shared" si="40"/>
        <v>-</v>
      </c>
      <c r="BJ79" s="200" t="str">
        <f t="shared" si="40"/>
        <v>-</v>
      </c>
      <c r="BK79" s="200" t="str">
        <f t="shared" si="40"/>
        <v>-</v>
      </c>
      <c r="BL79" s="200" t="str">
        <f t="shared" si="40"/>
        <v>-</v>
      </c>
      <c r="BM79" s="195"/>
      <c r="BN79" s="201" t="s">
        <v>36</v>
      </c>
      <c r="BO79" s="202" t="s">
        <v>36</v>
      </c>
      <c r="BP79" s="202" t="s">
        <v>36</v>
      </c>
      <c r="BQ79" s="202" t="s">
        <v>36</v>
      </c>
      <c r="BR79" s="202" t="s">
        <v>36</v>
      </c>
      <c r="BS79" s="202" t="s">
        <v>36</v>
      </c>
      <c r="BT79" s="203" t="s">
        <v>36</v>
      </c>
      <c r="BU79" s="202" t="s">
        <v>36</v>
      </c>
      <c r="BV79" s="202" t="s">
        <v>36</v>
      </c>
      <c r="BW79" s="202" t="s">
        <v>36</v>
      </c>
      <c r="BX79" s="202" t="s">
        <v>36</v>
      </c>
      <c r="BY79" s="202" t="s">
        <v>36</v>
      </c>
      <c r="BZ79" s="202" t="s">
        <v>36</v>
      </c>
      <c r="CA79" s="203" t="s">
        <v>36</v>
      </c>
      <c r="CB79" s="202" t="s">
        <v>36</v>
      </c>
      <c r="CC79" s="202" t="s">
        <v>36</v>
      </c>
      <c r="CD79" s="202" t="s">
        <v>36</v>
      </c>
      <c r="CE79" s="202" t="s">
        <v>36</v>
      </c>
      <c r="CF79" s="202" t="s">
        <v>36</v>
      </c>
      <c r="CG79" s="202" t="s">
        <v>36</v>
      </c>
      <c r="CH79" s="204" t="s">
        <v>36</v>
      </c>
      <c r="CI79" s="201" t="s">
        <v>36</v>
      </c>
      <c r="CJ79" s="202" t="s">
        <v>36</v>
      </c>
      <c r="CK79" s="202" t="s">
        <v>36</v>
      </c>
      <c r="CL79" s="202" t="s">
        <v>36</v>
      </c>
      <c r="CM79" s="202" t="s">
        <v>36</v>
      </c>
      <c r="CN79" s="202" t="s">
        <v>36</v>
      </c>
      <c r="CO79" s="203" t="s">
        <v>36</v>
      </c>
      <c r="CP79" s="202" t="s">
        <v>36</v>
      </c>
      <c r="CQ79" s="202" t="s">
        <v>36</v>
      </c>
      <c r="CR79" s="202" t="s">
        <v>36</v>
      </c>
      <c r="CS79" s="202" t="s">
        <v>36</v>
      </c>
      <c r="CT79" s="202" t="s">
        <v>36</v>
      </c>
      <c r="CU79" s="202" t="s">
        <v>36</v>
      </c>
      <c r="CV79" s="203" t="s">
        <v>36</v>
      </c>
      <c r="CW79" s="202" t="s">
        <v>36</v>
      </c>
      <c r="CX79" s="202" t="s">
        <v>36</v>
      </c>
      <c r="CY79" s="202" t="s">
        <v>36</v>
      </c>
      <c r="CZ79" s="202" t="s">
        <v>36</v>
      </c>
      <c r="DA79" s="202" t="s">
        <v>36</v>
      </c>
      <c r="DB79" s="202" t="s">
        <v>36</v>
      </c>
      <c r="DC79" s="204" t="s">
        <v>36</v>
      </c>
      <c r="DD79" s="201" t="s">
        <v>36</v>
      </c>
      <c r="DE79" s="202" t="s">
        <v>36</v>
      </c>
      <c r="DF79" s="202" t="s">
        <v>36</v>
      </c>
      <c r="DG79" s="202" t="s">
        <v>36</v>
      </c>
      <c r="DH79" s="202" t="s">
        <v>36</v>
      </c>
      <c r="DI79" s="202" t="s">
        <v>36</v>
      </c>
      <c r="DJ79" s="203" t="s">
        <v>36</v>
      </c>
      <c r="DK79" s="202" t="s">
        <v>36</v>
      </c>
      <c r="DL79" s="202" t="s">
        <v>36</v>
      </c>
      <c r="DM79" s="202" t="s">
        <v>36</v>
      </c>
      <c r="DN79" s="202" t="s">
        <v>36</v>
      </c>
      <c r="DO79" s="202" t="s">
        <v>36</v>
      </c>
      <c r="DP79" s="202" t="s">
        <v>36</v>
      </c>
      <c r="DQ79" s="203" t="s">
        <v>36</v>
      </c>
      <c r="DR79" s="202" t="s">
        <v>36</v>
      </c>
      <c r="DS79" s="202" t="s">
        <v>36</v>
      </c>
      <c r="DT79" s="202" t="s">
        <v>36</v>
      </c>
      <c r="DU79" s="202" t="s">
        <v>36</v>
      </c>
      <c r="DV79" s="202" t="s">
        <v>36</v>
      </c>
      <c r="DW79" s="202" t="s">
        <v>36</v>
      </c>
      <c r="DX79" s="204" t="s">
        <v>36</v>
      </c>
      <c r="DY79" s="201" t="s">
        <v>36</v>
      </c>
      <c r="DZ79" s="202" t="s">
        <v>36</v>
      </c>
      <c r="EA79" s="202" t="s">
        <v>36</v>
      </c>
      <c r="EB79" s="202" t="s">
        <v>36</v>
      </c>
      <c r="EC79" s="202" t="s">
        <v>36</v>
      </c>
      <c r="ED79" s="202" t="s">
        <v>36</v>
      </c>
      <c r="EE79" s="203" t="s">
        <v>36</v>
      </c>
      <c r="EF79" s="202" t="s">
        <v>36</v>
      </c>
      <c r="EG79" s="202" t="s">
        <v>36</v>
      </c>
      <c r="EH79" s="202" t="s">
        <v>36</v>
      </c>
      <c r="EI79" s="202" t="s">
        <v>36</v>
      </c>
      <c r="EJ79" s="202" t="s">
        <v>36</v>
      </c>
      <c r="EK79" s="202" t="s">
        <v>36</v>
      </c>
      <c r="EL79" s="203" t="s">
        <v>36</v>
      </c>
      <c r="EM79" s="202" t="s">
        <v>36</v>
      </c>
      <c r="EN79" s="202" t="s">
        <v>36</v>
      </c>
      <c r="EO79" s="202" t="s">
        <v>36</v>
      </c>
      <c r="EP79" s="202" t="s">
        <v>36</v>
      </c>
      <c r="EQ79" s="202" t="s">
        <v>36</v>
      </c>
      <c r="ER79" s="202" t="s">
        <v>36</v>
      </c>
      <c r="ES79" s="204" t="s">
        <v>36</v>
      </c>
      <c r="ET79" s="201" t="s">
        <v>36</v>
      </c>
      <c r="EU79" s="202" t="s">
        <v>36</v>
      </c>
      <c r="EV79" s="202" t="s">
        <v>36</v>
      </c>
      <c r="EW79" s="202" t="s">
        <v>36</v>
      </c>
      <c r="EX79" s="202" t="s">
        <v>36</v>
      </c>
      <c r="EY79" s="202" t="s">
        <v>36</v>
      </c>
      <c r="EZ79" s="203" t="s">
        <v>36</v>
      </c>
      <c r="FA79" s="202" t="s">
        <v>36</v>
      </c>
      <c r="FB79" s="202" t="s">
        <v>36</v>
      </c>
      <c r="FC79" s="202" t="s">
        <v>36</v>
      </c>
      <c r="FD79" s="202" t="s">
        <v>36</v>
      </c>
      <c r="FE79" s="202" t="s">
        <v>36</v>
      </c>
      <c r="FF79" s="202" t="s">
        <v>36</v>
      </c>
      <c r="FG79" s="203" t="s">
        <v>36</v>
      </c>
      <c r="FH79" s="202" t="s">
        <v>36</v>
      </c>
      <c r="FI79" s="202" t="s">
        <v>36</v>
      </c>
      <c r="FJ79" s="202" t="s">
        <v>36</v>
      </c>
      <c r="FK79" s="202" t="s">
        <v>36</v>
      </c>
      <c r="FL79" s="202" t="s">
        <v>36</v>
      </c>
      <c r="FM79" s="202" t="s">
        <v>36</v>
      </c>
      <c r="FN79" s="204" t="s">
        <v>36</v>
      </c>
      <c r="FO79" s="201" t="s">
        <v>36</v>
      </c>
      <c r="FP79" s="202" t="s">
        <v>36</v>
      </c>
      <c r="FQ79" s="202" t="s">
        <v>36</v>
      </c>
      <c r="FR79" s="202" t="s">
        <v>36</v>
      </c>
      <c r="FS79" s="202" t="s">
        <v>36</v>
      </c>
      <c r="FT79" s="202" t="s">
        <v>36</v>
      </c>
      <c r="FU79" s="203" t="s">
        <v>36</v>
      </c>
      <c r="FV79" s="202" t="s">
        <v>36</v>
      </c>
      <c r="FW79" s="202" t="s">
        <v>36</v>
      </c>
      <c r="FX79" s="202" t="s">
        <v>36</v>
      </c>
      <c r="FY79" s="202" t="s">
        <v>36</v>
      </c>
      <c r="FZ79" s="202" t="s">
        <v>36</v>
      </c>
      <c r="GA79" s="202" t="s">
        <v>36</v>
      </c>
      <c r="GB79" s="203" t="s">
        <v>36</v>
      </c>
      <c r="GC79" s="202" t="s">
        <v>36</v>
      </c>
      <c r="GD79" s="202" t="s">
        <v>36</v>
      </c>
      <c r="GE79" s="202" t="s">
        <v>36</v>
      </c>
      <c r="GF79" s="202" t="s">
        <v>36</v>
      </c>
      <c r="GG79" s="202" t="s">
        <v>36</v>
      </c>
      <c r="GH79" s="202" t="s">
        <v>36</v>
      </c>
      <c r="GI79" s="204" t="s">
        <v>36</v>
      </c>
    </row>
    <row r="80" spans="1:191" outlineLevel="1">
      <c r="A80">
        <v>14</v>
      </c>
      <c r="B80" s="130" t="str">
        <f t="shared" si="33"/>
        <v>Fine BBB, Young ewes:Lmb, CFA:5.5yo, Wethers:2yo</v>
      </c>
      <c r="C80">
        <f t="shared" si="29"/>
        <v>0</v>
      </c>
      <c r="D80" t="b">
        <f t="shared" si="30"/>
        <v>0</v>
      </c>
      <c r="E80">
        <f t="shared" si="34"/>
        <v>730</v>
      </c>
      <c r="F80" t="str">
        <f t="shared" si="35"/>
        <v>-</v>
      </c>
      <c r="G80" t="str">
        <f t="shared" si="36"/>
        <v>-</v>
      </c>
      <c r="H80" t="str">
        <f t="shared" si="36"/>
        <v>-</v>
      </c>
      <c r="I80" t="str">
        <f t="shared" si="36"/>
        <v>-</v>
      </c>
      <c r="J80" t="str">
        <f t="shared" si="36"/>
        <v>-</v>
      </c>
      <c r="K80">
        <f t="shared" si="31"/>
        <v>0</v>
      </c>
      <c r="L80" s="209">
        <f t="shared" si="31"/>
        <v>450</v>
      </c>
      <c r="M80">
        <f t="shared" si="32"/>
        <v>0</v>
      </c>
      <c r="O80" s="136">
        <f t="shared" si="41"/>
        <v>1</v>
      </c>
      <c r="P80" s="135">
        <f>MOD(INT(($A80-5)/PRODUCT(R$63:$U$63)),P$63)+1</f>
        <v>1</v>
      </c>
      <c r="Q80" s="136">
        <f t="shared" si="42"/>
        <v>3</v>
      </c>
      <c r="R80" s="135">
        <f>MOD(INT(($A80-5)/PRODUCT(S$63:$U$63)),R$63)+1</f>
        <v>3</v>
      </c>
      <c r="S80" s="135">
        <f>MOD(INT(($A80-5)/PRODUCT(T$63:$U$63)),S$63)+1</f>
        <v>1</v>
      </c>
      <c r="T80" s="135">
        <f>MOD(INT(($A80-5)/PRODUCT(U$63:$U$63)),T$63)+1</f>
        <v>2</v>
      </c>
      <c r="W80" s="200" t="str">
        <f t="shared" si="37"/>
        <v>-</v>
      </c>
      <c r="X80" s="200" t="str">
        <f t="shared" si="37"/>
        <v>-</v>
      </c>
      <c r="Y80" s="200" t="str">
        <f t="shared" si="37"/>
        <v>-</v>
      </c>
      <c r="Z80" s="200" t="str">
        <f t="shared" si="37"/>
        <v>-</v>
      </c>
      <c r="AA80" s="200" t="str">
        <f t="shared" si="37"/>
        <v>-</v>
      </c>
      <c r="AB80" s="200" t="str">
        <f t="shared" si="37"/>
        <v>-</v>
      </c>
      <c r="AC80" s="200" t="str">
        <f t="shared" si="37"/>
        <v>-</v>
      </c>
      <c r="AD80" s="200" t="str">
        <f t="shared" si="37"/>
        <v>-</v>
      </c>
      <c r="AE80" s="200" t="str">
        <f t="shared" si="37"/>
        <v>-</v>
      </c>
      <c r="AF80" s="200" t="str">
        <f t="shared" si="37"/>
        <v>-</v>
      </c>
      <c r="AG80" s="200" t="str">
        <f t="shared" si="38"/>
        <v>-</v>
      </c>
      <c r="AH80" s="200" t="str">
        <f t="shared" si="38"/>
        <v>-</v>
      </c>
      <c r="AI80" s="200" t="str">
        <f t="shared" si="38"/>
        <v>-</v>
      </c>
      <c r="AJ80" s="200" t="str">
        <f t="shared" si="38"/>
        <v>-</v>
      </c>
      <c r="AK80" s="200" t="str">
        <f t="shared" si="38"/>
        <v>-</v>
      </c>
      <c r="AL80" s="200" t="str">
        <f t="shared" si="38"/>
        <v>-</v>
      </c>
      <c r="AM80" s="200" t="str">
        <f t="shared" si="38"/>
        <v>-</v>
      </c>
      <c r="AN80" s="200" t="str">
        <f t="shared" si="38"/>
        <v>-</v>
      </c>
      <c r="AO80" s="200" t="str">
        <f t="shared" si="38"/>
        <v>-</v>
      </c>
      <c r="AP80" s="200" t="str">
        <f t="shared" si="38"/>
        <v>-</v>
      </c>
      <c r="AQ80" s="200" t="str">
        <f t="shared" si="39"/>
        <v>-</v>
      </c>
      <c r="AR80" s="200" t="str">
        <f t="shared" si="39"/>
        <v>-</v>
      </c>
      <c r="AS80" s="200" t="str">
        <f t="shared" si="39"/>
        <v>-</v>
      </c>
      <c r="AT80" s="200" t="str">
        <f t="shared" si="39"/>
        <v>-</v>
      </c>
      <c r="AU80" s="200" t="str">
        <f t="shared" si="39"/>
        <v>-</v>
      </c>
      <c r="AV80" s="200" t="str">
        <f t="shared" si="39"/>
        <v>-</v>
      </c>
      <c r="AW80" s="200" t="str">
        <f t="shared" si="39"/>
        <v>-</v>
      </c>
      <c r="AX80" s="200" t="str">
        <f t="shared" si="39"/>
        <v>-</v>
      </c>
      <c r="AY80" s="200" t="str">
        <f t="shared" si="39"/>
        <v>-</v>
      </c>
      <c r="AZ80" s="200" t="str">
        <f t="shared" si="39"/>
        <v>-</v>
      </c>
      <c r="BA80" s="200" t="str">
        <f t="shared" si="40"/>
        <v>-</v>
      </c>
      <c r="BB80" s="200" t="str">
        <f t="shared" si="40"/>
        <v>-</v>
      </c>
      <c r="BC80" s="200" t="str">
        <f t="shared" si="40"/>
        <v>-</v>
      </c>
      <c r="BD80" s="200" t="str">
        <f t="shared" si="40"/>
        <v>-</v>
      </c>
      <c r="BE80" s="200" t="str">
        <f t="shared" si="40"/>
        <v>-</v>
      </c>
      <c r="BF80" s="200" t="str">
        <f t="shared" si="40"/>
        <v>-</v>
      </c>
      <c r="BG80" s="200" t="str">
        <f t="shared" si="40"/>
        <v>-</v>
      </c>
      <c r="BH80" s="200" t="str">
        <f t="shared" si="40"/>
        <v>-</v>
      </c>
      <c r="BI80" s="200" t="str">
        <f t="shared" si="40"/>
        <v>-</v>
      </c>
      <c r="BJ80" s="200" t="str">
        <f t="shared" si="40"/>
        <v>-</v>
      </c>
      <c r="BK80" s="200" t="str">
        <f t="shared" si="40"/>
        <v>-</v>
      </c>
      <c r="BL80" s="200" t="str">
        <f t="shared" si="40"/>
        <v>-</v>
      </c>
      <c r="BM80" s="195"/>
      <c r="BN80" s="201" t="s">
        <v>36</v>
      </c>
      <c r="BO80" s="202" t="s">
        <v>36</v>
      </c>
      <c r="BP80" s="202" t="s">
        <v>36</v>
      </c>
      <c r="BQ80" s="202" t="s">
        <v>36</v>
      </c>
      <c r="BR80" s="202" t="s">
        <v>36</v>
      </c>
      <c r="BS80" s="202" t="s">
        <v>36</v>
      </c>
      <c r="BT80" s="203" t="s">
        <v>36</v>
      </c>
      <c r="BU80" s="202" t="s">
        <v>36</v>
      </c>
      <c r="BV80" s="202" t="s">
        <v>36</v>
      </c>
      <c r="BW80" s="202" t="s">
        <v>36</v>
      </c>
      <c r="BX80" s="202" t="s">
        <v>36</v>
      </c>
      <c r="BY80" s="202" t="s">
        <v>36</v>
      </c>
      <c r="BZ80" s="202" t="s">
        <v>36</v>
      </c>
      <c r="CA80" s="203" t="s">
        <v>36</v>
      </c>
      <c r="CB80" s="202" t="s">
        <v>36</v>
      </c>
      <c r="CC80" s="202" t="s">
        <v>36</v>
      </c>
      <c r="CD80" s="202" t="s">
        <v>36</v>
      </c>
      <c r="CE80" s="202" t="s">
        <v>36</v>
      </c>
      <c r="CF80" s="202" t="s">
        <v>36</v>
      </c>
      <c r="CG80" s="202" t="s">
        <v>36</v>
      </c>
      <c r="CH80" s="204" t="s">
        <v>36</v>
      </c>
      <c r="CI80" s="201" t="s">
        <v>36</v>
      </c>
      <c r="CJ80" s="202" t="s">
        <v>36</v>
      </c>
      <c r="CK80" s="202" t="s">
        <v>36</v>
      </c>
      <c r="CL80" s="202" t="s">
        <v>36</v>
      </c>
      <c r="CM80" s="202" t="s">
        <v>36</v>
      </c>
      <c r="CN80" s="202" t="s">
        <v>36</v>
      </c>
      <c r="CO80" s="203" t="s">
        <v>36</v>
      </c>
      <c r="CP80" s="202" t="s">
        <v>36</v>
      </c>
      <c r="CQ80" s="202" t="s">
        <v>36</v>
      </c>
      <c r="CR80" s="202" t="s">
        <v>36</v>
      </c>
      <c r="CS80" s="202" t="s">
        <v>36</v>
      </c>
      <c r="CT80" s="202" t="s">
        <v>36</v>
      </c>
      <c r="CU80" s="202" t="s">
        <v>36</v>
      </c>
      <c r="CV80" s="203" t="s">
        <v>36</v>
      </c>
      <c r="CW80" s="202" t="s">
        <v>36</v>
      </c>
      <c r="CX80" s="202" t="s">
        <v>36</v>
      </c>
      <c r="CY80" s="202" t="s">
        <v>36</v>
      </c>
      <c r="CZ80" s="202" t="s">
        <v>36</v>
      </c>
      <c r="DA80" s="202" t="s">
        <v>36</v>
      </c>
      <c r="DB80" s="202" t="s">
        <v>36</v>
      </c>
      <c r="DC80" s="204" t="s">
        <v>36</v>
      </c>
      <c r="DD80" s="201" t="s">
        <v>36</v>
      </c>
      <c r="DE80" s="202" t="s">
        <v>36</v>
      </c>
      <c r="DF80" s="202" t="s">
        <v>36</v>
      </c>
      <c r="DG80" s="202" t="s">
        <v>36</v>
      </c>
      <c r="DH80" s="202" t="s">
        <v>36</v>
      </c>
      <c r="DI80" s="202" t="s">
        <v>36</v>
      </c>
      <c r="DJ80" s="203" t="s">
        <v>36</v>
      </c>
      <c r="DK80" s="202" t="s">
        <v>36</v>
      </c>
      <c r="DL80" s="202" t="s">
        <v>36</v>
      </c>
      <c r="DM80" s="202" t="s">
        <v>36</v>
      </c>
      <c r="DN80" s="202" t="s">
        <v>36</v>
      </c>
      <c r="DO80" s="202" t="s">
        <v>36</v>
      </c>
      <c r="DP80" s="202" t="s">
        <v>36</v>
      </c>
      <c r="DQ80" s="203" t="s">
        <v>36</v>
      </c>
      <c r="DR80" s="202" t="s">
        <v>36</v>
      </c>
      <c r="DS80" s="202" t="s">
        <v>36</v>
      </c>
      <c r="DT80" s="202" t="s">
        <v>36</v>
      </c>
      <c r="DU80" s="202" t="s">
        <v>36</v>
      </c>
      <c r="DV80" s="202" t="s">
        <v>36</v>
      </c>
      <c r="DW80" s="202" t="s">
        <v>36</v>
      </c>
      <c r="DX80" s="204" t="s">
        <v>36</v>
      </c>
      <c r="DY80" s="201" t="s">
        <v>36</v>
      </c>
      <c r="DZ80" s="202" t="s">
        <v>36</v>
      </c>
      <c r="EA80" s="202" t="s">
        <v>36</v>
      </c>
      <c r="EB80" s="202" t="s">
        <v>36</v>
      </c>
      <c r="EC80" s="202" t="s">
        <v>36</v>
      </c>
      <c r="ED80" s="202" t="s">
        <v>36</v>
      </c>
      <c r="EE80" s="203" t="s">
        <v>36</v>
      </c>
      <c r="EF80" s="202" t="s">
        <v>36</v>
      </c>
      <c r="EG80" s="202" t="s">
        <v>36</v>
      </c>
      <c r="EH80" s="202" t="s">
        <v>36</v>
      </c>
      <c r="EI80" s="202" t="s">
        <v>36</v>
      </c>
      <c r="EJ80" s="202" t="s">
        <v>36</v>
      </c>
      <c r="EK80" s="202" t="s">
        <v>36</v>
      </c>
      <c r="EL80" s="203" t="s">
        <v>36</v>
      </c>
      <c r="EM80" s="202" t="s">
        <v>36</v>
      </c>
      <c r="EN80" s="202" t="s">
        <v>36</v>
      </c>
      <c r="EO80" s="202" t="s">
        <v>36</v>
      </c>
      <c r="EP80" s="202" t="s">
        <v>36</v>
      </c>
      <c r="EQ80" s="202" t="s">
        <v>36</v>
      </c>
      <c r="ER80" s="202" t="s">
        <v>36</v>
      </c>
      <c r="ES80" s="204" t="s">
        <v>36</v>
      </c>
      <c r="ET80" s="201" t="s">
        <v>36</v>
      </c>
      <c r="EU80" s="202" t="s">
        <v>36</v>
      </c>
      <c r="EV80" s="202" t="s">
        <v>36</v>
      </c>
      <c r="EW80" s="202" t="s">
        <v>36</v>
      </c>
      <c r="EX80" s="202" t="s">
        <v>36</v>
      </c>
      <c r="EY80" s="202" t="s">
        <v>36</v>
      </c>
      <c r="EZ80" s="203" t="s">
        <v>36</v>
      </c>
      <c r="FA80" s="202" t="s">
        <v>36</v>
      </c>
      <c r="FB80" s="202" t="s">
        <v>36</v>
      </c>
      <c r="FC80" s="202" t="s">
        <v>36</v>
      </c>
      <c r="FD80" s="202" t="s">
        <v>36</v>
      </c>
      <c r="FE80" s="202" t="s">
        <v>36</v>
      </c>
      <c r="FF80" s="202" t="s">
        <v>36</v>
      </c>
      <c r="FG80" s="203" t="s">
        <v>36</v>
      </c>
      <c r="FH80" s="202" t="s">
        <v>36</v>
      </c>
      <c r="FI80" s="202" t="s">
        <v>36</v>
      </c>
      <c r="FJ80" s="202" t="s">
        <v>36</v>
      </c>
      <c r="FK80" s="202" t="s">
        <v>36</v>
      </c>
      <c r="FL80" s="202" t="s">
        <v>36</v>
      </c>
      <c r="FM80" s="202" t="s">
        <v>36</v>
      </c>
      <c r="FN80" s="204" t="s">
        <v>36</v>
      </c>
      <c r="FO80" s="201" t="s">
        <v>36</v>
      </c>
      <c r="FP80" s="202" t="s">
        <v>36</v>
      </c>
      <c r="FQ80" s="202" t="s">
        <v>36</v>
      </c>
      <c r="FR80" s="202" t="s">
        <v>36</v>
      </c>
      <c r="FS80" s="202" t="s">
        <v>36</v>
      </c>
      <c r="FT80" s="202" t="s">
        <v>36</v>
      </c>
      <c r="FU80" s="203" t="s">
        <v>36</v>
      </c>
      <c r="FV80" s="202" t="s">
        <v>36</v>
      </c>
      <c r="FW80" s="202" t="s">
        <v>36</v>
      </c>
      <c r="FX80" s="202" t="s">
        <v>36</v>
      </c>
      <c r="FY80" s="202" t="s">
        <v>36</v>
      </c>
      <c r="FZ80" s="202" t="s">
        <v>36</v>
      </c>
      <c r="GA80" s="202" t="s">
        <v>36</v>
      </c>
      <c r="GB80" s="203" t="s">
        <v>36</v>
      </c>
      <c r="GC80" s="202" t="s">
        <v>36</v>
      </c>
      <c r="GD80" s="202" t="s">
        <v>36</v>
      </c>
      <c r="GE80" s="202" t="s">
        <v>36</v>
      </c>
      <c r="GF80" s="202" t="s">
        <v>36</v>
      </c>
      <c r="GG80" s="202" t="s">
        <v>36</v>
      </c>
      <c r="GH80" s="202" t="s">
        <v>36</v>
      </c>
      <c r="GI80" s="204" t="s">
        <v>36</v>
      </c>
    </row>
    <row r="81" spans="1:191" outlineLevel="1">
      <c r="A81">
        <v>15</v>
      </c>
      <c r="B81" s="130" t="str">
        <f t="shared" si="33"/>
        <v>Fine BBB, Young ewes:Hgt, CFA:6.5yo, Wethers:2yo</v>
      </c>
      <c r="C81">
        <f t="shared" si="29"/>
        <v>0</v>
      </c>
      <c r="D81" t="b">
        <f t="shared" si="30"/>
        <v>0</v>
      </c>
      <c r="E81">
        <f t="shared" si="34"/>
        <v>730</v>
      </c>
      <c r="F81" t="str">
        <f t="shared" si="35"/>
        <v>-</v>
      </c>
      <c r="G81" t="str">
        <f t="shared" si="36"/>
        <v>-</v>
      </c>
      <c r="H81" t="str">
        <f t="shared" si="36"/>
        <v>-</v>
      </c>
      <c r="I81" t="str">
        <f t="shared" si="36"/>
        <v>-</v>
      </c>
      <c r="J81" t="str">
        <f t="shared" si="36"/>
        <v>-</v>
      </c>
      <c r="K81">
        <f t="shared" si="31"/>
        <v>500</v>
      </c>
      <c r="L81" s="209">
        <f t="shared" si="31"/>
        <v>865</v>
      </c>
      <c r="M81">
        <f t="shared" si="32"/>
        <v>0.9</v>
      </c>
      <c r="O81" s="136">
        <f t="shared" si="41"/>
        <v>1</v>
      </c>
      <c r="P81" s="135">
        <f>MOD(INT(($A81-5)/PRODUCT(R$63:$U$63)),P$63)+1</f>
        <v>1</v>
      </c>
      <c r="Q81" s="136">
        <f t="shared" si="42"/>
        <v>3</v>
      </c>
      <c r="R81" s="135">
        <f>MOD(INT(($A81-5)/PRODUCT(S$63:$U$63)),R$63)+1</f>
        <v>3</v>
      </c>
      <c r="S81" s="135">
        <f>MOD(INT(($A81-5)/PRODUCT(T$63:$U$63)),S$63)+1</f>
        <v>2</v>
      </c>
      <c r="T81" s="135">
        <f>MOD(INT(($A81-5)/PRODUCT(U$63:$U$63)),T$63)+1</f>
        <v>1</v>
      </c>
      <c r="W81" s="200" t="str">
        <f t="shared" ref="W81:AF90" si="43">INDEX($BN81:$GI81,1,W$66+(d.Region-1)*42)</f>
        <v>-</v>
      </c>
      <c r="X81" s="200" t="str">
        <f t="shared" si="43"/>
        <v>-</v>
      </c>
      <c r="Y81" s="200" t="str">
        <f t="shared" si="43"/>
        <v>-</v>
      </c>
      <c r="Z81" s="200" t="str">
        <f t="shared" si="43"/>
        <v>-</v>
      </c>
      <c r="AA81" s="200" t="str">
        <f t="shared" si="43"/>
        <v>-</v>
      </c>
      <c r="AB81" s="200" t="str">
        <f t="shared" si="43"/>
        <v>-</v>
      </c>
      <c r="AC81" s="200" t="str">
        <f t="shared" si="43"/>
        <v>-</v>
      </c>
      <c r="AD81" s="200" t="str">
        <f t="shared" si="43"/>
        <v>-</v>
      </c>
      <c r="AE81" s="200" t="str">
        <f t="shared" si="43"/>
        <v>-</v>
      </c>
      <c r="AF81" s="200" t="str">
        <f t="shared" si="43"/>
        <v>-</v>
      </c>
      <c r="AG81" s="200" t="str">
        <f t="shared" ref="AG81:AP90" si="44">INDEX($BN81:$GI81,1,AG$66+(d.Region-1)*42)</f>
        <v>-</v>
      </c>
      <c r="AH81" s="200" t="str">
        <f t="shared" si="44"/>
        <v>-</v>
      </c>
      <c r="AI81" s="200" t="str">
        <f t="shared" si="44"/>
        <v>-</v>
      </c>
      <c r="AJ81" s="200" t="str">
        <f t="shared" si="44"/>
        <v>-</v>
      </c>
      <c r="AK81" s="200" t="str">
        <f t="shared" si="44"/>
        <v>-</v>
      </c>
      <c r="AL81" s="200" t="str">
        <f t="shared" si="44"/>
        <v>-</v>
      </c>
      <c r="AM81" s="200" t="str">
        <f t="shared" si="44"/>
        <v>-</v>
      </c>
      <c r="AN81" s="200" t="str">
        <f t="shared" si="44"/>
        <v>-</v>
      </c>
      <c r="AO81" s="200" t="str">
        <f t="shared" si="44"/>
        <v>-</v>
      </c>
      <c r="AP81" s="200" t="str">
        <f t="shared" si="44"/>
        <v>-</v>
      </c>
      <c r="AQ81" s="200" t="str">
        <f t="shared" ref="AQ81:AZ90" si="45">INDEX($BN81:$GI81,1,AQ$66+(d.Region-1)*42)</f>
        <v>-</v>
      </c>
      <c r="AR81" s="200" t="str">
        <f t="shared" si="45"/>
        <v>-</v>
      </c>
      <c r="AS81" s="200" t="str">
        <f t="shared" si="45"/>
        <v>-</v>
      </c>
      <c r="AT81" s="200" t="str">
        <f t="shared" si="45"/>
        <v>-</v>
      </c>
      <c r="AU81" s="200" t="str">
        <f t="shared" si="45"/>
        <v>-</v>
      </c>
      <c r="AV81" s="200" t="str">
        <f t="shared" si="45"/>
        <v>-</v>
      </c>
      <c r="AW81" s="200" t="str">
        <f t="shared" si="45"/>
        <v>-</v>
      </c>
      <c r="AX81" s="200" t="str">
        <f t="shared" si="45"/>
        <v>-</v>
      </c>
      <c r="AY81" s="200" t="str">
        <f t="shared" si="45"/>
        <v>-</v>
      </c>
      <c r="AZ81" s="200" t="str">
        <f t="shared" si="45"/>
        <v>-</v>
      </c>
      <c r="BA81" s="200" t="str">
        <f t="shared" ref="BA81:BL90" si="46">INDEX($BN81:$GI81,1,BA$66+(d.Region-1)*42)</f>
        <v>-</v>
      </c>
      <c r="BB81" s="200" t="str">
        <f t="shared" si="46"/>
        <v>-</v>
      </c>
      <c r="BC81" s="200" t="str">
        <f t="shared" si="46"/>
        <v>-</v>
      </c>
      <c r="BD81" s="200" t="str">
        <f t="shared" si="46"/>
        <v>-</v>
      </c>
      <c r="BE81" s="200" t="str">
        <f t="shared" si="46"/>
        <v>-</v>
      </c>
      <c r="BF81" s="200" t="str">
        <f t="shared" si="46"/>
        <v>-</v>
      </c>
      <c r="BG81" s="200" t="str">
        <f t="shared" si="46"/>
        <v>-</v>
      </c>
      <c r="BH81" s="200" t="str">
        <f t="shared" si="46"/>
        <v>-</v>
      </c>
      <c r="BI81" s="200" t="str">
        <f t="shared" si="46"/>
        <v>-</v>
      </c>
      <c r="BJ81" s="200" t="str">
        <f t="shared" si="46"/>
        <v>-</v>
      </c>
      <c r="BK81" s="200" t="str">
        <f t="shared" si="46"/>
        <v>-</v>
      </c>
      <c r="BL81" s="200" t="str">
        <f t="shared" si="46"/>
        <v>-</v>
      </c>
      <c r="BM81" s="195"/>
      <c r="BN81" s="201" t="s">
        <v>36</v>
      </c>
      <c r="BO81" s="202" t="s">
        <v>36</v>
      </c>
      <c r="BP81" s="202" t="s">
        <v>36</v>
      </c>
      <c r="BQ81" s="202" t="s">
        <v>36</v>
      </c>
      <c r="BR81" s="202" t="s">
        <v>36</v>
      </c>
      <c r="BS81" s="202" t="s">
        <v>36</v>
      </c>
      <c r="BT81" s="203" t="s">
        <v>36</v>
      </c>
      <c r="BU81" s="202" t="s">
        <v>36</v>
      </c>
      <c r="BV81" s="202" t="s">
        <v>36</v>
      </c>
      <c r="BW81" s="202" t="s">
        <v>36</v>
      </c>
      <c r="BX81" s="202" t="s">
        <v>36</v>
      </c>
      <c r="BY81" s="202" t="s">
        <v>36</v>
      </c>
      <c r="BZ81" s="202" t="s">
        <v>36</v>
      </c>
      <c r="CA81" s="203" t="s">
        <v>36</v>
      </c>
      <c r="CB81" s="202" t="s">
        <v>36</v>
      </c>
      <c r="CC81" s="202" t="s">
        <v>36</v>
      </c>
      <c r="CD81" s="202" t="s">
        <v>36</v>
      </c>
      <c r="CE81" s="202" t="s">
        <v>36</v>
      </c>
      <c r="CF81" s="202" t="s">
        <v>36</v>
      </c>
      <c r="CG81" s="202" t="s">
        <v>36</v>
      </c>
      <c r="CH81" s="204" t="s">
        <v>36</v>
      </c>
      <c r="CI81" s="201" t="s">
        <v>36</v>
      </c>
      <c r="CJ81" s="202" t="s">
        <v>36</v>
      </c>
      <c r="CK81" s="202" t="s">
        <v>36</v>
      </c>
      <c r="CL81" s="202" t="s">
        <v>36</v>
      </c>
      <c r="CM81" s="202" t="s">
        <v>36</v>
      </c>
      <c r="CN81" s="202" t="s">
        <v>36</v>
      </c>
      <c r="CO81" s="203" t="s">
        <v>36</v>
      </c>
      <c r="CP81" s="202" t="s">
        <v>36</v>
      </c>
      <c r="CQ81" s="202" t="s">
        <v>36</v>
      </c>
      <c r="CR81" s="202" t="s">
        <v>36</v>
      </c>
      <c r="CS81" s="202" t="s">
        <v>36</v>
      </c>
      <c r="CT81" s="202" t="s">
        <v>36</v>
      </c>
      <c r="CU81" s="202" t="s">
        <v>36</v>
      </c>
      <c r="CV81" s="203" t="s">
        <v>36</v>
      </c>
      <c r="CW81" s="202" t="s">
        <v>36</v>
      </c>
      <c r="CX81" s="202" t="s">
        <v>36</v>
      </c>
      <c r="CY81" s="202" t="s">
        <v>36</v>
      </c>
      <c r="CZ81" s="202" t="s">
        <v>36</v>
      </c>
      <c r="DA81" s="202" t="s">
        <v>36</v>
      </c>
      <c r="DB81" s="202" t="s">
        <v>36</v>
      </c>
      <c r="DC81" s="204" t="s">
        <v>36</v>
      </c>
      <c r="DD81" s="201" t="s">
        <v>36</v>
      </c>
      <c r="DE81" s="202" t="s">
        <v>36</v>
      </c>
      <c r="DF81" s="202" t="s">
        <v>36</v>
      </c>
      <c r="DG81" s="202" t="s">
        <v>36</v>
      </c>
      <c r="DH81" s="202" t="s">
        <v>36</v>
      </c>
      <c r="DI81" s="202" t="s">
        <v>36</v>
      </c>
      <c r="DJ81" s="203" t="s">
        <v>36</v>
      </c>
      <c r="DK81" s="202" t="s">
        <v>36</v>
      </c>
      <c r="DL81" s="202" t="s">
        <v>36</v>
      </c>
      <c r="DM81" s="202" t="s">
        <v>36</v>
      </c>
      <c r="DN81" s="202" t="s">
        <v>36</v>
      </c>
      <c r="DO81" s="202" t="s">
        <v>36</v>
      </c>
      <c r="DP81" s="202" t="s">
        <v>36</v>
      </c>
      <c r="DQ81" s="203" t="s">
        <v>36</v>
      </c>
      <c r="DR81" s="202" t="s">
        <v>36</v>
      </c>
      <c r="DS81" s="202" t="s">
        <v>36</v>
      </c>
      <c r="DT81" s="202" t="s">
        <v>36</v>
      </c>
      <c r="DU81" s="202" t="s">
        <v>36</v>
      </c>
      <c r="DV81" s="202" t="s">
        <v>36</v>
      </c>
      <c r="DW81" s="202" t="s">
        <v>36</v>
      </c>
      <c r="DX81" s="204" t="s">
        <v>36</v>
      </c>
      <c r="DY81" s="201" t="s">
        <v>36</v>
      </c>
      <c r="DZ81" s="202" t="s">
        <v>36</v>
      </c>
      <c r="EA81" s="202" t="s">
        <v>36</v>
      </c>
      <c r="EB81" s="202" t="s">
        <v>36</v>
      </c>
      <c r="EC81" s="202" t="s">
        <v>36</v>
      </c>
      <c r="ED81" s="202" t="s">
        <v>36</v>
      </c>
      <c r="EE81" s="203" t="s">
        <v>36</v>
      </c>
      <c r="EF81" s="202" t="s">
        <v>36</v>
      </c>
      <c r="EG81" s="202" t="s">
        <v>36</v>
      </c>
      <c r="EH81" s="202" t="s">
        <v>36</v>
      </c>
      <c r="EI81" s="202" t="s">
        <v>36</v>
      </c>
      <c r="EJ81" s="202" t="s">
        <v>36</v>
      </c>
      <c r="EK81" s="202" t="s">
        <v>36</v>
      </c>
      <c r="EL81" s="203" t="s">
        <v>36</v>
      </c>
      <c r="EM81" s="202" t="s">
        <v>36</v>
      </c>
      <c r="EN81" s="202" t="s">
        <v>36</v>
      </c>
      <c r="EO81" s="202" t="s">
        <v>36</v>
      </c>
      <c r="EP81" s="202" t="s">
        <v>36</v>
      </c>
      <c r="EQ81" s="202" t="s">
        <v>36</v>
      </c>
      <c r="ER81" s="202" t="s">
        <v>36</v>
      </c>
      <c r="ES81" s="204" t="s">
        <v>36</v>
      </c>
      <c r="ET81" s="201" t="s">
        <v>36</v>
      </c>
      <c r="EU81" s="202" t="s">
        <v>36</v>
      </c>
      <c r="EV81" s="202" t="s">
        <v>36</v>
      </c>
      <c r="EW81" s="202" t="s">
        <v>36</v>
      </c>
      <c r="EX81" s="202" t="s">
        <v>36</v>
      </c>
      <c r="EY81" s="202" t="s">
        <v>36</v>
      </c>
      <c r="EZ81" s="203" t="s">
        <v>36</v>
      </c>
      <c r="FA81" s="202" t="s">
        <v>36</v>
      </c>
      <c r="FB81" s="202" t="s">
        <v>36</v>
      </c>
      <c r="FC81" s="202" t="s">
        <v>36</v>
      </c>
      <c r="FD81" s="202" t="s">
        <v>36</v>
      </c>
      <c r="FE81" s="202" t="s">
        <v>36</v>
      </c>
      <c r="FF81" s="202" t="s">
        <v>36</v>
      </c>
      <c r="FG81" s="203" t="s">
        <v>36</v>
      </c>
      <c r="FH81" s="202" t="s">
        <v>36</v>
      </c>
      <c r="FI81" s="202" t="s">
        <v>36</v>
      </c>
      <c r="FJ81" s="202" t="s">
        <v>36</v>
      </c>
      <c r="FK81" s="202" t="s">
        <v>36</v>
      </c>
      <c r="FL81" s="202" t="s">
        <v>36</v>
      </c>
      <c r="FM81" s="202" t="s">
        <v>36</v>
      </c>
      <c r="FN81" s="204" t="s">
        <v>36</v>
      </c>
      <c r="FO81" s="201" t="s">
        <v>36</v>
      </c>
      <c r="FP81" s="202" t="s">
        <v>36</v>
      </c>
      <c r="FQ81" s="202" t="s">
        <v>36</v>
      </c>
      <c r="FR81" s="202" t="s">
        <v>36</v>
      </c>
      <c r="FS81" s="202" t="s">
        <v>36</v>
      </c>
      <c r="FT81" s="202" t="s">
        <v>36</v>
      </c>
      <c r="FU81" s="203" t="s">
        <v>36</v>
      </c>
      <c r="FV81" s="202" t="s">
        <v>36</v>
      </c>
      <c r="FW81" s="202" t="s">
        <v>36</v>
      </c>
      <c r="FX81" s="202" t="s">
        <v>36</v>
      </c>
      <c r="FY81" s="202" t="s">
        <v>36</v>
      </c>
      <c r="FZ81" s="202" t="s">
        <v>36</v>
      </c>
      <c r="GA81" s="202" t="s">
        <v>36</v>
      </c>
      <c r="GB81" s="203" t="s">
        <v>36</v>
      </c>
      <c r="GC81" s="202" t="s">
        <v>36</v>
      </c>
      <c r="GD81" s="202" t="s">
        <v>36</v>
      </c>
      <c r="GE81" s="202" t="s">
        <v>36</v>
      </c>
      <c r="GF81" s="202" t="s">
        <v>36</v>
      </c>
      <c r="GG81" s="202" t="s">
        <v>36</v>
      </c>
      <c r="GH81" s="202" t="s">
        <v>36</v>
      </c>
      <c r="GI81" s="204" t="s">
        <v>36</v>
      </c>
    </row>
    <row r="82" spans="1:191" outlineLevel="1">
      <c r="A82">
        <v>16</v>
      </c>
      <c r="B82" s="130" t="str">
        <f t="shared" si="33"/>
        <v>Fine BBB, Young ewes:Hgt, CFA:5.5yo, Wethers:2yo</v>
      </c>
      <c r="C82">
        <f t="shared" si="29"/>
        <v>0</v>
      </c>
      <c r="D82" t="b">
        <f t="shared" si="30"/>
        <v>0</v>
      </c>
      <c r="E82">
        <f t="shared" si="34"/>
        <v>730</v>
      </c>
      <c r="F82" t="str">
        <f t="shared" si="35"/>
        <v>-</v>
      </c>
      <c r="G82" t="str">
        <f t="shared" si="36"/>
        <v>-</v>
      </c>
      <c r="H82" t="str">
        <f t="shared" si="36"/>
        <v>-</v>
      </c>
      <c r="I82" t="str">
        <f t="shared" si="36"/>
        <v>-</v>
      </c>
      <c r="J82" t="str">
        <f t="shared" si="36"/>
        <v>-</v>
      </c>
      <c r="K82">
        <f t="shared" si="31"/>
        <v>500</v>
      </c>
      <c r="L82" s="209">
        <f t="shared" si="31"/>
        <v>865</v>
      </c>
      <c r="M82">
        <f t="shared" si="32"/>
        <v>0</v>
      </c>
      <c r="O82" s="136">
        <f t="shared" si="41"/>
        <v>1</v>
      </c>
      <c r="P82" s="135">
        <f>MOD(INT(($A82-5)/PRODUCT(R$63:$U$63)),P$63)+1</f>
        <v>1</v>
      </c>
      <c r="Q82" s="136">
        <f t="shared" si="42"/>
        <v>3</v>
      </c>
      <c r="R82" s="135">
        <f>MOD(INT(($A82-5)/PRODUCT(S$63:$U$63)),R$63)+1</f>
        <v>3</v>
      </c>
      <c r="S82" s="135">
        <f>MOD(INT(($A82-5)/PRODUCT(T$63:$U$63)),S$63)+1</f>
        <v>2</v>
      </c>
      <c r="T82" s="135">
        <f>MOD(INT(($A82-5)/PRODUCT(U$63:$U$63)),T$63)+1</f>
        <v>2</v>
      </c>
      <c r="W82" s="200" t="str">
        <f t="shared" si="43"/>
        <v>-</v>
      </c>
      <c r="X82" s="200" t="str">
        <f t="shared" si="43"/>
        <v>-</v>
      </c>
      <c r="Y82" s="200" t="str">
        <f t="shared" si="43"/>
        <v>-</v>
      </c>
      <c r="Z82" s="200" t="str">
        <f t="shared" si="43"/>
        <v>-</v>
      </c>
      <c r="AA82" s="200" t="str">
        <f t="shared" si="43"/>
        <v>-</v>
      </c>
      <c r="AB82" s="200" t="str">
        <f t="shared" si="43"/>
        <v>-</v>
      </c>
      <c r="AC82" s="200" t="str">
        <f t="shared" si="43"/>
        <v>-</v>
      </c>
      <c r="AD82" s="200" t="str">
        <f t="shared" si="43"/>
        <v>-</v>
      </c>
      <c r="AE82" s="200" t="str">
        <f t="shared" si="43"/>
        <v>-</v>
      </c>
      <c r="AF82" s="200" t="str">
        <f t="shared" si="43"/>
        <v>-</v>
      </c>
      <c r="AG82" s="200" t="str">
        <f t="shared" si="44"/>
        <v>-</v>
      </c>
      <c r="AH82" s="200" t="str">
        <f t="shared" si="44"/>
        <v>-</v>
      </c>
      <c r="AI82" s="200" t="str">
        <f t="shared" si="44"/>
        <v>-</v>
      </c>
      <c r="AJ82" s="200" t="str">
        <f t="shared" si="44"/>
        <v>-</v>
      </c>
      <c r="AK82" s="200" t="str">
        <f t="shared" si="44"/>
        <v>-</v>
      </c>
      <c r="AL82" s="200" t="str">
        <f t="shared" si="44"/>
        <v>-</v>
      </c>
      <c r="AM82" s="200" t="str">
        <f t="shared" si="44"/>
        <v>-</v>
      </c>
      <c r="AN82" s="200" t="str">
        <f t="shared" si="44"/>
        <v>-</v>
      </c>
      <c r="AO82" s="200" t="str">
        <f t="shared" si="44"/>
        <v>-</v>
      </c>
      <c r="AP82" s="200" t="str">
        <f t="shared" si="44"/>
        <v>-</v>
      </c>
      <c r="AQ82" s="200" t="str">
        <f t="shared" si="45"/>
        <v>-</v>
      </c>
      <c r="AR82" s="200" t="str">
        <f t="shared" si="45"/>
        <v>-</v>
      </c>
      <c r="AS82" s="200" t="str">
        <f t="shared" si="45"/>
        <v>-</v>
      </c>
      <c r="AT82" s="200" t="str">
        <f t="shared" si="45"/>
        <v>-</v>
      </c>
      <c r="AU82" s="200" t="str">
        <f t="shared" si="45"/>
        <v>-</v>
      </c>
      <c r="AV82" s="200" t="str">
        <f t="shared" si="45"/>
        <v>-</v>
      </c>
      <c r="AW82" s="200" t="str">
        <f t="shared" si="45"/>
        <v>-</v>
      </c>
      <c r="AX82" s="200" t="str">
        <f t="shared" si="45"/>
        <v>-</v>
      </c>
      <c r="AY82" s="200" t="str">
        <f t="shared" si="45"/>
        <v>-</v>
      </c>
      <c r="AZ82" s="200" t="str">
        <f t="shared" si="45"/>
        <v>-</v>
      </c>
      <c r="BA82" s="200" t="str">
        <f t="shared" si="46"/>
        <v>-</v>
      </c>
      <c r="BB82" s="200" t="str">
        <f t="shared" si="46"/>
        <v>-</v>
      </c>
      <c r="BC82" s="200" t="str">
        <f t="shared" si="46"/>
        <v>-</v>
      </c>
      <c r="BD82" s="200" t="str">
        <f t="shared" si="46"/>
        <v>-</v>
      </c>
      <c r="BE82" s="200" t="str">
        <f t="shared" si="46"/>
        <v>-</v>
      </c>
      <c r="BF82" s="200" t="str">
        <f t="shared" si="46"/>
        <v>-</v>
      </c>
      <c r="BG82" s="200" t="str">
        <f t="shared" si="46"/>
        <v>-</v>
      </c>
      <c r="BH82" s="200" t="str">
        <f t="shared" si="46"/>
        <v>-</v>
      </c>
      <c r="BI82" s="200" t="str">
        <f t="shared" si="46"/>
        <v>-</v>
      </c>
      <c r="BJ82" s="200" t="str">
        <f t="shared" si="46"/>
        <v>-</v>
      </c>
      <c r="BK82" s="200" t="str">
        <f t="shared" si="46"/>
        <v>-</v>
      </c>
      <c r="BL82" s="200" t="str">
        <f t="shared" si="46"/>
        <v>-</v>
      </c>
      <c r="BM82" s="195"/>
      <c r="BN82" s="201" t="s">
        <v>36</v>
      </c>
      <c r="BO82" s="202" t="s">
        <v>36</v>
      </c>
      <c r="BP82" s="202" t="s">
        <v>36</v>
      </c>
      <c r="BQ82" s="202" t="s">
        <v>36</v>
      </c>
      <c r="BR82" s="202" t="s">
        <v>36</v>
      </c>
      <c r="BS82" s="202" t="s">
        <v>36</v>
      </c>
      <c r="BT82" s="203" t="s">
        <v>36</v>
      </c>
      <c r="BU82" s="202" t="s">
        <v>36</v>
      </c>
      <c r="BV82" s="202" t="s">
        <v>36</v>
      </c>
      <c r="BW82" s="202" t="s">
        <v>36</v>
      </c>
      <c r="BX82" s="202" t="s">
        <v>36</v>
      </c>
      <c r="BY82" s="202" t="s">
        <v>36</v>
      </c>
      <c r="BZ82" s="202" t="s">
        <v>36</v>
      </c>
      <c r="CA82" s="203" t="s">
        <v>36</v>
      </c>
      <c r="CB82" s="202" t="s">
        <v>36</v>
      </c>
      <c r="CC82" s="202" t="s">
        <v>36</v>
      </c>
      <c r="CD82" s="202" t="s">
        <v>36</v>
      </c>
      <c r="CE82" s="202" t="s">
        <v>36</v>
      </c>
      <c r="CF82" s="202" t="s">
        <v>36</v>
      </c>
      <c r="CG82" s="202" t="s">
        <v>36</v>
      </c>
      <c r="CH82" s="204" t="s">
        <v>36</v>
      </c>
      <c r="CI82" s="201" t="s">
        <v>36</v>
      </c>
      <c r="CJ82" s="202" t="s">
        <v>36</v>
      </c>
      <c r="CK82" s="202" t="s">
        <v>36</v>
      </c>
      <c r="CL82" s="202" t="s">
        <v>36</v>
      </c>
      <c r="CM82" s="202" t="s">
        <v>36</v>
      </c>
      <c r="CN82" s="202" t="s">
        <v>36</v>
      </c>
      <c r="CO82" s="203" t="s">
        <v>36</v>
      </c>
      <c r="CP82" s="202" t="s">
        <v>36</v>
      </c>
      <c r="CQ82" s="202" t="s">
        <v>36</v>
      </c>
      <c r="CR82" s="202" t="s">
        <v>36</v>
      </c>
      <c r="CS82" s="202" t="s">
        <v>36</v>
      </c>
      <c r="CT82" s="202" t="s">
        <v>36</v>
      </c>
      <c r="CU82" s="202" t="s">
        <v>36</v>
      </c>
      <c r="CV82" s="203" t="s">
        <v>36</v>
      </c>
      <c r="CW82" s="202" t="s">
        <v>36</v>
      </c>
      <c r="CX82" s="202" t="s">
        <v>36</v>
      </c>
      <c r="CY82" s="202" t="s">
        <v>36</v>
      </c>
      <c r="CZ82" s="202" t="s">
        <v>36</v>
      </c>
      <c r="DA82" s="202" t="s">
        <v>36</v>
      </c>
      <c r="DB82" s="202" t="s">
        <v>36</v>
      </c>
      <c r="DC82" s="204" t="s">
        <v>36</v>
      </c>
      <c r="DD82" s="201" t="s">
        <v>36</v>
      </c>
      <c r="DE82" s="202" t="s">
        <v>36</v>
      </c>
      <c r="DF82" s="202" t="s">
        <v>36</v>
      </c>
      <c r="DG82" s="202" t="s">
        <v>36</v>
      </c>
      <c r="DH82" s="202" t="s">
        <v>36</v>
      </c>
      <c r="DI82" s="202" t="s">
        <v>36</v>
      </c>
      <c r="DJ82" s="203" t="s">
        <v>36</v>
      </c>
      <c r="DK82" s="202" t="s">
        <v>36</v>
      </c>
      <c r="DL82" s="202" t="s">
        <v>36</v>
      </c>
      <c r="DM82" s="202" t="s">
        <v>36</v>
      </c>
      <c r="DN82" s="202" t="s">
        <v>36</v>
      </c>
      <c r="DO82" s="202" t="s">
        <v>36</v>
      </c>
      <c r="DP82" s="202" t="s">
        <v>36</v>
      </c>
      <c r="DQ82" s="203" t="s">
        <v>36</v>
      </c>
      <c r="DR82" s="202" t="s">
        <v>36</v>
      </c>
      <c r="DS82" s="202" t="s">
        <v>36</v>
      </c>
      <c r="DT82" s="202" t="s">
        <v>36</v>
      </c>
      <c r="DU82" s="202" t="s">
        <v>36</v>
      </c>
      <c r="DV82" s="202" t="s">
        <v>36</v>
      </c>
      <c r="DW82" s="202" t="s">
        <v>36</v>
      </c>
      <c r="DX82" s="204" t="s">
        <v>36</v>
      </c>
      <c r="DY82" s="201" t="s">
        <v>36</v>
      </c>
      <c r="DZ82" s="202" t="s">
        <v>36</v>
      </c>
      <c r="EA82" s="202" t="s">
        <v>36</v>
      </c>
      <c r="EB82" s="202" t="s">
        <v>36</v>
      </c>
      <c r="EC82" s="202" t="s">
        <v>36</v>
      </c>
      <c r="ED82" s="202" t="s">
        <v>36</v>
      </c>
      <c r="EE82" s="203" t="s">
        <v>36</v>
      </c>
      <c r="EF82" s="202" t="s">
        <v>36</v>
      </c>
      <c r="EG82" s="202" t="s">
        <v>36</v>
      </c>
      <c r="EH82" s="202" t="s">
        <v>36</v>
      </c>
      <c r="EI82" s="202" t="s">
        <v>36</v>
      </c>
      <c r="EJ82" s="202" t="s">
        <v>36</v>
      </c>
      <c r="EK82" s="202" t="s">
        <v>36</v>
      </c>
      <c r="EL82" s="203" t="s">
        <v>36</v>
      </c>
      <c r="EM82" s="202" t="s">
        <v>36</v>
      </c>
      <c r="EN82" s="202" t="s">
        <v>36</v>
      </c>
      <c r="EO82" s="202" t="s">
        <v>36</v>
      </c>
      <c r="EP82" s="202" t="s">
        <v>36</v>
      </c>
      <c r="EQ82" s="202" t="s">
        <v>36</v>
      </c>
      <c r="ER82" s="202" t="s">
        <v>36</v>
      </c>
      <c r="ES82" s="204" t="s">
        <v>36</v>
      </c>
      <c r="ET82" s="201" t="s">
        <v>36</v>
      </c>
      <c r="EU82" s="202" t="s">
        <v>36</v>
      </c>
      <c r="EV82" s="202" t="s">
        <v>36</v>
      </c>
      <c r="EW82" s="202" t="s">
        <v>36</v>
      </c>
      <c r="EX82" s="202" t="s">
        <v>36</v>
      </c>
      <c r="EY82" s="202" t="s">
        <v>36</v>
      </c>
      <c r="EZ82" s="203" t="s">
        <v>36</v>
      </c>
      <c r="FA82" s="202" t="s">
        <v>36</v>
      </c>
      <c r="FB82" s="202" t="s">
        <v>36</v>
      </c>
      <c r="FC82" s="202" t="s">
        <v>36</v>
      </c>
      <c r="FD82" s="202" t="s">
        <v>36</v>
      </c>
      <c r="FE82" s="202" t="s">
        <v>36</v>
      </c>
      <c r="FF82" s="202" t="s">
        <v>36</v>
      </c>
      <c r="FG82" s="203" t="s">
        <v>36</v>
      </c>
      <c r="FH82" s="202" t="s">
        <v>36</v>
      </c>
      <c r="FI82" s="202" t="s">
        <v>36</v>
      </c>
      <c r="FJ82" s="202" t="s">
        <v>36</v>
      </c>
      <c r="FK82" s="202" t="s">
        <v>36</v>
      </c>
      <c r="FL82" s="202" t="s">
        <v>36</v>
      </c>
      <c r="FM82" s="202" t="s">
        <v>36</v>
      </c>
      <c r="FN82" s="204" t="s">
        <v>36</v>
      </c>
      <c r="FO82" s="201" t="s">
        <v>36</v>
      </c>
      <c r="FP82" s="202" t="s">
        <v>36</v>
      </c>
      <c r="FQ82" s="202" t="s">
        <v>36</v>
      </c>
      <c r="FR82" s="202" t="s">
        <v>36</v>
      </c>
      <c r="FS82" s="202" t="s">
        <v>36</v>
      </c>
      <c r="FT82" s="202" t="s">
        <v>36</v>
      </c>
      <c r="FU82" s="203" t="s">
        <v>36</v>
      </c>
      <c r="FV82" s="202" t="s">
        <v>36</v>
      </c>
      <c r="FW82" s="202" t="s">
        <v>36</v>
      </c>
      <c r="FX82" s="202" t="s">
        <v>36</v>
      </c>
      <c r="FY82" s="202" t="s">
        <v>36</v>
      </c>
      <c r="FZ82" s="202" t="s">
        <v>36</v>
      </c>
      <c r="GA82" s="202" t="s">
        <v>36</v>
      </c>
      <c r="GB82" s="203" t="s">
        <v>36</v>
      </c>
      <c r="GC82" s="202" t="s">
        <v>36</v>
      </c>
      <c r="GD82" s="202" t="s">
        <v>36</v>
      </c>
      <c r="GE82" s="202" t="s">
        <v>36</v>
      </c>
      <c r="GF82" s="202" t="s">
        <v>36</v>
      </c>
      <c r="GG82" s="202" t="s">
        <v>36</v>
      </c>
      <c r="GH82" s="202" t="s">
        <v>36</v>
      </c>
      <c r="GI82" s="204" t="s">
        <v>36</v>
      </c>
    </row>
    <row r="83" spans="1:191" outlineLevel="1">
      <c r="A83">
        <v>17</v>
      </c>
      <c r="B83" s="130" t="str">
        <f t="shared" si="33"/>
        <v>Med BBB, Young ewes:Lmb, CFA:6.5yo, Wethers:Lmb</v>
      </c>
      <c r="C83">
        <f t="shared" si="29"/>
        <v>1</v>
      </c>
      <c r="D83" t="b">
        <f t="shared" si="30"/>
        <v>0</v>
      </c>
      <c r="E83">
        <f t="shared" si="34"/>
        <v>0</v>
      </c>
      <c r="F83">
        <f t="shared" si="35"/>
        <v>450</v>
      </c>
      <c r="G83" t="str">
        <f t="shared" si="36"/>
        <v>-</v>
      </c>
      <c r="H83">
        <f t="shared" si="36"/>
        <v>0</v>
      </c>
      <c r="I83">
        <f t="shared" si="36"/>
        <v>0</v>
      </c>
      <c r="J83">
        <f t="shared" si="36"/>
        <v>0</v>
      </c>
      <c r="K83">
        <f t="shared" si="31"/>
        <v>0</v>
      </c>
      <c r="L83" s="209">
        <f t="shared" si="31"/>
        <v>450</v>
      </c>
      <c r="M83">
        <f t="shared" si="32"/>
        <v>0.9</v>
      </c>
      <c r="O83" s="136">
        <f t="shared" si="41"/>
        <v>2</v>
      </c>
      <c r="P83" s="135">
        <f>MOD(INT(($A83-5)/PRODUCT(R$63:$U$63)),P$63)+1</f>
        <v>2</v>
      </c>
      <c r="Q83" s="136">
        <f t="shared" si="42"/>
        <v>1</v>
      </c>
      <c r="R83" s="135">
        <f>MOD(INT(($A83-5)/PRODUCT(S$63:$U$63)),R$63)+1</f>
        <v>1</v>
      </c>
      <c r="S83" s="135">
        <f>MOD(INT(($A83-5)/PRODUCT(T$63:$U$63)),S$63)+1</f>
        <v>1</v>
      </c>
      <c r="T83" s="135">
        <f>MOD(INT(($A83-5)/PRODUCT(U$63:$U$63)),T$63)+1</f>
        <v>1</v>
      </c>
      <c r="W83" s="200" t="str">
        <f t="shared" si="43"/>
        <v>-</v>
      </c>
      <c r="X83" s="200" t="str">
        <f t="shared" si="43"/>
        <v>-</v>
      </c>
      <c r="Y83" s="200" t="str">
        <f t="shared" si="43"/>
        <v>-</v>
      </c>
      <c r="Z83" s="200" t="str">
        <f t="shared" si="43"/>
        <v>-</v>
      </c>
      <c r="AA83" s="200" t="str">
        <f t="shared" si="43"/>
        <v>-</v>
      </c>
      <c r="AB83" s="200" t="str">
        <f t="shared" si="43"/>
        <v>-</v>
      </c>
      <c r="AC83" s="200" t="str">
        <f t="shared" si="43"/>
        <v>-</v>
      </c>
      <c r="AD83" s="200" t="str">
        <f t="shared" si="43"/>
        <v>-</v>
      </c>
      <c r="AE83" s="200" t="str">
        <f t="shared" si="43"/>
        <v>-</v>
      </c>
      <c r="AF83" s="200" t="str">
        <f t="shared" si="43"/>
        <v>-</v>
      </c>
      <c r="AG83" s="200" t="str">
        <f t="shared" si="44"/>
        <v>-</v>
      </c>
      <c r="AH83" s="200" t="str">
        <f t="shared" si="44"/>
        <v>-</v>
      </c>
      <c r="AI83" s="200" t="str">
        <f t="shared" si="44"/>
        <v>-</v>
      </c>
      <c r="AJ83" s="200" t="str">
        <f t="shared" si="44"/>
        <v>-</v>
      </c>
      <c r="AK83" s="200" t="str">
        <f t="shared" si="44"/>
        <v>-</v>
      </c>
      <c r="AL83" s="200" t="str">
        <f t="shared" si="44"/>
        <v>-</v>
      </c>
      <c r="AM83" s="200" t="str">
        <f t="shared" si="44"/>
        <v>-</v>
      </c>
      <c r="AN83" s="200" t="str">
        <f t="shared" si="44"/>
        <v>-</v>
      </c>
      <c r="AO83" s="200" t="str">
        <f t="shared" si="44"/>
        <v>-</v>
      </c>
      <c r="AP83" s="200" t="str">
        <f t="shared" si="44"/>
        <v>-</v>
      </c>
      <c r="AQ83" s="200" t="str">
        <f t="shared" si="45"/>
        <v>-</v>
      </c>
      <c r="AR83" s="200" t="str">
        <f t="shared" si="45"/>
        <v>-</v>
      </c>
      <c r="AS83" s="200" t="str">
        <f t="shared" si="45"/>
        <v>-</v>
      </c>
      <c r="AT83" s="200" t="str">
        <f t="shared" si="45"/>
        <v>-</v>
      </c>
      <c r="AU83" s="200" t="str">
        <f t="shared" si="45"/>
        <v>-</v>
      </c>
      <c r="AV83" s="200" t="str">
        <f t="shared" si="45"/>
        <v>-</v>
      </c>
      <c r="AW83" s="200" t="str">
        <f t="shared" si="45"/>
        <v>-</v>
      </c>
      <c r="AX83" s="200" t="str">
        <f t="shared" si="45"/>
        <v>-</v>
      </c>
      <c r="AY83" s="200" t="str">
        <f t="shared" si="45"/>
        <v>-</v>
      </c>
      <c r="AZ83" s="200" t="str">
        <f t="shared" si="45"/>
        <v>-</v>
      </c>
      <c r="BA83" s="200" t="str">
        <f t="shared" si="46"/>
        <v>-</v>
      </c>
      <c r="BB83" s="200" t="str">
        <f t="shared" si="46"/>
        <v>-</v>
      </c>
      <c r="BC83" s="200" t="str">
        <f t="shared" si="46"/>
        <v>-</v>
      </c>
      <c r="BD83" s="200" t="str">
        <f t="shared" si="46"/>
        <v>-</v>
      </c>
      <c r="BE83" s="200" t="str">
        <f t="shared" si="46"/>
        <v>-</v>
      </c>
      <c r="BF83" s="200" t="str">
        <f t="shared" si="46"/>
        <v>-</v>
      </c>
      <c r="BG83" s="200" t="str">
        <f t="shared" si="46"/>
        <v>-</v>
      </c>
      <c r="BH83" s="200" t="str">
        <f t="shared" si="46"/>
        <v>-</v>
      </c>
      <c r="BI83" s="200" t="str">
        <f t="shared" si="46"/>
        <v>-</v>
      </c>
      <c r="BJ83" s="200" t="str">
        <f t="shared" si="46"/>
        <v>-</v>
      </c>
      <c r="BK83" s="200" t="str">
        <f t="shared" si="46"/>
        <v>-</v>
      </c>
      <c r="BL83" s="200" t="str">
        <f t="shared" si="46"/>
        <v>-</v>
      </c>
      <c r="BM83" s="195"/>
      <c r="BN83" s="201" t="s">
        <v>36</v>
      </c>
      <c r="BO83" s="202" t="s">
        <v>36</v>
      </c>
      <c r="BP83" s="202" t="s">
        <v>36</v>
      </c>
      <c r="BQ83" s="202" t="s">
        <v>36</v>
      </c>
      <c r="BR83" s="202" t="s">
        <v>36</v>
      </c>
      <c r="BS83" s="202" t="s">
        <v>36</v>
      </c>
      <c r="BT83" s="203" t="s">
        <v>36</v>
      </c>
      <c r="BU83" s="202" t="s">
        <v>36</v>
      </c>
      <c r="BV83" s="202" t="s">
        <v>36</v>
      </c>
      <c r="BW83" s="202" t="s">
        <v>36</v>
      </c>
      <c r="BX83" s="202" t="s">
        <v>36</v>
      </c>
      <c r="BY83" s="202" t="s">
        <v>36</v>
      </c>
      <c r="BZ83" s="202" t="s">
        <v>36</v>
      </c>
      <c r="CA83" s="203" t="s">
        <v>36</v>
      </c>
      <c r="CB83" s="202" t="s">
        <v>36</v>
      </c>
      <c r="CC83" s="202" t="s">
        <v>36</v>
      </c>
      <c r="CD83" s="202" t="s">
        <v>36</v>
      </c>
      <c r="CE83" s="202" t="s">
        <v>36</v>
      </c>
      <c r="CF83" s="202" t="s">
        <v>36</v>
      </c>
      <c r="CG83" s="202" t="s">
        <v>36</v>
      </c>
      <c r="CH83" s="204" t="s">
        <v>36</v>
      </c>
      <c r="CI83" s="201" t="s">
        <v>36</v>
      </c>
      <c r="CJ83" s="202" t="s">
        <v>36</v>
      </c>
      <c r="CK83" s="202" t="s">
        <v>36</v>
      </c>
      <c r="CL83" s="202" t="s">
        <v>36</v>
      </c>
      <c r="CM83" s="202" t="s">
        <v>36</v>
      </c>
      <c r="CN83" s="202" t="s">
        <v>36</v>
      </c>
      <c r="CO83" s="203" t="s">
        <v>36</v>
      </c>
      <c r="CP83" s="202" t="s">
        <v>36</v>
      </c>
      <c r="CQ83" s="202" t="s">
        <v>36</v>
      </c>
      <c r="CR83" s="202" t="s">
        <v>36</v>
      </c>
      <c r="CS83" s="202" t="s">
        <v>36</v>
      </c>
      <c r="CT83" s="202" t="s">
        <v>36</v>
      </c>
      <c r="CU83" s="202" t="s">
        <v>36</v>
      </c>
      <c r="CV83" s="203" t="s">
        <v>36</v>
      </c>
      <c r="CW83" s="202" t="s">
        <v>36</v>
      </c>
      <c r="CX83" s="202" t="s">
        <v>36</v>
      </c>
      <c r="CY83" s="202" t="s">
        <v>36</v>
      </c>
      <c r="CZ83" s="202" t="s">
        <v>36</v>
      </c>
      <c r="DA83" s="202" t="s">
        <v>36</v>
      </c>
      <c r="DB83" s="202" t="s">
        <v>36</v>
      </c>
      <c r="DC83" s="204" t="s">
        <v>36</v>
      </c>
      <c r="DD83" s="201" t="s">
        <v>36</v>
      </c>
      <c r="DE83" s="202" t="s">
        <v>36</v>
      </c>
      <c r="DF83" s="202" t="s">
        <v>36</v>
      </c>
      <c r="DG83" s="202" t="s">
        <v>36</v>
      </c>
      <c r="DH83" s="202" t="s">
        <v>36</v>
      </c>
      <c r="DI83" s="202" t="s">
        <v>36</v>
      </c>
      <c r="DJ83" s="203" t="s">
        <v>36</v>
      </c>
      <c r="DK83" s="202" t="s">
        <v>36</v>
      </c>
      <c r="DL83" s="202" t="s">
        <v>36</v>
      </c>
      <c r="DM83" s="202" t="s">
        <v>36</v>
      </c>
      <c r="DN83" s="202" t="s">
        <v>36</v>
      </c>
      <c r="DO83" s="202" t="s">
        <v>36</v>
      </c>
      <c r="DP83" s="202" t="s">
        <v>36</v>
      </c>
      <c r="DQ83" s="203" t="s">
        <v>36</v>
      </c>
      <c r="DR83" s="202" t="s">
        <v>36</v>
      </c>
      <c r="DS83" s="202" t="s">
        <v>36</v>
      </c>
      <c r="DT83" s="202" t="s">
        <v>36</v>
      </c>
      <c r="DU83" s="202" t="s">
        <v>36</v>
      </c>
      <c r="DV83" s="202" t="s">
        <v>36</v>
      </c>
      <c r="DW83" s="202" t="s">
        <v>36</v>
      </c>
      <c r="DX83" s="204" t="s">
        <v>36</v>
      </c>
      <c r="DY83" s="201" t="s">
        <v>36</v>
      </c>
      <c r="DZ83" s="202" t="s">
        <v>36</v>
      </c>
      <c r="EA83" s="202" t="s">
        <v>36</v>
      </c>
      <c r="EB83" s="202" t="s">
        <v>36</v>
      </c>
      <c r="EC83" s="202" t="s">
        <v>36</v>
      </c>
      <c r="ED83" s="202" t="s">
        <v>36</v>
      </c>
      <c r="EE83" s="203" t="s">
        <v>36</v>
      </c>
      <c r="EF83" s="202" t="s">
        <v>36</v>
      </c>
      <c r="EG83" s="202" t="s">
        <v>36</v>
      </c>
      <c r="EH83" s="202" t="s">
        <v>36</v>
      </c>
      <c r="EI83" s="202" t="s">
        <v>36</v>
      </c>
      <c r="EJ83" s="202" t="s">
        <v>36</v>
      </c>
      <c r="EK83" s="202" t="s">
        <v>36</v>
      </c>
      <c r="EL83" s="203" t="s">
        <v>36</v>
      </c>
      <c r="EM83" s="202" t="s">
        <v>36</v>
      </c>
      <c r="EN83" s="202" t="s">
        <v>36</v>
      </c>
      <c r="EO83" s="202" t="s">
        <v>36</v>
      </c>
      <c r="EP83" s="202" t="s">
        <v>36</v>
      </c>
      <c r="EQ83" s="202" t="s">
        <v>36</v>
      </c>
      <c r="ER83" s="202" t="s">
        <v>36</v>
      </c>
      <c r="ES83" s="204" t="s">
        <v>36</v>
      </c>
      <c r="ET83" s="201" t="s">
        <v>36</v>
      </c>
      <c r="EU83" s="202" t="s">
        <v>36</v>
      </c>
      <c r="EV83" s="202" t="s">
        <v>36</v>
      </c>
      <c r="EW83" s="202" t="s">
        <v>36</v>
      </c>
      <c r="EX83" s="202" t="s">
        <v>36</v>
      </c>
      <c r="EY83" s="202" t="s">
        <v>36</v>
      </c>
      <c r="EZ83" s="203" t="s">
        <v>36</v>
      </c>
      <c r="FA83" s="202" t="s">
        <v>36</v>
      </c>
      <c r="FB83" s="202" t="s">
        <v>36</v>
      </c>
      <c r="FC83" s="202" t="s">
        <v>36</v>
      </c>
      <c r="FD83" s="202" t="s">
        <v>36</v>
      </c>
      <c r="FE83" s="202" t="s">
        <v>36</v>
      </c>
      <c r="FF83" s="202" t="s">
        <v>36</v>
      </c>
      <c r="FG83" s="203" t="s">
        <v>36</v>
      </c>
      <c r="FH83" s="202" t="s">
        <v>36</v>
      </c>
      <c r="FI83" s="202" t="s">
        <v>36</v>
      </c>
      <c r="FJ83" s="202" t="s">
        <v>36</v>
      </c>
      <c r="FK83" s="202" t="s">
        <v>36</v>
      </c>
      <c r="FL83" s="202" t="s">
        <v>36</v>
      </c>
      <c r="FM83" s="202" t="s">
        <v>36</v>
      </c>
      <c r="FN83" s="204" t="s">
        <v>36</v>
      </c>
      <c r="FO83" s="201" t="s">
        <v>36</v>
      </c>
      <c r="FP83" s="202" t="s">
        <v>36</v>
      </c>
      <c r="FQ83" s="202" t="s">
        <v>36</v>
      </c>
      <c r="FR83" s="202" t="s">
        <v>36</v>
      </c>
      <c r="FS83" s="202" t="s">
        <v>36</v>
      </c>
      <c r="FT83" s="202" t="s">
        <v>36</v>
      </c>
      <c r="FU83" s="203" t="s">
        <v>36</v>
      </c>
      <c r="FV83" s="202" t="s">
        <v>36</v>
      </c>
      <c r="FW83" s="202" t="s">
        <v>36</v>
      </c>
      <c r="FX83" s="202" t="s">
        <v>36</v>
      </c>
      <c r="FY83" s="202" t="s">
        <v>36</v>
      </c>
      <c r="FZ83" s="202" t="s">
        <v>36</v>
      </c>
      <c r="GA83" s="202" t="s">
        <v>36</v>
      </c>
      <c r="GB83" s="203" t="s">
        <v>36</v>
      </c>
      <c r="GC83" s="202" t="s">
        <v>36</v>
      </c>
      <c r="GD83" s="202" t="s">
        <v>36</v>
      </c>
      <c r="GE83" s="202" t="s">
        <v>36</v>
      </c>
      <c r="GF83" s="202" t="s">
        <v>36</v>
      </c>
      <c r="GG83" s="202" t="s">
        <v>36</v>
      </c>
      <c r="GH83" s="202" t="s">
        <v>36</v>
      </c>
      <c r="GI83" s="204" t="s">
        <v>36</v>
      </c>
    </row>
    <row r="84" spans="1:191" outlineLevel="1">
      <c r="A84">
        <v>18</v>
      </c>
      <c r="B84" s="130" t="str">
        <f t="shared" si="33"/>
        <v>Med BBB, Young ewes:Lmb, CFA:5.5yo, Wethers:Lmb</v>
      </c>
      <c r="C84">
        <f t="shared" si="29"/>
        <v>1</v>
      </c>
      <c r="D84" t="b">
        <f t="shared" si="30"/>
        <v>0</v>
      </c>
      <c r="E84">
        <f t="shared" si="34"/>
        <v>0</v>
      </c>
      <c r="F84">
        <f t="shared" si="35"/>
        <v>450</v>
      </c>
      <c r="G84" t="str">
        <f t="shared" si="36"/>
        <v>-</v>
      </c>
      <c r="H84">
        <f t="shared" si="36"/>
        <v>0</v>
      </c>
      <c r="I84">
        <f t="shared" si="36"/>
        <v>0</v>
      </c>
      <c r="J84">
        <f t="shared" si="36"/>
        <v>0</v>
      </c>
      <c r="K84">
        <f t="shared" si="31"/>
        <v>0</v>
      </c>
      <c r="L84" s="209">
        <f t="shared" si="31"/>
        <v>450</v>
      </c>
      <c r="M84">
        <f t="shared" si="32"/>
        <v>0</v>
      </c>
      <c r="O84" s="136">
        <f t="shared" si="41"/>
        <v>2</v>
      </c>
      <c r="P84" s="135">
        <f>MOD(INT(($A84-5)/PRODUCT(R$63:$U$63)),P$63)+1</f>
        <v>2</v>
      </c>
      <c r="Q84" s="136">
        <f t="shared" si="42"/>
        <v>1</v>
      </c>
      <c r="R84" s="135">
        <f>MOD(INT(($A84-5)/PRODUCT(S$63:$U$63)),R$63)+1</f>
        <v>1</v>
      </c>
      <c r="S84" s="135">
        <f>MOD(INT(($A84-5)/PRODUCT(T$63:$U$63)),S$63)+1</f>
        <v>1</v>
      </c>
      <c r="T84" s="135">
        <f>MOD(INT(($A84-5)/PRODUCT(U$63:$U$63)),T$63)+1</f>
        <v>2</v>
      </c>
      <c r="W84" s="200" t="str">
        <f t="shared" si="43"/>
        <v>-</v>
      </c>
      <c r="X84" s="200" t="str">
        <f t="shared" si="43"/>
        <v>-</v>
      </c>
      <c r="Y84" s="200" t="str">
        <f t="shared" si="43"/>
        <v>-</v>
      </c>
      <c r="Z84" s="200" t="str">
        <f t="shared" si="43"/>
        <v>-</v>
      </c>
      <c r="AA84" s="200" t="str">
        <f t="shared" si="43"/>
        <v>-</v>
      </c>
      <c r="AB84" s="200" t="str">
        <f t="shared" si="43"/>
        <v>-</v>
      </c>
      <c r="AC84" s="200" t="str">
        <f t="shared" si="43"/>
        <v>-</v>
      </c>
      <c r="AD84" s="200" t="str">
        <f t="shared" si="43"/>
        <v>-</v>
      </c>
      <c r="AE84" s="200" t="str">
        <f t="shared" si="43"/>
        <v>-</v>
      </c>
      <c r="AF84" s="200" t="str">
        <f t="shared" si="43"/>
        <v>-</v>
      </c>
      <c r="AG84" s="200" t="str">
        <f t="shared" si="44"/>
        <v>-</v>
      </c>
      <c r="AH84" s="200" t="str">
        <f t="shared" si="44"/>
        <v>-</v>
      </c>
      <c r="AI84" s="200" t="str">
        <f t="shared" si="44"/>
        <v>-</v>
      </c>
      <c r="AJ84" s="200" t="str">
        <f t="shared" si="44"/>
        <v>-</v>
      </c>
      <c r="AK84" s="200" t="str">
        <f t="shared" si="44"/>
        <v>-</v>
      </c>
      <c r="AL84" s="200" t="str">
        <f t="shared" si="44"/>
        <v>-</v>
      </c>
      <c r="AM84" s="200" t="str">
        <f t="shared" si="44"/>
        <v>-</v>
      </c>
      <c r="AN84" s="200" t="str">
        <f t="shared" si="44"/>
        <v>-</v>
      </c>
      <c r="AO84" s="200" t="str">
        <f t="shared" si="44"/>
        <v>-</v>
      </c>
      <c r="AP84" s="200" t="str">
        <f t="shared" si="44"/>
        <v>-</v>
      </c>
      <c r="AQ84" s="200" t="str">
        <f t="shared" si="45"/>
        <v>-</v>
      </c>
      <c r="AR84" s="200" t="str">
        <f t="shared" si="45"/>
        <v>-</v>
      </c>
      <c r="AS84" s="200" t="str">
        <f t="shared" si="45"/>
        <v>-</v>
      </c>
      <c r="AT84" s="200" t="str">
        <f t="shared" si="45"/>
        <v>-</v>
      </c>
      <c r="AU84" s="200" t="str">
        <f t="shared" si="45"/>
        <v>-</v>
      </c>
      <c r="AV84" s="200" t="str">
        <f t="shared" si="45"/>
        <v>-</v>
      </c>
      <c r="AW84" s="200" t="str">
        <f t="shared" si="45"/>
        <v>-</v>
      </c>
      <c r="AX84" s="200" t="str">
        <f t="shared" si="45"/>
        <v>-</v>
      </c>
      <c r="AY84" s="200" t="str">
        <f t="shared" si="45"/>
        <v>-</v>
      </c>
      <c r="AZ84" s="200" t="str">
        <f t="shared" si="45"/>
        <v>-</v>
      </c>
      <c r="BA84" s="200" t="str">
        <f t="shared" si="46"/>
        <v>-</v>
      </c>
      <c r="BB84" s="200" t="str">
        <f t="shared" si="46"/>
        <v>-</v>
      </c>
      <c r="BC84" s="200" t="str">
        <f t="shared" si="46"/>
        <v>-</v>
      </c>
      <c r="BD84" s="200" t="str">
        <f t="shared" si="46"/>
        <v>-</v>
      </c>
      <c r="BE84" s="200" t="str">
        <f t="shared" si="46"/>
        <v>-</v>
      </c>
      <c r="BF84" s="200" t="str">
        <f t="shared" si="46"/>
        <v>-</v>
      </c>
      <c r="BG84" s="200" t="str">
        <f t="shared" si="46"/>
        <v>-</v>
      </c>
      <c r="BH84" s="200" t="str">
        <f t="shared" si="46"/>
        <v>-</v>
      </c>
      <c r="BI84" s="200" t="str">
        <f t="shared" si="46"/>
        <v>-</v>
      </c>
      <c r="BJ84" s="200" t="str">
        <f t="shared" si="46"/>
        <v>-</v>
      </c>
      <c r="BK84" s="200" t="str">
        <f t="shared" si="46"/>
        <v>-</v>
      </c>
      <c r="BL84" s="200" t="str">
        <f t="shared" si="46"/>
        <v>-</v>
      </c>
      <c r="BM84" s="195"/>
      <c r="BN84" s="201" t="s">
        <v>36</v>
      </c>
      <c r="BO84" s="202" t="s">
        <v>36</v>
      </c>
      <c r="BP84" s="202" t="s">
        <v>36</v>
      </c>
      <c r="BQ84" s="202" t="s">
        <v>36</v>
      </c>
      <c r="BR84" s="202" t="s">
        <v>36</v>
      </c>
      <c r="BS84" s="202" t="s">
        <v>36</v>
      </c>
      <c r="BT84" s="203" t="s">
        <v>36</v>
      </c>
      <c r="BU84" s="202" t="s">
        <v>36</v>
      </c>
      <c r="BV84" s="202" t="s">
        <v>36</v>
      </c>
      <c r="BW84" s="202" t="s">
        <v>36</v>
      </c>
      <c r="BX84" s="202" t="s">
        <v>36</v>
      </c>
      <c r="BY84" s="202" t="s">
        <v>36</v>
      </c>
      <c r="BZ84" s="202" t="s">
        <v>36</v>
      </c>
      <c r="CA84" s="203" t="s">
        <v>36</v>
      </c>
      <c r="CB84" s="202" t="s">
        <v>36</v>
      </c>
      <c r="CC84" s="202" t="s">
        <v>36</v>
      </c>
      <c r="CD84" s="202" t="s">
        <v>36</v>
      </c>
      <c r="CE84" s="202" t="s">
        <v>36</v>
      </c>
      <c r="CF84" s="202" t="s">
        <v>36</v>
      </c>
      <c r="CG84" s="202" t="s">
        <v>36</v>
      </c>
      <c r="CH84" s="204" t="s">
        <v>36</v>
      </c>
      <c r="CI84" s="201" t="s">
        <v>36</v>
      </c>
      <c r="CJ84" s="202" t="s">
        <v>36</v>
      </c>
      <c r="CK84" s="202" t="s">
        <v>36</v>
      </c>
      <c r="CL84" s="202" t="s">
        <v>36</v>
      </c>
      <c r="CM84" s="202" t="s">
        <v>36</v>
      </c>
      <c r="CN84" s="202" t="s">
        <v>36</v>
      </c>
      <c r="CO84" s="203" t="s">
        <v>36</v>
      </c>
      <c r="CP84" s="202" t="s">
        <v>36</v>
      </c>
      <c r="CQ84" s="202" t="s">
        <v>36</v>
      </c>
      <c r="CR84" s="202" t="s">
        <v>36</v>
      </c>
      <c r="CS84" s="202" t="s">
        <v>36</v>
      </c>
      <c r="CT84" s="202" t="s">
        <v>36</v>
      </c>
      <c r="CU84" s="202" t="s">
        <v>36</v>
      </c>
      <c r="CV84" s="203" t="s">
        <v>36</v>
      </c>
      <c r="CW84" s="202" t="s">
        <v>36</v>
      </c>
      <c r="CX84" s="202" t="s">
        <v>36</v>
      </c>
      <c r="CY84" s="202" t="s">
        <v>36</v>
      </c>
      <c r="CZ84" s="202" t="s">
        <v>36</v>
      </c>
      <c r="DA84" s="202" t="s">
        <v>36</v>
      </c>
      <c r="DB84" s="202" t="s">
        <v>36</v>
      </c>
      <c r="DC84" s="204" t="s">
        <v>36</v>
      </c>
      <c r="DD84" s="201" t="s">
        <v>36</v>
      </c>
      <c r="DE84" s="202" t="s">
        <v>36</v>
      </c>
      <c r="DF84" s="202" t="s">
        <v>36</v>
      </c>
      <c r="DG84" s="202" t="s">
        <v>36</v>
      </c>
      <c r="DH84" s="202" t="s">
        <v>36</v>
      </c>
      <c r="DI84" s="202" t="s">
        <v>36</v>
      </c>
      <c r="DJ84" s="203" t="s">
        <v>36</v>
      </c>
      <c r="DK84" s="202" t="s">
        <v>36</v>
      </c>
      <c r="DL84" s="202" t="s">
        <v>36</v>
      </c>
      <c r="DM84" s="202" t="s">
        <v>36</v>
      </c>
      <c r="DN84" s="202" t="s">
        <v>36</v>
      </c>
      <c r="DO84" s="202" t="s">
        <v>36</v>
      </c>
      <c r="DP84" s="202" t="s">
        <v>36</v>
      </c>
      <c r="DQ84" s="203" t="s">
        <v>36</v>
      </c>
      <c r="DR84" s="202" t="s">
        <v>36</v>
      </c>
      <c r="DS84" s="202" t="s">
        <v>36</v>
      </c>
      <c r="DT84" s="202" t="s">
        <v>36</v>
      </c>
      <c r="DU84" s="202" t="s">
        <v>36</v>
      </c>
      <c r="DV84" s="202" t="s">
        <v>36</v>
      </c>
      <c r="DW84" s="202" t="s">
        <v>36</v>
      </c>
      <c r="DX84" s="204" t="s">
        <v>36</v>
      </c>
      <c r="DY84" s="201" t="s">
        <v>36</v>
      </c>
      <c r="DZ84" s="202" t="s">
        <v>36</v>
      </c>
      <c r="EA84" s="202" t="s">
        <v>36</v>
      </c>
      <c r="EB84" s="202" t="s">
        <v>36</v>
      </c>
      <c r="EC84" s="202" t="s">
        <v>36</v>
      </c>
      <c r="ED84" s="202" t="s">
        <v>36</v>
      </c>
      <c r="EE84" s="203" t="s">
        <v>36</v>
      </c>
      <c r="EF84" s="202" t="s">
        <v>36</v>
      </c>
      <c r="EG84" s="202" t="s">
        <v>36</v>
      </c>
      <c r="EH84" s="202" t="s">
        <v>36</v>
      </c>
      <c r="EI84" s="202" t="s">
        <v>36</v>
      </c>
      <c r="EJ84" s="202" t="s">
        <v>36</v>
      </c>
      <c r="EK84" s="202" t="s">
        <v>36</v>
      </c>
      <c r="EL84" s="203" t="s">
        <v>36</v>
      </c>
      <c r="EM84" s="202" t="s">
        <v>36</v>
      </c>
      <c r="EN84" s="202" t="s">
        <v>36</v>
      </c>
      <c r="EO84" s="202" t="s">
        <v>36</v>
      </c>
      <c r="EP84" s="202" t="s">
        <v>36</v>
      </c>
      <c r="EQ84" s="202" t="s">
        <v>36</v>
      </c>
      <c r="ER84" s="202" t="s">
        <v>36</v>
      </c>
      <c r="ES84" s="204" t="s">
        <v>36</v>
      </c>
      <c r="ET84" s="201" t="s">
        <v>36</v>
      </c>
      <c r="EU84" s="202" t="s">
        <v>36</v>
      </c>
      <c r="EV84" s="202" t="s">
        <v>36</v>
      </c>
      <c r="EW84" s="202" t="s">
        <v>36</v>
      </c>
      <c r="EX84" s="202" t="s">
        <v>36</v>
      </c>
      <c r="EY84" s="202" t="s">
        <v>36</v>
      </c>
      <c r="EZ84" s="203" t="s">
        <v>36</v>
      </c>
      <c r="FA84" s="202" t="s">
        <v>36</v>
      </c>
      <c r="FB84" s="202" t="s">
        <v>36</v>
      </c>
      <c r="FC84" s="202" t="s">
        <v>36</v>
      </c>
      <c r="FD84" s="202" t="s">
        <v>36</v>
      </c>
      <c r="FE84" s="202" t="s">
        <v>36</v>
      </c>
      <c r="FF84" s="202" t="s">
        <v>36</v>
      </c>
      <c r="FG84" s="203" t="s">
        <v>36</v>
      </c>
      <c r="FH84" s="202" t="s">
        <v>36</v>
      </c>
      <c r="FI84" s="202" t="s">
        <v>36</v>
      </c>
      <c r="FJ84" s="202" t="s">
        <v>36</v>
      </c>
      <c r="FK84" s="202" t="s">
        <v>36</v>
      </c>
      <c r="FL84" s="202" t="s">
        <v>36</v>
      </c>
      <c r="FM84" s="202" t="s">
        <v>36</v>
      </c>
      <c r="FN84" s="204" t="s">
        <v>36</v>
      </c>
      <c r="FO84" s="201" t="s">
        <v>36</v>
      </c>
      <c r="FP84" s="202" t="s">
        <v>36</v>
      </c>
      <c r="FQ84" s="202" t="s">
        <v>36</v>
      </c>
      <c r="FR84" s="202" t="s">
        <v>36</v>
      </c>
      <c r="FS84" s="202" t="s">
        <v>36</v>
      </c>
      <c r="FT84" s="202" t="s">
        <v>36</v>
      </c>
      <c r="FU84" s="203" t="s">
        <v>36</v>
      </c>
      <c r="FV84" s="202" t="s">
        <v>36</v>
      </c>
      <c r="FW84" s="202" t="s">
        <v>36</v>
      </c>
      <c r="FX84" s="202" t="s">
        <v>36</v>
      </c>
      <c r="FY84" s="202" t="s">
        <v>36</v>
      </c>
      <c r="FZ84" s="202" t="s">
        <v>36</v>
      </c>
      <c r="GA84" s="202" t="s">
        <v>36</v>
      </c>
      <c r="GB84" s="203" t="s">
        <v>36</v>
      </c>
      <c r="GC84" s="202" t="s">
        <v>36</v>
      </c>
      <c r="GD84" s="202" t="s">
        <v>36</v>
      </c>
      <c r="GE84" s="202" t="s">
        <v>36</v>
      </c>
      <c r="GF84" s="202" t="s">
        <v>36</v>
      </c>
      <c r="GG84" s="202" t="s">
        <v>36</v>
      </c>
      <c r="GH84" s="202" t="s">
        <v>36</v>
      </c>
      <c r="GI84" s="204" t="s">
        <v>36</v>
      </c>
    </row>
    <row r="85" spans="1:191" outlineLevel="1">
      <c r="A85">
        <v>19</v>
      </c>
      <c r="B85" s="130" t="str">
        <f t="shared" si="33"/>
        <v>Med BBB, Young ewes:Hgt, CFA:6.5yo, Wethers:Lmb</v>
      </c>
      <c r="C85">
        <f t="shared" si="29"/>
        <v>1</v>
      </c>
      <c r="D85" t="b">
        <f t="shared" si="30"/>
        <v>0</v>
      </c>
      <c r="E85">
        <f t="shared" si="34"/>
        <v>0</v>
      </c>
      <c r="F85">
        <f t="shared" si="35"/>
        <v>450</v>
      </c>
      <c r="G85" t="str">
        <f t="shared" si="36"/>
        <v>-</v>
      </c>
      <c r="H85">
        <f t="shared" si="36"/>
        <v>0</v>
      </c>
      <c r="I85">
        <f t="shared" si="36"/>
        <v>0</v>
      </c>
      <c r="J85">
        <f t="shared" si="36"/>
        <v>0</v>
      </c>
      <c r="K85">
        <f t="shared" si="31"/>
        <v>500</v>
      </c>
      <c r="L85" s="209">
        <f t="shared" si="31"/>
        <v>865</v>
      </c>
      <c r="M85">
        <f t="shared" si="32"/>
        <v>0.9</v>
      </c>
      <c r="O85" s="136">
        <f t="shared" si="41"/>
        <v>2</v>
      </c>
      <c r="P85" s="135">
        <f>MOD(INT(($A85-5)/PRODUCT(R$63:$U$63)),P$63)+1</f>
        <v>2</v>
      </c>
      <c r="Q85" s="136">
        <f t="shared" si="42"/>
        <v>1</v>
      </c>
      <c r="R85" s="135">
        <f>MOD(INT(($A85-5)/PRODUCT(S$63:$U$63)),R$63)+1</f>
        <v>1</v>
      </c>
      <c r="S85" s="135">
        <f>MOD(INT(($A85-5)/PRODUCT(T$63:$U$63)),S$63)+1</f>
        <v>2</v>
      </c>
      <c r="T85" s="135">
        <f>MOD(INT(($A85-5)/PRODUCT(U$63:$U$63)),T$63)+1</f>
        <v>1</v>
      </c>
      <c r="W85" s="200" t="str">
        <f t="shared" si="43"/>
        <v>-</v>
      </c>
      <c r="X85" s="200" t="str">
        <f t="shared" si="43"/>
        <v>-</v>
      </c>
      <c r="Y85" s="200" t="str">
        <f t="shared" si="43"/>
        <v>-</v>
      </c>
      <c r="Z85" s="200" t="str">
        <f t="shared" si="43"/>
        <v>-</v>
      </c>
      <c r="AA85" s="200" t="str">
        <f t="shared" si="43"/>
        <v>-</v>
      </c>
      <c r="AB85" s="200" t="str">
        <f t="shared" si="43"/>
        <v>-</v>
      </c>
      <c r="AC85" s="200" t="str">
        <f t="shared" si="43"/>
        <v>-</v>
      </c>
      <c r="AD85" s="200" t="str">
        <f t="shared" si="43"/>
        <v>-</v>
      </c>
      <c r="AE85" s="200" t="str">
        <f t="shared" si="43"/>
        <v>-</v>
      </c>
      <c r="AF85" s="200" t="str">
        <f t="shared" si="43"/>
        <v>-</v>
      </c>
      <c r="AG85" s="200" t="str">
        <f t="shared" si="44"/>
        <v>-</v>
      </c>
      <c r="AH85" s="200" t="str">
        <f t="shared" si="44"/>
        <v>-</v>
      </c>
      <c r="AI85" s="200" t="str">
        <f t="shared" si="44"/>
        <v>-</v>
      </c>
      <c r="AJ85" s="200" t="str">
        <f t="shared" si="44"/>
        <v>-</v>
      </c>
      <c r="AK85" s="200" t="str">
        <f t="shared" si="44"/>
        <v>-</v>
      </c>
      <c r="AL85" s="200" t="str">
        <f t="shared" si="44"/>
        <v>-</v>
      </c>
      <c r="AM85" s="200" t="str">
        <f t="shared" si="44"/>
        <v>-</v>
      </c>
      <c r="AN85" s="200" t="str">
        <f t="shared" si="44"/>
        <v>-</v>
      </c>
      <c r="AO85" s="200" t="str">
        <f t="shared" si="44"/>
        <v>-</v>
      </c>
      <c r="AP85" s="200" t="str">
        <f t="shared" si="44"/>
        <v>-</v>
      </c>
      <c r="AQ85" s="200" t="str">
        <f t="shared" si="45"/>
        <v>-</v>
      </c>
      <c r="AR85" s="200" t="str">
        <f t="shared" si="45"/>
        <v>-</v>
      </c>
      <c r="AS85" s="200" t="str">
        <f t="shared" si="45"/>
        <v>-</v>
      </c>
      <c r="AT85" s="200" t="str">
        <f t="shared" si="45"/>
        <v>-</v>
      </c>
      <c r="AU85" s="200" t="str">
        <f t="shared" si="45"/>
        <v>-</v>
      </c>
      <c r="AV85" s="200" t="str">
        <f t="shared" si="45"/>
        <v>-</v>
      </c>
      <c r="AW85" s="200" t="str">
        <f t="shared" si="45"/>
        <v>-</v>
      </c>
      <c r="AX85" s="200" t="str">
        <f t="shared" si="45"/>
        <v>-</v>
      </c>
      <c r="AY85" s="200" t="str">
        <f t="shared" si="45"/>
        <v>-</v>
      </c>
      <c r="AZ85" s="200" t="str">
        <f t="shared" si="45"/>
        <v>-</v>
      </c>
      <c r="BA85" s="200" t="str">
        <f t="shared" si="46"/>
        <v>-</v>
      </c>
      <c r="BB85" s="200" t="str">
        <f t="shared" si="46"/>
        <v>-</v>
      </c>
      <c r="BC85" s="200" t="str">
        <f t="shared" si="46"/>
        <v>-</v>
      </c>
      <c r="BD85" s="200" t="str">
        <f t="shared" si="46"/>
        <v>-</v>
      </c>
      <c r="BE85" s="200" t="str">
        <f t="shared" si="46"/>
        <v>-</v>
      </c>
      <c r="BF85" s="200" t="str">
        <f t="shared" si="46"/>
        <v>-</v>
      </c>
      <c r="BG85" s="200" t="str">
        <f t="shared" si="46"/>
        <v>-</v>
      </c>
      <c r="BH85" s="200" t="str">
        <f t="shared" si="46"/>
        <v>-</v>
      </c>
      <c r="BI85" s="200" t="str">
        <f t="shared" si="46"/>
        <v>-</v>
      </c>
      <c r="BJ85" s="200" t="str">
        <f t="shared" si="46"/>
        <v>-</v>
      </c>
      <c r="BK85" s="200" t="str">
        <f t="shared" si="46"/>
        <v>-</v>
      </c>
      <c r="BL85" s="200" t="str">
        <f t="shared" si="46"/>
        <v>-</v>
      </c>
      <c r="BM85" s="195"/>
      <c r="BN85" s="201" t="s">
        <v>36</v>
      </c>
      <c r="BO85" s="202" t="s">
        <v>36</v>
      </c>
      <c r="BP85" s="202" t="s">
        <v>36</v>
      </c>
      <c r="BQ85" s="202" t="s">
        <v>36</v>
      </c>
      <c r="BR85" s="202" t="s">
        <v>36</v>
      </c>
      <c r="BS85" s="202" t="s">
        <v>36</v>
      </c>
      <c r="BT85" s="203" t="s">
        <v>36</v>
      </c>
      <c r="BU85" s="202" t="s">
        <v>36</v>
      </c>
      <c r="BV85" s="202" t="s">
        <v>36</v>
      </c>
      <c r="BW85" s="202" t="s">
        <v>36</v>
      </c>
      <c r="BX85" s="202" t="s">
        <v>36</v>
      </c>
      <c r="BY85" s="202" t="s">
        <v>36</v>
      </c>
      <c r="BZ85" s="202" t="s">
        <v>36</v>
      </c>
      <c r="CA85" s="203" t="s">
        <v>36</v>
      </c>
      <c r="CB85" s="202" t="s">
        <v>36</v>
      </c>
      <c r="CC85" s="202" t="s">
        <v>36</v>
      </c>
      <c r="CD85" s="202" t="s">
        <v>36</v>
      </c>
      <c r="CE85" s="202" t="s">
        <v>36</v>
      </c>
      <c r="CF85" s="202" t="s">
        <v>36</v>
      </c>
      <c r="CG85" s="202" t="s">
        <v>36</v>
      </c>
      <c r="CH85" s="204" t="s">
        <v>36</v>
      </c>
      <c r="CI85" s="201" t="s">
        <v>36</v>
      </c>
      <c r="CJ85" s="202" t="s">
        <v>36</v>
      </c>
      <c r="CK85" s="202" t="s">
        <v>36</v>
      </c>
      <c r="CL85" s="202" t="s">
        <v>36</v>
      </c>
      <c r="CM85" s="202" t="s">
        <v>36</v>
      </c>
      <c r="CN85" s="202" t="s">
        <v>36</v>
      </c>
      <c r="CO85" s="203" t="s">
        <v>36</v>
      </c>
      <c r="CP85" s="202" t="s">
        <v>36</v>
      </c>
      <c r="CQ85" s="202" t="s">
        <v>36</v>
      </c>
      <c r="CR85" s="202" t="s">
        <v>36</v>
      </c>
      <c r="CS85" s="202" t="s">
        <v>36</v>
      </c>
      <c r="CT85" s="202" t="s">
        <v>36</v>
      </c>
      <c r="CU85" s="202" t="s">
        <v>36</v>
      </c>
      <c r="CV85" s="203" t="s">
        <v>36</v>
      </c>
      <c r="CW85" s="202" t="s">
        <v>36</v>
      </c>
      <c r="CX85" s="202" t="s">
        <v>36</v>
      </c>
      <c r="CY85" s="202" t="s">
        <v>36</v>
      </c>
      <c r="CZ85" s="202" t="s">
        <v>36</v>
      </c>
      <c r="DA85" s="202" t="s">
        <v>36</v>
      </c>
      <c r="DB85" s="202" t="s">
        <v>36</v>
      </c>
      <c r="DC85" s="204" t="s">
        <v>36</v>
      </c>
      <c r="DD85" s="201" t="s">
        <v>36</v>
      </c>
      <c r="DE85" s="202" t="s">
        <v>36</v>
      </c>
      <c r="DF85" s="202" t="s">
        <v>36</v>
      </c>
      <c r="DG85" s="202" t="s">
        <v>36</v>
      </c>
      <c r="DH85" s="202" t="s">
        <v>36</v>
      </c>
      <c r="DI85" s="202" t="s">
        <v>36</v>
      </c>
      <c r="DJ85" s="203" t="s">
        <v>36</v>
      </c>
      <c r="DK85" s="202" t="s">
        <v>36</v>
      </c>
      <c r="DL85" s="202" t="s">
        <v>36</v>
      </c>
      <c r="DM85" s="202" t="s">
        <v>36</v>
      </c>
      <c r="DN85" s="202" t="s">
        <v>36</v>
      </c>
      <c r="DO85" s="202" t="s">
        <v>36</v>
      </c>
      <c r="DP85" s="202" t="s">
        <v>36</v>
      </c>
      <c r="DQ85" s="203" t="s">
        <v>36</v>
      </c>
      <c r="DR85" s="202" t="s">
        <v>36</v>
      </c>
      <c r="DS85" s="202" t="s">
        <v>36</v>
      </c>
      <c r="DT85" s="202" t="s">
        <v>36</v>
      </c>
      <c r="DU85" s="202" t="s">
        <v>36</v>
      </c>
      <c r="DV85" s="202" t="s">
        <v>36</v>
      </c>
      <c r="DW85" s="202" t="s">
        <v>36</v>
      </c>
      <c r="DX85" s="204" t="s">
        <v>36</v>
      </c>
      <c r="DY85" s="201" t="s">
        <v>36</v>
      </c>
      <c r="DZ85" s="202" t="s">
        <v>36</v>
      </c>
      <c r="EA85" s="202" t="s">
        <v>36</v>
      </c>
      <c r="EB85" s="202" t="s">
        <v>36</v>
      </c>
      <c r="EC85" s="202" t="s">
        <v>36</v>
      </c>
      <c r="ED85" s="202" t="s">
        <v>36</v>
      </c>
      <c r="EE85" s="203" t="s">
        <v>36</v>
      </c>
      <c r="EF85" s="202" t="s">
        <v>36</v>
      </c>
      <c r="EG85" s="202" t="s">
        <v>36</v>
      </c>
      <c r="EH85" s="202" t="s">
        <v>36</v>
      </c>
      <c r="EI85" s="202" t="s">
        <v>36</v>
      </c>
      <c r="EJ85" s="202" t="s">
        <v>36</v>
      </c>
      <c r="EK85" s="202" t="s">
        <v>36</v>
      </c>
      <c r="EL85" s="203" t="s">
        <v>36</v>
      </c>
      <c r="EM85" s="202" t="s">
        <v>36</v>
      </c>
      <c r="EN85" s="202" t="s">
        <v>36</v>
      </c>
      <c r="EO85" s="202" t="s">
        <v>36</v>
      </c>
      <c r="EP85" s="202" t="s">
        <v>36</v>
      </c>
      <c r="EQ85" s="202" t="s">
        <v>36</v>
      </c>
      <c r="ER85" s="202" t="s">
        <v>36</v>
      </c>
      <c r="ES85" s="204" t="s">
        <v>36</v>
      </c>
      <c r="ET85" s="201" t="s">
        <v>36</v>
      </c>
      <c r="EU85" s="202" t="s">
        <v>36</v>
      </c>
      <c r="EV85" s="202" t="s">
        <v>36</v>
      </c>
      <c r="EW85" s="202" t="s">
        <v>36</v>
      </c>
      <c r="EX85" s="202" t="s">
        <v>36</v>
      </c>
      <c r="EY85" s="202" t="s">
        <v>36</v>
      </c>
      <c r="EZ85" s="203" t="s">
        <v>36</v>
      </c>
      <c r="FA85" s="202" t="s">
        <v>36</v>
      </c>
      <c r="FB85" s="202" t="s">
        <v>36</v>
      </c>
      <c r="FC85" s="202" t="s">
        <v>36</v>
      </c>
      <c r="FD85" s="202" t="s">
        <v>36</v>
      </c>
      <c r="FE85" s="202" t="s">
        <v>36</v>
      </c>
      <c r="FF85" s="202" t="s">
        <v>36</v>
      </c>
      <c r="FG85" s="203" t="s">
        <v>36</v>
      </c>
      <c r="FH85" s="202" t="s">
        <v>36</v>
      </c>
      <c r="FI85" s="202" t="s">
        <v>36</v>
      </c>
      <c r="FJ85" s="202" t="s">
        <v>36</v>
      </c>
      <c r="FK85" s="202" t="s">
        <v>36</v>
      </c>
      <c r="FL85" s="202" t="s">
        <v>36</v>
      </c>
      <c r="FM85" s="202" t="s">
        <v>36</v>
      </c>
      <c r="FN85" s="204" t="s">
        <v>36</v>
      </c>
      <c r="FO85" s="201" t="s">
        <v>36</v>
      </c>
      <c r="FP85" s="202" t="s">
        <v>36</v>
      </c>
      <c r="FQ85" s="202" t="s">
        <v>36</v>
      </c>
      <c r="FR85" s="202" t="s">
        <v>36</v>
      </c>
      <c r="FS85" s="202" t="s">
        <v>36</v>
      </c>
      <c r="FT85" s="202" t="s">
        <v>36</v>
      </c>
      <c r="FU85" s="203" t="s">
        <v>36</v>
      </c>
      <c r="FV85" s="202" t="s">
        <v>36</v>
      </c>
      <c r="FW85" s="202" t="s">
        <v>36</v>
      </c>
      <c r="FX85" s="202" t="s">
        <v>36</v>
      </c>
      <c r="FY85" s="202" t="s">
        <v>36</v>
      </c>
      <c r="FZ85" s="202" t="s">
        <v>36</v>
      </c>
      <c r="GA85" s="202" t="s">
        <v>36</v>
      </c>
      <c r="GB85" s="203" t="s">
        <v>36</v>
      </c>
      <c r="GC85" s="202" t="s">
        <v>36</v>
      </c>
      <c r="GD85" s="202" t="s">
        <v>36</v>
      </c>
      <c r="GE85" s="202" t="s">
        <v>36</v>
      </c>
      <c r="GF85" s="202" t="s">
        <v>36</v>
      </c>
      <c r="GG85" s="202" t="s">
        <v>36</v>
      </c>
      <c r="GH85" s="202" t="s">
        <v>36</v>
      </c>
      <c r="GI85" s="204" t="s">
        <v>36</v>
      </c>
    </row>
    <row r="86" spans="1:191" outlineLevel="1">
      <c r="A86">
        <v>20</v>
      </c>
      <c r="B86" s="130" t="str">
        <f t="shared" si="33"/>
        <v>Med BBB, Young ewes:Hgt, CFA:5.5yo, Wethers:Lmb</v>
      </c>
      <c r="C86">
        <f t="shared" si="29"/>
        <v>1</v>
      </c>
      <c r="D86" t="b">
        <f t="shared" si="30"/>
        <v>0</v>
      </c>
      <c r="E86">
        <f t="shared" si="34"/>
        <v>0</v>
      </c>
      <c r="F86">
        <f t="shared" si="35"/>
        <v>450</v>
      </c>
      <c r="G86" t="str">
        <f t="shared" si="36"/>
        <v>-</v>
      </c>
      <c r="H86">
        <f t="shared" si="36"/>
        <v>0</v>
      </c>
      <c r="I86">
        <f t="shared" si="36"/>
        <v>0</v>
      </c>
      <c r="J86">
        <f t="shared" si="36"/>
        <v>0</v>
      </c>
      <c r="K86">
        <f t="shared" si="31"/>
        <v>500</v>
      </c>
      <c r="L86" s="209">
        <f t="shared" si="31"/>
        <v>865</v>
      </c>
      <c r="M86">
        <f t="shared" si="32"/>
        <v>0</v>
      </c>
      <c r="O86" s="136">
        <f t="shared" si="41"/>
        <v>2</v>
      </c>
      <c r="P86" s="135">
        <f>MOD(INT(($A86-5)/PRODUCT(R$63:$U$63)),P$63)+1</f>
        <v>2</v>
      </c>
      <c r="Q86" s="136">
        <f t="shared" si="42"/>
        <v>1</v>
      </c>
      <c r="R86" s="135">
        <f>MOD(INT(($A86-5)/PRODUCT(S$63:$U$63)),R$63)+1</f>
        <v>1</v>
      </c>
      <c r="S86" s="135">
        <f>MOD(INT(($A86-5)/PRODUCT(T$63:$U$63)),S$63)+1</f>
        <v>2</v>
      </c>
      <c r="T86" s="135">
        <f>MOD(INT(($A86-5)/PRODUCT(U$63:$U$63)),T$63)+1</f>
        <v>2</v>
      </c>
      <c r="W86" s="200" t="str">
        <f t="shared" si="43"/>
        <v>-</v>
      </c>
      <c r="X86" s="200" t="str">
        <f t="shared" si="43"/>
        <v>-</v>
      </c>
      <c r="Y86" s="200" t="str">
        <f t="shared" si="43"/>
        <v>-</v>
      </c>
      <c r="Z86" s="200" t="str">
        <f t="shared" si="43"/>
        <v>-</v>
      </c>
      <c r="AA86" s="200" t="str">
        <f t="shared" si="43"/>
        <v>-</v>
      </c>
      <c r="AB86" s="200" t="str">
        <f t="shared" si="43"/>
        <v>-</v>
      </c>
      <c r="AC86" s="200" t="str">
        <f t="shared" si="43"/>
        <v>-</v>
      </c>
      <c r="AD86" s="200" t="str">
        <f t="shared" si="43"/>
        <v>-</v>
      </c>
      <c r="AE86" s="200" t="str">
        <f t="shared" si="43"/>
        <v>-</v>
      </c>
      <c r="AF86" s="200" t="str">
        <f t="shared" si="43"/>
        <v>-</v>
      </c>
      <c r="AG86" s="200" t="str">
        <f t="shared" si="44"/>
        <v>-</v>
      </c>
      <c r="AH86" s="200" t="str">
        <f t="shared" si="44"/>
        <v>-</v>
      </c>
      <c r="AI86" s="200" t="str">
        <f t="shared" si="44"/>
        <v>-</v>
      </c>
      <c r="AJ86" s="200" t="str">
        <f t="shared" si="44"/>
        <v>-</v>
      </c>
      <c r="AK86" s="200" t="str">
        <f t="shared" si="44"/>
        <v>-</v>
      </c>
      <c r="AL86" s="200" t="str">
        <f t="shared" si="44"/>
        <v>-</v>
      </c>
      <c r="AM86" s="200" t="str">
        <f t="shared" si="44"/>
        <v>-</v>
      </c>
      <c r="AN86" s="200" t="str">
        <f t="shared" si="44"/>
        <v>-</v>
      </c>
      <c r="AO86" s="200" t="str">
        <f t="shared" si="44"/>
        <v>-</v>
      </c>
      <c r="AP86" s="200" t="str">
        <f t="shared" si="44"/>
        <v>-</v>
      </c>
      <c r="AQ86" s="200" t="str">
        <f t="shared" si="45"/>
        <v>-</v>
      </c>
      <c r="AR86" s="200" t="str">
        <f t="shared" si="45"/>
        <v>-</v>
      </c>
      <c r="AS86" s="200" t="str">
        <f t="shared" si="45"/>
        <v>-</v>
      </c>
      <c r="AT86" s="200" t="str">
        <f t="shared" si="45"/>
        <v>-</v>
      </c>
      <c r="AU86" s="200" t="str">
        <f t="shared" si="45"/>
        <v>-</v>
      </c>
      <c r="AV86" s="200" t="str">
        <f t="shared" si="45"/>
        <v>-</v>
      </c>
      <c r="AW86" s="200" t="str">
        <f t="shared" si="45"/>
        <v>-</v>
      </c>
      <c r="AX86" s="200" t="str">
        <f t="shared" si="45"/>
        <v>-</v>
      </c>
      <c r="AY86" s="200" t="str">
        <f t="shared" si="45"/>
        <v>-</v>
      </c>
      <c r="AZ86" s="200" t="str">
        <f t="shared" si="45"/>
        <v>-</v>
      </c>
      <c r="BA86" s="200" t="str">
        <f t="shared" si="46"/>
        <v>-</v>
      </c>
      <c r="BB86" s="200" t="str">
        <f t="shared" si="46"/>
        <v>-</v>
      </c>
      <c r="BC86" s="200" t="str">
        <f t="shared" si="46"/>
        <v>-</v>
      </c>
      <c r="BD86" s="200" t="str">
        <f t="shared" si="46"/>
        <v>-</v>
      </c>
      <c r="BE86" s="200" t="str">
        <f t="shared" si="46"/>
        <v>-</v>
      </c>
      <c r="BF86" s="200" t="str">
        <f t="shared" si="46"/>
        <v>-</v>
      </c>
      <c r="BG86" s="200" t="str">
        <f t="shared" si="46"/>
        <v>-</v>
      </c>
      <c r="BH86" s="200" t="str">
        <f t="shared" si="46"/>
        <v>-</v>
      </c>
      <c r="BI86" s="200" t="str">
        <f t="shared" si="46"/>
        <v>-</v>
      </c>
      <c r="BJ86" s="200" t="str">
        <f t="shared" si="46"/>
        <v>-</v>
      </c>
      <c r="BK86" s="200" t="str">
        <f t="shared" si="46"/>
        <v>-</v>
      </c>
      <c r="BL86" s="200" t="str">
        <f t="shared" si="46"/>
        <v>-</v>
      </c>
      <c r="BM86" s="195"/>
      <c r="BN86" s="201" t="s">
        <v>36</v>
      </c>
      <c r="BO86" s="202" t="s">
        <v>36</v>
      </c>
      <c r="BP86" s="202" t="s">
        <v>36</v>
      </c>
      <c r="BQ86" s="202" t="s">
        <v>36</v>
      </c>
      <c r="BR86" s="202" t="s">
        <v>36</v>
      </c>
      <c r="BS86" s="202" t="s">
        <v>36</v>
      </c>
      <c r="BT86" s="203" t="s">
        <v>36</v>
      </c>
      <c r="BU86" s="202" t="s">
        <v>36</v>
      </c>
      <c r="BV86" s="202" t="s">
        <v>36</v>
      </c>
      <c r="BW86" s="202" t="s">
        <v>36</v>
      </c>
      <c r="BX86" s="202" t="s">
        <v>36</v>
      </c>
      <c r="BY86" s="202" t="s">
        <v>36</v>
      </c>
      <c r="BZ86" s="202" t="s">
        <v>36</v>
      </c>
      <c r="CA86" s="203" t="s">
        <v>36</v>
      </c>
      <c r="CB86" s="202" t="s">
        <v>36</v>
      </c>
      <c r="CC86" s="202" t="s">
        <v>36</v>
      </c>
      <c r="CD86" s="202" t="s">
        <v>36</v>
      </c>
      <c r="CE86" s="202" t="s">
        <v>36</v>
      </c>
      <c r="CF86" s="202" t="s">
        <v>36</v>
      </c>
      <c r="CG86" s="202" t="s">
        <v>36</v>
      </c>
      <c r="CH86" s="204" t="s">
        <v>36</v>
      </c>
      <c r="CI86" s="201" t="s">
        <v>36</v>
      </c>
      <c r="CJ86" s="202" t="s">
        <v>36</v>
      </c>
      <c r="CK86" s="202" t="s">
        <v>36</v>
      </c>
      <c r="CL86" s="202" t="s">
        <v>36</v>
      </c>
      <c r="CM86" s="202" t="s">
        <v>36</v>
      </c>
      <c r="CN86" s="202" t="s">
        <v>36</v>
      </c>
      <c r="CO86" s="203" t="s">
        <v>36</v>
      </c>
      <c r="CP86" s="202" t="s">
        <v>36</v>
      </c>
      <c r="CQ86" s="202" t="s">
        <v>36</v>
      </c>
      <c r="CR86" s="202" t="s">
        <v>36</v>
      </c>
      <c r="CS86" s="202" t="s">
        <v>36</v>
      </c>
      <c r="CT86" s="202" t="s">
        <v>36</v>
      </c>
      <c r="CU86" s="202" t="s">
        <v>36</v>
      </c>
      <c r="CV86" s="203" t="s">
        <v>36</v>
      </c>
      <c r="CW86" s="202" t="s">
        <v>36</v>
      </c>
      <c r="CX86" s="202" t="s">
        <v>36</v>
      </c>
      <c r="CY86" s="202" t="s">
        <v>36</v>
      </c>
      <c r="CZ86" s="202" t="s">
        <v>36</v>
      </c>
      <c r="DA86" s="202" t="s">
        <v>36</v>
      </c>
      <c r="DB86" s="202" t="s">
        <v>36</v>
      </c>
      <c r="DC86" s="204" t="s">
        <v>36</v>
      </c>
      <c r="DD86" s="201" t="s">
        <v>36</v>
      </c>
      <c r="DE86" s="202" t="s">
        <v>36</v>
      </c>
      <c r="DF86" s="202" t="s">
        <v>36</v>
      </c>
      <c r="DG86" s="202" t="s">
        <v>36</v>
      </c>
      <c r="DH86" s="202" t="s">
        <v>36</v>
      </c>
      <c r="DI86" s="202" t="s">
        <v>36</v>
      </c>
      <c r="DJ86" s="203" t="s">
        <v>36</v>
      </c>
      <c r="DK86" s="202" t="s">
        <v>36</v>
      </c>
      <c r="DL86" s="202" t="s">
        <v>36</v>
      </c>
      <c r="DM86" s="202" t="s">
        <v>36</v>
      </c>
      <c r="DN86" s="202" t="s">
        <v>36</v>
      </c>
      <c r="DO86" s="202" t="s">
        <v>36</v>
      </c>
      <c r="DP86" s="202" t="s">
        <v>36</v>
      </c>
      <c r="DQ86" s="203" t="s">
        <v>36</v>
      </c>
      <c r="DR86" s="202" t="s">
        <v>36</v>
      </c>
      <c r="DS86" s="202" t="s">
        <v>36</v>
      </c>
      <c r="DT86" s="202" t="s">
        <v>36</v>
      </c>
      <c r="DU86" s="202" t="s">
        <v>36</v>
      </c>
      <c r="DV86" s="202" t="s">
        <v>36</v>
      </c>
      <c r="DW86" s="202" t="s">
        <v>36</v>
      </c>
      <c r="DX86" s="204" t="s">
        <v>36</v>
      </c>
      <c r="DY86" s="201" t="s">
        <v>36</v>
      </c>
      <c r="DZ86" s="202" t="s">
        <v>36</v>
      </c>
      <c r="EA86" s="202" t="s">
        <v>36</v>
      </c>
      <c r="EB86" s="202" t="s">
        <v>36</v>
      </c>
      <c r="EC86" s="202" t="s">
        <v>36</v>
      </c>
      <c r="ED86" s="202" t="s">
        <v>36</v>
      </c>
      <c r="EE86" s="203" t="s">
        <v>36</v>
      </c>
      <c r="EF86" s="202" t="s">
        <v>36</v>
      </c>
      <c r="EG86" s="202" t="s">
        <v>36</v>
      </c>
      <c r="EH86" s="202" t="s">
        <v>36</v>
      </c>
      <c r="EI86" s="202" t="s">
        <v>36</v>
      </c>
      <c r="EJ86" s="202" t="s">
        <v>36</v>
      </c>
      <c r="EK86" s="202" t="s">
        <v>36</v>
      </c>
      <c r="EL86" s="203" t="s">
        <v>36</v>
      </c>
      <c r="EM86" s="202" t="s">
        <v>36</v>
      </c>
      <c r="EN86" s="202" t="s">
        <v>36</v>
      </c>
      <c r="EO86" s="202" t="s">
        <v>36</v>
      </c>
      <c r="EP86" s="202" t="s">
        <v>36</v>
      </c>
      <c r="EQ86" s="202" t="s">
        <v>36</v>
      </c>
      <c r="ER86" s="202" t="s">
        <v>36</v>
      </c>
      <c r="ES86" s="204" t="s">
        <v>36</v>
      </c>
      <c r="ET86" s="201" t="s">
        <v>36</v>
      </c>
      <c r="EU86" s="202" t="s">
        <v>36</v>
      </c>
      <c r="EV86" s="202" t="s">
        <v>36</v>
      </c>
      <c r="EW86" s="202" t="s">
        <v>36</v>
      </c>
      <c r="EX86" s="202" t="s">
        <v>36</v>
      </c>
      <c r="EY86" s="202" t="s">
        <v>36</v>
      </c>
      <c r="EZ86" s="203" t="s">
        <v>36</v>
      </c>
      <c r="FA86" s="202" t="s">
        <v>36</v>
      </c>
      <c r="FB86" s="202" t="s">
        <v>36</v>
      </c>
      <c r="FC86" s="202" t="s">
        <v>36</v>
      </c>
      <c r="FD86" s="202" t="s">
        <v>36</v>
      </c>
      <c r="FE86" s="202" t="s">
        <v>36</v>
      </c>
      <c r="FF86" s="202" t="s">
        <v>36</v>
      </c>
      <c r="FG86" s="203" t="s">
        <v>36</v>
      </c>
      <c r="FH86" s="202" t="s">
        <v>36</v>
      </c>
      <c r="FI86" s="202" t="s">
        <v>36</v>
      </c>
      <c r="FJ86" s="202" t="s">
        <v>36</v>
      </c>
      <c r="FK86" s="202" t="s">
        <v>36</v>
      </c>
      <c r="FL86" s="202" t="s">
        <v>36</v>
      </c>
      <c r="FM86" s="202" t="s">
        <v>36</v>
      </c>
      <c r="FN86" s="204" t="s">
        <v>36</v>
      </c>
      <c r="FO86" s="201" t="s">
        <v>36</v>
      </c>
      <c r="FP86" s="202" t="s">
        <v>36</v>
      </c>
      <c r="FQ86" s="202" t="s">
        <v>36</v>
      </c>
      <c r="FR86" s="202" t="s">
        <v>36</v>
      </c>
      <c r="FS86" s="202" t="s">
        <v>36</v>
      </c>
      <c r="FT86" s="202" t="s">
        <v>36</v>
      </c>
      <c r="FU86" s="203" t="s">
        <v>36</v>
      </c>
      <c r="FV86" s="202" t="s">
        <v>36</v>
      </c>
      <c r="FW86" s="202" t="s">
        <v>36</v>
      </c>
      <c r="FX86" s="202" t="s">
        <v>36</v>
      </c>
      <c r="FY86" s="202" t="s">
        <v>36</v>
      </c>
      <c r="FZ86" s="202" t="s">
        <v>36</v>
      </c>
      <c r="GA86" s="202" t="s">
        <v>36</v>
      </c>
      <c r="GB86" s="203" t="s">
        <v>36</v>
      </c>
      <c r="GC86" s="202" t="s">
        <v>36</v>
      </c>
      <c r="GD86" s="202" t="s">
        <v>36</v>
      </c>
      <c r="GE86" s="202" t="s">
        <v>36</v>
      </c>
      <c r="GF86" s="202" t="s">
        <v>36</v>
      </c>
      <c r="GG86" s="202" t="s">
        <v>36</v>
      </c>
      <c r="GH86" s="202" t="s">
        <v>36</v>
      </c>
      <c r="GI86" s="204" t="s">
        <v>36</v>
      </c>
    </row>
    <row r="87" spans="1:191" outlineLevel="1">
      <c r="A87">
        <v>21</v>
      </c>
      <c r="B87" s="130" t="str">
        <f t="shared" si="33"/>
        <v>Med BBB, Young ewes:Lmb, CFA:6.5yo, Wethers:Hgt</v>
      </c>
      <c r="C87">
        <f t="shared" si="29"/>
        <v>1</v>
      </c>
      <c r="D87" t="b">
        <f t="shared" si="30"/>
        <v>0</v>
      </c>
      <c r="E87">
        <f t="shared" si="34"/>
        <v>464</v>
      </c>
      <c r="F87">
        <f t="shared" si="35"/>
        <v>729</v>
      </c>
      <c r="G87" t="str">
        <f t="shared" si="36"/>
        <v>-</v>
      </c>
      <c r="H87" t="str">
        <f t="shared" si="36"/>
        <v>-</v>
      </c>
      <c r="I87">
        <f t="shared" si="36"/>
        <v>0</v>
      </c>
      <c r="J87">
        <f t="shared" si="36"/>
        <v>0</v>
      </c>
      <c r="K87">
        <f t="shared" ref="K87:L109" si="47">INDEX(K$59:K$62,$S87,1)</f>
        <v>0</v>
      </c>
      <c r="L87" s="209">
        <f t="shared" si="47"/>
        <v>450</v>
      </c>
      <c r="M87">
        <f t="shared" si="32"/>
        <v>0.9</v>
      </c>
      <c r="O87" s="136">
        <f t="shared" si="41"/>
        <v>2</v>
      </c>
      <c r="P87" s="135">
        <f>MOD(INT(($A87-5)/PRODUCT(R$63:$U$63)),P$63)+1</f>
        <v>2</v>
      </c>
      <c r="Q87" s="136">
        <f t="shared" si="42"/>
        <v>2</v>
      </c>
      <c r="R87" s="135">
        <f>MOD(INT(($A87-5)/PRODUCT(S$63:$U$63)),R$63)+1</f>
        <v>2</v>
      </c>
      <c r="S87" s="135">
        <f>MOD(INT(($A87-5)/PRODUCT(T$63:$U$63)),S$63)+1</f>
        <v>1</v>
      </c>
      <c r="T87" s="135">
        <f>MOD(INT(($A87-5)/PRODUCT(U$63:$U$63)),T$63)+1</f>
        <v>1</v>
      </c>
      <c r="W87" s="200" t="str">
        <f t="shared" si="43"/>
        <v>-</v>
      </c>
      <c r="X87" s="200" t="str">
        <f t="shared" si="43"/>
        <v>-</v>
      </c>
      <c r="Y87" s="200" t="str">
        <f t="shared" si="43"/>
        <v>-</v>
      </c>
      <c r="Z87" s="200" t="str">
        <f t="shared" si="43"/>
        <v>-</v>
      </c>
      <c r="AA87" s="200" t="str">
        <f t="shared" si="43"/>
        <v>-</v>
      </c>
      <c r="AB87" s="200" t="str">
        <f t="shared" si="43"/>
        <v>-</v>
      </c>
      <c r="AC87" s="200" t="str">
        <f t="shared" si="43"/>
        <v>-</v>
      </c>
      <c r="AD87" s="200" t="str">
        <f t="shared" si="43"/>
        <v>-</v>
      </c>
      <c r="AE87" s="200" t="str">
        <f t="shared" si="43"/>
        <v>-</v>
      </c>
      <c r="AF87" s="200" t="str">
        <f t="shared" si="43"/>
        <v>-</v>
      </c>
      <c r="AG87" s="200" t="str">
        <f t="shared" si="44"/>
        <v>-</v>
      </c>
      <c r="AH87" s="200" t="str">
        <f t="shared" si="44"/>
        <v>-</v>
      </c>
      <c r="AI87" s="200" t="str">
        <f t="shared" si="44"/>
        <v>-</v>
      </c>
      <c r="AJ87" s="200" t="str">
        <f t="shared" si="44"/>
        <v>-</v>
      </c>
      <c r="AK87" s="200" t="str">
        <f t="shared" si="44"/>
        <v>-</v>
      </c>
      <c r="AL87" s="200" t="str">
        <f t="shared" si="44"/>
        <v>-</v>
      </c>
      <c r="AM87" s="200" t="str">
        <f t="shared" si="44"/>
        <v>-</v>
      </c>
      <c r="AN87" s="200" t="str">
        <f t="shared" si="44"/>
        <v>-</v>
      </c>
      <c r="AO87" s="200" t="str">
        <f t="shared" si="44"/>
        <v>-</v>
      </c>
      <c r="AP87" s="200" t="str">
        <f t="shared" si="44"/>
        <v>-</v>
      </c>
      <c r="AQ87" s="200" t="str">
        <f t="shared" si="45"/>
        <v>-</v>
      </c>
      <c r="AR87" s="200" t="str">
        <f t="shared" si="45"/>
        <v>-</v>
      </c>
      <c r="AS87" s="200" t="str">
        <f t="shared" si="45"/>
        <v>-</v>
      </c>
      <c r="AT87" s="200" t="str">
        <f t="shared" si="45"/>
        <v>-</v>
      </c>
      <c r="AU87" s="200" t="str">
        <f t="shared" si="45"/>
        <v>-</v>
      </c>
      <c r="AV87" s="200" t="str">
        <f t="shared" si="45"/>
        <v>-</v>
      </c>
      <c r="AW87" s="200" t="str">
        <f t="shared" si="45"/>
        <v>-</v>
      </c>
      <c r="AX87" s="200" t="str">
        <f t="shared" si="45"/>
        <v>-</v>
      </c>
      <c r="AY87" s="200" t="str">
        <f t="shared" si="45"/>
        <v>-</v>
      </c>
      <c r="AZ87" s="200" t="str">
        <f t="shared" si="45"/>
        <v>-</v>
      </c>
      <c r="BA87" s="200" t="str">
        <f t="shared" si="46"/>
        <v>-</v>
      </c>
      <c r="BB87" s="200" t="str">
        <f t="shared" si="46"/>
        <v>-</v>
      </c>
      <c r="BC87" s="200" t="str">
        <f t="shared" si="46"/>
        <v>-</v>
      </c>
      <c r="BD87" s="200" t="str">
        <f t="shared" si="46"/>
        <v>-</v>
      </c>
      <c r="BE87" s="200" t="str">
        <f t="shared" si="46"/>
        <v>-</v>
      </c>
      <c r="BF87" s="200" t="str">
        <f t="shared" si="46"/>
        <v>-</v>
      </c>
      <c r="BG87" s="200" t="str">
        <f t="shared" si="46"/>
        <v>-</v>
      </c>
      <c r="BH87" s="200" t="str">
        <f t="shared" si="46"/>
        <v>-</v>
      </c>
      <c r="BI87" s="200" t="str">
        <f t="shared" si="46"/>
        <v>-</v>
      </c>
      <c r="BJ87" s="200" t="str">
        <f t="shared" si="46"/>
        <v>-</v>
      </c>
      <c r="BK87" s="200" t="str">
        <f t="shared" si="46"/>
        <v>-</v>
      </c>
      <c r="BL87" s="200" t="str">
        <f t="shared" si="46"/>
        <v>-</v>
      </c>
      <c r="BM87" s="195"/>
      <c r="BN87" s="201" t="s">
        <v>36</v>
      </c>
      <c r="BO87" s="202" t="s">
        <v>36</v>
      </c>
      <c r="BP87" s="202" t="s">
        <v>36</v>
      </c>
      <c r="BQ87" s="202" t="s">
        <v>36</v>
      </c>
      <c r="BR87" s="202" t="s">
        <v>36</v>
      </c>
      <c r="BS87" s="202" t="s">
        <v>36</v>
      </c>
      <c r="BT87" s="203" t="s">
        <v>36</v>
      </c>
      <c r="BU87" s="202" t="s">
        <v>36</v>
      </c>
      <c r="BV87" s="202" t="s">
        <v>36</v>
      </c>
      <c r="BW87" s="202" t="s">
        <v>36</v>
      </c>
      <c r="BX87" s="202" t="s">
        <v>36</v>
      </c>
      <c r="BY87" s="202" t="s">
        <v>36</v>
      </c>
      <c r="BZ87" s="202" t="s">
        <v>36</v>
      </c>
      <c r="CA87" s="203" t="s">
        <v>36</v>
      </c>
      <c r="CB87" s="202" t="s">
        <v>36</v>
      </c>
      <c r="CC87" s="202" t="s">
        <v>36</v>
      </c>
      <c r="CD87" s="202" t="s">
        <v>36</v>
      </c>
      <c r="CE87" s="202" t="s">
        <v>36</v>
      </c>
      <c r="CF87" s="202" t="s">
        <v>36</v>
      </c>
      <c r="CG87" s="202" t="s">
        <v>36</v>
      </c>
      <c r="CH87" s="204" t="s">
        <v>36</v>
      </c>
      <c r="CI87" s="201" t="s">
        <v>36</v>
      </c>
      <c r="CJ87" s="202" t="s">
        <v>36</v>
      </c>
      <c r="CK87" s="202" t="s">
        <v>36</v>
      </c>
      <c r="CL87" s="202" t="s">
        <v>36</v>
      </c>
      <c r="CM87" s="202" t="s">
        <v>36</v>
      </c>
      <c r="CN87" s="202" t="s">
        <v>36</v>
      </c>
      <c r="CO87" s="203" t="s">
        <v>36</v>
      </c>
      <c r="CP87" s="202" t="s">
        <v>36</v>
      </c>
      <c r="CQ87" s="202" t="s">
        <v>36</v>
      </c>
      <c r="CR87" s="202" t="s">
        <v>36</v>
      </c>
      <c r="CS87" s="202" t="s">
        <v>36</v>
      </c>
      <c r="CT87" s="202" t="s">
        <v>36</v>
      </c>
      <c r="CU87" s="202" t="s">
        <v>36</v>
      </c>
      <c r="CV87" s="203" t="s">
        <v>36</v>
      </c>
      <c r="CW87" s="202" t="s">
        <v>36</v>
      </c>
      <c r="CX87" s="202" t="s">
        <v>36</v>
      </c>
      <c r="CY87" s="202" t="s">
        <v>36</v>
      </c>
      <c r="CZ87" s="202" t="s">
        <v>36</v>
      </c>
      <c r="DA87" s="202" t="s">
        <v>36</v>
      </c>
      <c r="DB87" s="202" t="s">
        <v>36</v>
      </c>
      <c r="DC87" s="204" t="s">
        <v>36</v>
      </c>
      <c r="DD87" s="201" t="s">
        <v>36</v>
      </c>
      <c r="DE87" s="202" t="s">
        <v>36</v>
      </c>
      <c r="DF87" s="202" t="s">
        <v>36</v>
      </c>
      <c r="DG87" s="202" t="s">
        <v>36</v>
      </c>
      <c r="DH87" s="202" t="s">
        <v>36</v>
      </c>
      <c r="DI87" s="202" t="s">
        <v>36</v>
      </c>
      <c r="DJ87" s="203" t="s">
        <v>36</v>
      </c>
      <c r="DK87" s="202" t="s">
        <v>36</v>
      </c>
      <c r="DL87" s="202" t="s">
        <v>36</v>
      </c>
      <c r="DM87" s="202" t="s">
        <v>36</v>
      </c>
      <c r="DN87" s="202" t="s">
        <v>36</v>
      </c>
      <c r="DO87" s="202" t="s">
        <v>36</v>
      </c>
      <c r="DP87" s="202" t="s">
        <v>36</v>
      </c>
      <c r="DQ87" s="203" t="s">
        <v>36</v>
      </c>
      <c r="DR87" s="202" t="s">
        <v>36</v>
      </c>
      <c r="DS87" s="202" t="s">
        <v>36</v>
      </c>
      <c r="DT87" s="202" t="s">
        <v>36</v>
      </c>
      <c r="DU87" s="202" t="s">
        <v>36</v>
      </c>
      <c r="DV87" s="202" t="s">
        <v>36</v>
      </c>
      <c r="DW87" s="202" t="s">
        <v>36</v>
      </c>
      <c r="DX87" s="204" t="s">
        <v>36</v>
      </c>
      <c r="DY87" s="201" t="s">
        <v>36</v>
      </c>
      <c r="DZ87" s="202" t="s">
        <v>36</v>
      </c>
      <c r="EA87" s="202" t="s">
        <v>36</v>
      </c>
      <c r="EB87" s="202" t="s">
        <v>36</v>
      </c>
      <c r="EC87" s="202" t="s">
        <v>36</v>
      </c>
      <c r="ED87" s="202" t="s">
        <v>36</v>
      </c>
      <c r="EE87" s="203" t="s">
        <v>36</v>
      </c>
      <c r="EF87" s="202" t="s">
        <v>36</v>
      </c>
      <c r="EG87" s="202" t="s">
        <v>36</v>
      </c>
      <c r="EH87" s="202" t="s">
        <v>36</v>
      </c>
      <c r="EI87" s="202" t="s">
        <v>36</v>
      </c>
      <c r="EJ87" s="202" t="s">
        <v>36</v>
      </c>
      <c r="EK87" s="202" t="s">
        <v>36</v>
      </c>
      <c r="EL87" s="203" t="s">
        <v>36</v>
      </c>
      <c r="EM87" s="202" t="s">
        <v>36</v>
      </c>
      <c r="EN87" s="202" t="s">
        <v>36</v>
      </c>
      <c r="EO87" s="202" t="s">
        <v>36</v>
      </c>
      <c r="EP87" s="202" t="s">
        <v>36</v>
      </c>
      <c r="EQ87" s="202" t="s">
        <v>36</v>
      </c>
      <c r="ER87" s="202" t="s">
        <v>36</v>
      </c>
      <c r="ES87" s="204" t="s">
        <v>36</v>
      </c>
      <c r="ET87" s="201" t="s">
        <v>36</v>
      </c>
      <c r="EU87" s="202" t="s">
        <v>36</v>
      </c>
      <c r="EV87" s="202" t="s">
        <v>36</v>
      </c>
      <c r="EW87" s="202" t="s">
        <v>36</v>
      </c>
      <c r="EX87" s="202" t="s">
        <v>36</v>
      </c>
      <c r="EY87" s="202" t="s">
        <v>36</v>
      </c>
      <c r="EZ87" s="203" t="s">
        <v>36</v>
      </c>
      <c r="FA87" s="202" t="s">
        <v>36</v>
      </c>
      <c r="FB87" s="202" t="s">
        <v>36</v>
      </c>
      <c r="FC87" s="202" t="s">
        <v>36</v>
      </c>
      <c r="FD87" s="202" t="s">
        <v>36</v>
      </c>
      <c r="FE87" s="202" t="s">
        <v>36</v>
      </c>
      <c r="FF87" s="202" t="s">
        <v>36</v>
      </c>
      <c r="FG87" s="203" t="s">
        <v>36</v>
      </c>
      <c r="FH87" s="202" t="s">
        <v>36</v>
      </c>
      <c r="FI87" s="202" t="s">
        <v>36</v>
      </c>
      <c r="FJ87" s="202" t="s">
        <v>36</v>
      </c>
      <c r="FK87" s="202" t="s">
        <v>36</v>
      </c>
      <c r="FL87" s="202" t="s">
        <v>36</v>
      </c>
      <c r="FM87" s="202" t="s">
        <v>36</v>
      </c>
      <c r="FN87" s="204" t="s">
        <v>36</v>
      </c>
      <c r="FO87" s="201" t="s">
        <v>36</v>
      </c>
      <c r="FP87" s="202" t="s">
        <v>36</v>
      </c>
      <c r="FQ87" s="202" t="s">
        <v>36</v>
      </c>
      <c r="FR87" s="202" t="s">
        <v>36</v>
      </c>
      <c r="FS87" s="202" t="s">
        <v>36</v>
      </c>
      <c r="FT87" s="202" t="s">
        <v>36</v>
      </c>
      <c r="FU87" s="203" t="s">
        <v>36</v>
      </c>
      <c r="FV87" s="202" t="s">
        <v>36</v>
      </c>
      <c r="FW87" s="202" t="s">
        <v>36</v>
      </c>
      <c r="FX87" s="202" t="s">
        <v>36</v>
      </c>
      <c r="FY87" s="202" t="s">
        <v>36</v>
      </c>
      <c r="FZ87" s="202" t="s">
        <v>36</v>
      </c>
      <c r="GA87" s="202" t="s">
        <v>36</v>
      </c>
      <c r="GB87" s="203" t="s">
        <v>36</v>
      </c>
      <c r="GC87" s="202" t="s">
        <v>36</v>
      </c>
      <c r="GD87" s="202" t="s">
        <v>36</v>
      </c>
      <c r="GE87" s="202" t="s">
        <v>36</v>
      </c>
      <c r="GF87" s="202" t="s">
        <v>36</v>
      </c>
      <c r="GG87" s="202" t="s">
        <v>36</v>
      </c>
      <c r="GH87" s="202" t="s">
        <v>36</v>
      </c>
      <c r="GI87" s="204" t="s">
        <v>36</v>
      </c>
    </row>
    <row r="88" spans="1:191" outlineLevel="1">
      <c r="A88">
        <v>22</v>
      </c>
      <c r="B88" s="130" t="str">
        <f t="shared" si="33"/>
        <v>Med BBB, Young ewes:Lmb, CFA:5.5yo, Wethers:Hgt</v>
      </c>
      <c r="C88">
        <f t="shared" si="29"/>
        <v>1</v>
      </c>
      <c r="D88" t="b">
        <f t="shared" si="30"/>
        <v>0</v>
      </c>
      <c r="E88">
        <f t="shared" si="34"/>
        <v>464</v>
      </c>
      <c r="F88">
        <f t="shared" si="35"/>
        <v>729</v>
      </c>
      <c r="G88" t="str">
        <f t="shared" si="36"/>
        <v>-</v>
      </c>
      <c r="H88" t="str">
        <f t="shared" si="36"/>
        <v>-</v>
      </c>
      <c r="I88">
        <f t="shared" si="36"/>
        <v>0</v>
      </c>
      <c r="J88">
        <f t="shared" si="36"/>
        <v>0</v>
      </c>
      <c r="K88">
        <f t="shared" si="47"/>
        <v>0</v>
      </c>
      <c r="L88" s="209">
        <f t="shared" si="47"/>
        <v>450</v>
      </c>
      <c r="M88">
        <f t="shared" si="32"/>
        <v>0</v>
      </c>
      <c r="O88" s="136">
        <f t="shared" si="41"/>
        <v>2</v>
      </c>
      <c r="P88" s="135">
        <f>MOD(INT(($A88-5)/PRODUCT(R$63:$U$63)),P$63)+1</f>
        <v>2</v>
      </c>
      <c r="Q88" s="136">
        <f t="shared" si="42"/>
        <v>2</v>
      </c>
      <c r="R88" s="135">
        <f>MOD(INT(($A88-5)/PRODUCT(S$63:$U$63)),R$63)+1</f>
        <v>2</v>
      </c>
      <c r="S88" s="135">
        <f>MOD(INT(($A88-5)/PRODUCT(T$63:$U$63)),S$63)+1</f>
        <v>1</v>
      </c>
      <c r="T88" s="135">
        <f>MOD(INT(($A88-5)/PRODUCT(U$63:$U$63)),T$63)+1</f>
        <v>2</v>
      </c>
      <c r="W88" s="200" t="str">
        <f t="shared" si="43"/>
        <v>-</v>
      </c>
      <c r="X88" s="200" t="str">
        <f t="shared" si="43"/>
        <v>-</v>
      </c>
      <c r="Y88" s="200" t="str">
        <f t="shared" si="43"/>
        <v>-</v>
      </c>
      <c r="Z88" s="200" t="str">
        <f t="shared" si="43"/>
        <v>-</v>
      </c>
      <c r="AA88" s="200" t="str">
        <f t="shared" si="43"/>
        <v>-</v>
      </c>
      <c r="AB88" s="200" t="str">
        <f t="shared" si="43"/>
        <v>-</v>
      </c>
      <c r="AC88" s="200" t="str">
        <f t="shared" si="43"/>
        <v>-</v>
      </c>
      <c r="AD88" s="200" t="str">
        <f t="shared" si="43"/>
        <v>-</v>
      </c>
      <c r="AE88" s="200" t="str">
        <f t="shared" si="43"/>
        <v>-</v>
      </c>
      <c r="AF88" s="200" t="str">
        <f t="shared" si="43"/>
        <v>-</v>
      </c>
      <c r="AG88" s="200" t="str">
        <f t="shared" si="44"/>
        <v>-</v>
      </c>
      <c r="AH88" s="200" t="str">
        <f t="shared" si="44"/>
        <v>-</v>
      </c>
      <c r="AI88" s="200" t="str">
        <f t="shared" si="44"/>
        <v>-</v>
      </c>
      <c r="AJ88" s="200" t="str">
        <f t="shared" si="44"/>
        <v>-</v>
      </c>
      <c r="AK88" s="200" t="str">
        <f t="shared" si="44"/>
        <v>-</v>
      </c>
      <c r="AL88" s="200" t="str">
        <f t="shared" si="44"/>
        <v>-</v>
      </c>
      <c r="AM88" s="200" t="str">
        <f t="shared" si="44"/>
        <v>-</v>
      </c>
      <c r="AN88" s="200" t="str">
        <f t="shared" si="44"/>
        <v>-</v>
      </c>
      <c r="AO88" s="200" t="str">
        <f t="shared" si="44"/>
        <v>-</v>
      </c>
      <c r="AP88" s="200" t="str">
        <f t="shared" si="44"/>
        <v>-</v>
      </c>
      <c r="AQ88" s="200" t="str">
        <f t="shared" si="45"/>
        <v>-</v>
      </c>
      <c r="AR88" s="200" t="str">
        <f t="shared" si="45"/>
        <v>-</v>
      </c>
      <c r="AS88" s="200" t="str">
        <f t="shared" si="45"/>
        <v>-</v>
      </c>
      <c r="AT88" s="200" t="str">
        <f t="shared" si="45"/>
        <v>-</v>
      </c>
      <c r="AU88" s="200" t="str">
        <f t="shared" si="45"/>
        <v>-</v>
      </c>
      <c r="AV88" s="200" t="str">
        <f t="shared" si="45"/>
        <v>-</v>
      </c>
      <c r="AW88" s="200" t="str">
        <f t="shared" si="45"/>
        <v>-</v>
      </c>
      <c r="AX88" s="200" t="str">
        <f t="shared" si="45"/>
        <v>-</v>
      </c>
      <c r="AY88" s="200" t="str">
        <f t="shared" si="45"/>
        <v>-</v>
      </c>
      <c r="AZ88" s="200" t="str">
        <f t="shared" si="45"/>
        <v>-</v>
      </c>
      <c r="BA88" s="200" t="str">
        <f t="shared" si="46"/>
        <v>-</v>
      </c>
      <c r="BB88" s="200" t="str">
        <f t="shared" si="46"/>
        <v>-</v>
      </c>
      <c r="BC88" s="200" t="str">
        <f t="shared" si="46"/>
        <v>-</v>
      </c>
      <c r="BD88" s="200" t="str">
        <f t="shared" si="46"/>
        <v>-</v>
      </c>
      <c r="BE88" s="200" t="str">
        <f t="shared" si="46"/>
        <v>-</v>
      </c>
      <c r="BF88" s="200" t="str">
        <f t="shared" si="46"/>
        <v>-</v>
      </c>
      <c r="BG88" s="200" t="str">
        <f t="shared" si="46"/>
        <v>-</v>
      </c>
      <c r="BH88" s="200" t="str">
        <f t="shared" si="46"/>
        <v>-</v>
      </c>
      <c r="BI88" s="200" t="str">
        <f t="shared" si="46"/>
        <v>-</v>
      </c>
      <c r="BJ88" s="200" t="str">
        <f t="shared" si="46"/>
        <v>-</v>
      </c>
      <c r="BK88" s="200" t="str">
        <f t="shared" si="46"/>
        <v>-</v>
      </c>
      <c r="BL88" s="200" t="str">
        <f t="shared" si="46"/>
        <v>-</v>
      </c>
      <c r="BM88" s="195"/>
      <c r="BN88" s="201" t="s">
        <v>36</v>
      </c>
      <c r="BO88" s="202" t="s">
        <v>36</v>
      </c>
      <c r="BP88" s="202" t="s">
        <v>36</v>
      </c>
      <c r="BQ88" s="202" t="s">
        <v>36</v>
      </c>
      <c r="BR88" s="202" t="s">
        <v>36</v>
      </c>
      <c r="BS88" s="202" t="s">
        <v>36</v>
      </c>
      <c r="BT88" s="203" t="s">
        <v>36</v>
      </c>
      <c r="BU88" s="202" t="s">
        <v>36</v>
      </c>
      <c r="BV88" s="202" t="s">
        <v>36</v>
      </c>
      <c r="BW88" s="202" t="s">
        <v>36</v>
      </c>
      <c r="BX88" s="202" t="s">
        <v>36</v>
      </c>
      <c r="BY88" s="202" t="s">
        <v>36</v>
      </c>
      <c r="BZ88" s="202" t="s">
        <v>36</v>
      </c>
      <c r="CA88" s="203" t="s">
        <v>36</v>
      </c>
      <c r="CB88" s="202" t="s">
        <v>36</v>
      </c>
      <c r="CC88" s="202" t="s">
        <v>36</v>
      </c>
      <c r="CD88" s="202" t="s">
        <v>36</v>
      </c>
      <c r="CE88" s="202" t="s">
        <v>36</v>
      </c>
      <c r="CF88" s="202" t="s">
        <v>36</v>
      </c>
      <c r="CG88" s="202" t="s">
        <v>36</v>
      </c>
      <c r="CH88" s="204" t="s">
        <v>36</v>
      </c>
      <c r="CI88" s="201" t="s">
        <v>36</v>
      </c>
      <c r="CJ88" s="202" t="s">
        <v>36</v>
      </c>
      <c r="CK88" s="202" t="s">
        <v>36</v>
      </c>
      <c r="CL88" s="202" t="s">
        <v>36</v>
      </c>
      <c r="CM88" s="202" t="s">
        <v>36</v>
      </c>
      <c r="CN88" s="202" t="s">
        <v>36</v>
      </c>
      <c r="CO88" s="203" t="s">
        <v>36</v>
      </c>
      <c r="CP88" s="202" t="s">
        <v>36</v>
      </c>
      <c r="CQ88" s="202" t="s">
        <v>36</v>
      </c>
      <c r="CR88" s="202" t="s">
        <v>36</v>
      </c>
      <c r="CS88" s="202" t="s">
        <v>36</v>
      </c>
      <c r="CT88" s="202" t="s">
        <v>36</v>
      </c>
      <c r="CU88" s="202" t="s">
        <v>36</v>
      </c>
      <c r="CV88" s="203" t="s">
        <v>36</v>
      </c>
      <c r="CW88" s="202" t="s">
        <v>36</v>
      </c>
      <c r="CX88" s="202" t="s">
        <v>36</v>
      </c>
      <c r="CY88" s="202" t="s">
        <v>36</v>
      </c>
      <c r="CZ88" s="202" t="s">
        <v>36</v>
      </c>
      <c r="DA88" s="202" t="s">
        <v>36</v>
      </c>
      <c r="DB88" s="202" t="s">
        <v>36</v>
      </c>
      <c r="DC88" s="204" t="s">
        <v>36</v>
      </c>
      <c r="DD88" s="201" t="s">
        <v>36</v>
      </c>
      <c r="DE88" s="202" t="s">
        <v>36</v>
      </c>
      <c r="DF88" s="202" t="s">
        <v>36</v>
      </c>
      <c r="DG88" s="202" t="s">
        <v>36</v>
      </c>
      <c r="DH88" s="202" t="s">
        <v>36</v>
      </c>
      <c r="DI88" s="202" t="s">
        <v>36</v>
      </c>
      <c r="DJ88" s="203" t="s">
        <v>36</v>
      </c>
      <c r="DK88" s="202" t="s">
        <v>36</v>
      </c>
      <c r="DL88" s="202" t="s">
        <v>36</v>
      </c>
      <c r="DM88" s="202" t="s">
        <v>36</v>
      </c>
      <c r="DN88" s="202" t="s">
        <v>36</v>
      </c>
      <c r="DO88" s="202" t="s">
        <v>36</v>
      </c>
      <c r="DP88" s="202" t="s">
        <v>36</v>
      </c>
      <c r="DQ88" s="203" t="s">
        <v>36</v>
      </c>
      <c r="DR88" s="202" t="s">
        <v>36</v>
      </c>
      <c r="DS88" s="202" t="s">
        <v>36</v>
      </c>
      <c r="DT88" s="202" t="s">
        <v>36</v>
      </c>
      <c r="DU88" s="202" t="s">
        <v>36</v>
      </c>
      <c r="DV88" s="202" t="s">
        <v>36</v>
      </c>
      <c r="DW88" s="202" t="s">
        <v>36</v>
      </c>
      <c r="DX88" s="204" t="s">
        <v>36</v>
      </c>
      <c r="DY88" s="201" t="s">
        <v>36</v>
      </c>
      <c r="DZ88" s="202" t="s">
        <v>36</v>
      </c>
      <c r="EA88" s="202" t="s">
        <v>36</v>
      </c>
      <c r="EB88" s="202" t="s">
        <v>36</v>
      </c>
      <c r="EC88" s="202" t="s">
        <v>36</v>
      </c>
      <c r="ED88" s="202" t="s">
        <v>36</v>
      </c>
      <c r="EE88" s="203" t="s">
        <v>36</v>
      </c>
      <c r="EF88" s="202" t="s">
        <v>36</v>
      </c>
      <c r="EG88" s="202" t="s">
        <v>36</v>
      </c>
      <c r="EH88" s="202" t="s">
        <v>36</v>
      </c>
      <c r="EI88" s="202" t="s">
        <v>36</v>
      </c>
      <c r="EJ88" s="202" t="s">
        <v>36</v>
      </c>
      <c r="EK88" s="202" t="s">
        <v>36</v>
      </c>
      <c r="EL88" s="203" t="s">
        <v>36</v>
      </c>
      <c r="EM88" s="202" t="s">
        <v>36</v>
      </c>
      <c r="EN88" s="202" t="s">
        <v>36</v>
      </c>
      <c r="EO88" s="202" t="s">
        <v>36</v>
      </c>
      <c r="EP88" s="202" t="s">
        <v>36</v>
      </c>
      <c r="EQ88" s="202" t="s">
        <v>36</v>
      </c>
      <c r="ER88" s="202" t="s">
        <v>36</v>
      </c>
      <c r="ES88" s="204" t="s">
        <v>36</v>
      </c>
      <c r="ET88" s="201" t="s">
        <v>36</v>
      </c>
      <c r="EU88" s="202" t="s">
        <v>36</v>
      </c>
      <c r="EV88" s="202" t="s">
        <v>36</v>
      </c>
      <c r="EW88" s="202" t="s">
        <v>36</v>
      </c>
      <c r="EX88" s="202" t="s">
        <v>36</v>
      </c>
      <c r="EY88" s="202" t="s">
        <v>36</v>
      </c>
      <c r="EZ88" s="203" t="s">
        <v>36</v>
      </c>
      <c r="FA88" s="202" t="s">
        <v>36</v>
      </c>
      <c r="FB88" s="202" t="s">
        <v>36</v>
      </c>
      <c r="FC88" s="202" t="s">
        <v>36</v>
      </c>
      <c r="FD88" s="202" t="s">
        <v>36</v>
      </c>
      <c r="FE88" s="202" t="s">
        <v>36</v>
      </c>
      <c r="FF88" s="202" t="s">
        <v>36</v>
      </c>
      <c r="FG88" s="203" t="s">
        <v>36</v>
      </c>
      <c r="FH88" s="202" t="s">
        <v>36</v>
      </c>
      <c r="FI88" s="202" t="s">
        <v>36</v>
      </c>
      <c r="FJ88" s="202" t="s">
        <v>36</v>
      </c>
      <c r="FK88" s="202" t="s">
        <v>36</v>
      </c>
      <c r="FL88" s="202" t="s">
        <v>36</v>
      </c>
      <c r="FM88" s="202" t="s">
        <v>36</v>
      </c>
      <c r="FN88" s="204" t="s">
        <v>36</v>
      </c>
      <c r="FO88" s="201" t="s">
        <v>36</v>
      </c>
      <c r="FP88" s="202" t="s">
        <v>36</v>
      </c>
      <c r="FQ88" s="202" t="s">
        <v>36</v>
      </c>
      <c r="FR88" s="202" t="s">
        <v>36</v>
      </c>
      <c r="FS88" s="202" t="s">
        <v>36</v>
      </c>
      <c r="FT88" s="202" t="s">
        <v>36</v>
      </c>
      <c r="FU88" s="203" t="s">
        <v>36</v>
      </c>
      <c r="FV88" s="202" t="s">
        <v>36</v>
      </c>
      <c r="FW88" s="202" t="s">
        <v>36</v>
      </c>
      <c r="FX88" s="202" t="s">
        <v>36</v>
      </c>
      <c r="FY88" s="202" t="s">
        <v>36</v>
      </c>
      <c r="FZ88" s="202" t="s">
        <v>36</v>
      </c>
      <c r="GA88" s="202" t="s">
        <v>36</v>
      </c>
      <c r="GB88" s="203" t="s">
        <v>36</v>
      </c>
      <c r="GC88" s="202" t="s">
        <v>36</v>
      </c>
      <c r="GD88" s="202" t="s">
        <v>36</v>
      </c>
      <c r="GE88" s="202" t="s">
        <v>36</v>
      </c>
      <c r="GF88" s="202" t="s">
        <v>36</v>
      </c>
      <c r="GG88" s="202" t="s">
        <v>36</v>
      </c>
      <c r="GH88" s="202" t="s">
        <v>36</v>
      </c>
      <c r="GI88" s="204" t="s">
        <v>36</v>
      </c>
    </row>
    <row r="89" spans="1:191" outlineLevel="1">
      <c r="A89">
        <v>23</v>
      </c>
      <c r="B89" s="130" t="str">
        <f t="shared" si="33"/>
        <v>Med BBB, Young ewes:Hgt, CFA:6.5yo, Wethers:Hgt</v>
      </c>
      <c r="C89">
        <f t="shared" si="29"/>
        <v>1</v>
      </c>
      <c r="D89" t="b">
        <f t="shared" si="30"/>
        <v>0</v>
      </c>
      <c r="E89">
        <f t="shared" si="34"/>
        <v>464</v>
      </c>
      <c r="F89">
        <f t="shared" si="35"/>
        <v>729</v>
      </c>
      <c r="G89" t="str">
        <f t="shared" si="36"/>
        <v>-</v>
      </c>
      <c r="H89" t="str">
        <f t="shared" si="36"/>
        <v>-</v>
      </c>
      <c r="I89">
        <f t="shared" si="36"/>
        <v>0</v>
      </c>
      <c r="J89">
        <f t="shared" si="36"/>
        <v>0</v>
      </c>
      <c r="K89">
        <f t="shared" si="47"/>
        <v>500</v>
      </c>
      <c r="L89" s="209">
        <f t="shared" si="47"/>
        <v>865</v>
      </c>
      <c r="M89">
        <f t="shared" si="32"/>
        <v>0.9</v>
      </c>
      <c r="O89" s="136">
        <f t="shared" si="41"/>
        <v>2</v>
      </c>
      <c r="P89" s="135">
        <f>MOD(INT(($A89-5)/PRODUCT(R$63:$U$63)),P$63)+1</f>
        <v>2</v>
      </c>
      <c r="Q89" s="136">
        <f t="shared" si="42"/>
        <v>2</v>
      </c>
      <c r="R89" s="135">
        <f>MOD(INT(($A89-5)/PRODUCT(S$63:$U$63)),R$63)+1</f>
        <v>2</v>
      </c>
      <c r="S89" s="135">
        <f>MOD(INT(($A89-5)/PRODUCT(T$63:$U$63)),S$63)+1</f>
        <v>2</v>
      </c>
      <c r="T89" s="135">
        <f>MOD(INT(($A89-5)/PRODUCT(U$63:$U$63)),T$63)+1</f>
        <v>1</v>
      </c>
      <c r="W89" s="200" t="str">
        <f t="shared" si="43"/>
        <v>-</v>
      </c>
      <c r="X89" s="200" t="str">
        <f t="shared" si="43"/>
        <v>-</v>
      </c>
      <c r="Y89" s="200" t="str">
        <f t="shared" si="43"/>
        <v>-</v>
      </c>
      <c r="Z89" s="200" t="str">
        <f t="shared" si="43"/>
        <v>-</v>
      </c>
      <c r="AA89" s="200" t="str">
        <f t="shared" si="43"/>
        <v>-</v>
      </c>
      <c r="AB89" s="200" t="str">
        <f t="shared" si="43"/>
        <v>-</v>
      </c>
      <c r="AC89" s="200" t="str">
        <f t="shared" si="43"/>
        <v>-</v>
      </c>
      <c r="AD89" s="200" t="str">
        <f t="shared" si="43"/>
        <v>-</v>
      </c>
      <c r="AE89" s="200" t="str">
        <f t="shared" si="43"/>
        <v>-</v>
      </c>
      <c r="AF89" s="200" t="str">
        <f t="shared" si="43"/>
        <v>-</v>
      </c>
      <c r="AG89" s="200" t="str">
        <f t="shared" si="44"/>
        <v>-</v>
      </c>
      <c r="AH89" s="200" t="str">
        <f t="shared" si="44"/>
        <v>-</v>
      </c>
      <c r="AI89" s="200" t="str">
        <f t="shared" si="44"/>
        <v>-</v>
      </c>
      <c r="AJ89" s="200" t="str">
        <f t="shared" si="44"/>
        <v>-</v>
      </c>
      <c r="AK89" s="200" t="str">
        <f t="shared" si="44"/>
        <v>-</v>
      </c>
      <c r="AL89" s="200" t="str">
        <f t="shared" si="44"/>
        <v>-</v>
      </c>
      <c r="AM89" s="200" t="str">
        <f t="shared" si="44"/>
        <v>-</v>
      </c>
      <c r="AN89" s="200" t="str">
        <f t="shared" si="44"/>
        <v>-</v>
      </c>
      <c r="AO89" s="200" t="str">
        <f t="shared" si="44"/>
        <v>-</v>
      </c>
      <c r="AP89" s="200" t="str">
        <f t="shared" si="44"/>
        <v>-</v>
      </c>
      <c r="AQ89" s="200" t="str">
        <f t="shared" si="45"/>
        <v>-</v>
      </c>
      <c r="AR89" s="200" t="str">
        <f t="shared" si="45"/>
        <v>-</v>
      </c>
      <c r="AS89" s="200" t="str">
        <f t="shared" si="45"/>
        <v>-</v>
      </c>
      <c r="AT89" s="200" t="str">
        <f t="shared" si="45"/>
        <v>-</v>
      </c>
      <c r="AU89" s="200" t="str">
        <f t="shared" si="45"/>
        <v>-</v>
      </c>
      <c r="AV89" s="200" t="str">
        <f t="shared" si="45"/>
        <v>-</v>
      </c>
      <c r="AW89" s="200" t="str">
        <f t="shared" si="45"/>
        <v>-</v>
      </c>
      <c r="AX89" s="200" t="str">
        <f t="shared" si="45"/>
        <v>-</v>
      </c>
      <c r="AY89" s="200" t="str">
        <f t="shared" si="45"/>
        <v>-</v>
      </c>
      <c r="AZ89" s="200" t="str">
        <f t="shared" si="45"/>
        <v>-</v>
      </c>
      <c r="BA89" s="200" t="str">
        <f t="shared" si="46"/>
        <v>-</v>
      </c>
      <c r="BB89" s="200" t="str">
        <f t="shared" si="46"/>
        <v>-</v>
      </c>
      <c r="BC89" s="200" t="str">
        <f t="shared" si="46"/>
        <v>-</v>
      </c>
      <c r="BD89" s="200" t="str">
        <f t="shared" si="46"/>
        <v>-</v>
      </c>
      <c r="BE89" s="200" t="str">
        <f t="shared" si="46"/>
        <v>-</v>
      </c>
      <c r="BF89" s="200" t="str">
        <f t="shared" si="46"/>
        <v>-</v>
      </c>
      <c r="BG89" s="200" t="str">
        <f t="shared" si="46"/>
        <v>-</v>
      </c>
      <c r="BH89" s="200" t="str">
        <f t="shared" si="46"/>
        <v>-</v>
      </c>
      <c r="BI89" s="200" t="str">
        <f t="shared" si="46"/>
        <v>-</v>
      </c>
      <c r="BJ89" s="200" t="str">
        <f t="shared" si="46"/>
        <v>-</v>
      </c>
      <c r="BK89" s="200" t="str">
        <f t="shared" si="46"/>
        <v>-</v>
      </c>
      <c r="BL89" s="200" t="str">
        <f t="shared" si="46"/>
        <v>-</v>
      </c>
      <c r="BM89" s="195"/>
      <c r="BN89" s="201" t="s">
        <v>36</v>
      </c>
      <c r="BO89" s="202" t="s">
        <v>36</v>
      </c>
      <c r="BP89" s="202" t="s">
        <v>36</v>
      </c>
      <c r="BQ89" s="202" t="s">
        <v>36</v>
      </c>
      <c r="BR89" s="202" t="s">
        <v>36</v>
      </c>
      <c r="BS89" s="202" t="s">
        <v>36</v>
      </c>
      <c r="BT89" s="203" t="s">
        <v>36</v>
      </c>
      <c r="BU89" s="202" t="s">
        <v>36</v>
      </c>
      <c r="BV89" s="202" t="s">
        <v>36</v>
      </c>
      <c r="BW89" s="202" t="s">
        <v>36</v>
      </c>
      <c r="BX89" s="202" t="s">
        <v>36</v>
      </c>
      <c r="BY89" s="202" t="s">
        <v>36</v>
      </c>
      <c r="BZ89" s="202" t="s">
        <v>36</v>
      </c>
      <c r="CA89" s="203" t="s">
        <v>36</v>
      </c>
      <c r="CB89" s="202" t="s">
        <v>36</v>
      </c>
      <c r="CC89" s="202" t="s">
        <v>36</v>
      </c>
      <c r="CD89" s="202" t="s">
        <v>36</v>
      </c>
      <c r="CE89" s="202" t="s">
        <v>36</v>
      </c>
      <c r="CF89" s="202" t="s">
        <v>36</v>
      </c>
      <c r="CG89" s="202" t="s">
        <v>36</v>
      </c>
      <c r="CH89" s="204" t="s">
        <v>36</v>
      </c>
      <c r="CI89" s="201" t="s">
        <v>36</v>
      </c>
      <c r="CJ89" s="202" t="s">
        <v>36</v>
      </c>
      <c r="CK89" s="202" t="s">
        <v>36</v>
      </c>
      <c r="CL89" s="202" t="s">
        <v>36</v>
      </c>
      <c r="CM89" s="202" t="s">
        <v>36</v>
      </c>
      <c r="CN89" s="202" t="s">
        <v>36</v>
      </c>
      <c r="CO89" s="203" t="s">
        <v>36</v>
      </c>
      <c r="CP89" s="202" t="s">
        <v>36</v>
      </c>
      <c r="CQ89" s="202" t="s">
        <v>36</v>
      </c>
      <c r="CR89" s="202" t="s">
        <v>36</v>
      </c>
      <c r="CS89" s="202" t="s">
        <v>36</v>
      </c>
      <c r="CT89" s="202" t="s">
        <v>36</v>
      </c>
      <c r="CU89" s="202" t="s">
        <v>36</v>
      </c>
      <c r="CV89" s="203" t="s">
        <v>36</v>
      </c>
      <c r="CW89" s="202" t="s">
        <v>36</v>
      </c>
      <c r="CX89" s="202" t="s">
        <v>36</v>
      </c>
      <c r="CY89" s="202" t="s">
        <v>36</v>
      </c>
      <c r="CZ89" s="202" t="s">
        <v>36</v>
      </c>
      <c r="DA89" s="202" t="s">
        <v>36</v>
      </c>
      <c r="DB89" s="202" t="s">
        <v>36</v>
      </c>
      <c r="DC89" s="204" t="s">
        <v>36</v>
      </c>
      <c r="DD89" s="201" t="s">
        <v>36</v>
      </c>
      <c r="DE89" s="202" t="s">
        <v>36</v>
      </c>
      <c r="DF89" s="202" t="s">
        <v>36</v>
      </c>
      <c r="DG89" s="202" t="s">
        <v>36</v>
      </c>
      <c r="DH89" s="202" t="s">
        <v>36</v>
      </c>
      <c r="DI89" s="202" t="s">
        <v>36</v>
      </c>
      <c r="DJ89" s="203" t="s">
        <v>36</v>
      </c>
      <c r="DK89" s="202" t="s">
        <v>36</v>
      </c>
      <c r="DL89" s="202" t="s">
        <v>36</v>
      </c>
      <c r="DM89" s="202" t="s">
        <v>36</v>
      </c>
      <c r="DN89" s="202" t="s">
        <v>36</v>
      </c>
      <c r="DO89" s="202" t="s">
        <v>36</v>
      </c>
      <c r="DP89" s="202" t="s">
        <v>36</v>
      </c>
      <c r="DQ89" s="203" t="s">
        <v>36</v>
      </c>
      <c r="DR89" s="202" t="s">
        <v>36</v>
      </c>
      <c r="DS89" s="202" t="s">
        <v>36</v>
      </c>
      <c r="DT89" s="202" t="s">
        <v>36</v>
      </c>
      <c r="DU89" s="202" t="s">
        <v>36</v>
      </c>
      <c r="DV89" s="202" t="s">
        <v>36</v>
      </c>
      <c r="DW89" s="202" t="s">
        <v>36</v>
      </c>
      <c r="DX89" s="204" t="s">
        <v>36</v>
      </c>
      <c r="DY89" s="201" t="s">
        <v>36</v>
      </c>
      <c r="DZ89" s="202" t="s">
        <v>36</v>
      </c>
      <c r="EA89" s="202" t="s">
        <v>36</v>
      </c>
      <c r="EB89" s="202" t="s">
        <v>36</v>
      </c>
      <c r="EC89" s="202" t="s">
        <v>36</v>
      </c>
      <c r="ED89" s="202" t="s">
        <v>36</v>
      </c>
      <c r="EE89" s="203" t="s">
        <v>36</v>
      </c>
      <c r="EF89" s="202" t="s">
        <v>36</v>
      </c>
      <c r="EG89" s="202" t="s">
        <v>36</v>
      </c>
      <c r="EH89" s="202" t="s">
        <v>36</v>
      </c>
      <c r="EI89" s="202" t="s">
        <v>36</v>
      </c>
      <c r="EJ89" s="202" t="s">
        <v>36</v>
      </c>
      <c r="EK89" s="202" t="s">
        <v>36</v>
      </c>
      <c r="EL89" s="203" t="s">
        <v>36</v>
      </c>
      <c r="EM89" s="202" t="s">
        <v>36</v>
      </c>
      <c r="EN89" s="202" t="s">
        <v>36</v>
      </c>
      <c r="EO89" s="202" t="s">
        <v>36</v>
      </c>
      <c r="EP89" s="202" t="s">
        <v>36</v>
      </c>
      <c r="EQ89" s="202" t="s">
        <v>36</v>
      </c>
      <c r="ER89" s="202" t="s">
        <v>36</v>
      </c>
      <c r="ES89" s="204" t="s">
        <v>36</v>
      </c>
      <c r="ET89" s="201" t="s">
        <v>36</v>
      </c>
      <c r="EU89" s="202" t="s">
        <v>36</v>
      </c>
      <c r="EV89" s="202" t="s">
        <v>36</v>
      </c>
      <c r="EW89" s="202" t="s">
        <v>36</v>
      </c>
      <c r="EX89" s="202" t="s">
        <v>36</v>
      </c>
      <c r="EY89" s="202" t="s">
        <v>36</v>
      </c>
      <c r="EZ89" s="203" t="s">
        <v>36</v>
      </c>
      <c r="FA89" s="202" t="s">
        <v>36</v>
      </c>
      <c r="FB89" s="202" t="s">
        <v>36</v>
      </c>
      <c r="FC89" s="202" t="s">
        <v>36</v>
      </c>
      <c r="FD89" s="202" t="s">
        <v>36</v>
      </c>
      <c r="FE89" s="202" t="s">
        <v>36</v>
      </c>
      <c r="FF89" s="202" t="s">
        <v>36</v>
      </c>
      <c r="FG89" s="203" t="s">
        <v>36</v>
      </c>
      <c r="FH89" s="202" t="s">
        <v>36</v>
      </c>
      <c r="FI89" s="202" t="s">
        <v>36</v>
      </c>
      <c r="FJ89" s="202" t="s">
        <v>36</v>
      </c>
      <c r="FK89" s="202" t="s">
        <v>36</v>
      </c>
      <c r="FL89" s="202" t="s">
        <v>36</v>
      </c>
      <c r="FM89" s="202" t="s">
        <v>36</v>
      </c>
      <c r="FN89" s="204" t="s">
        <v>36</v>
      </c>
      <c r="FO89" s="201" t="s">
        <v>36</v>
      </c>
      <c r="FP89" s="202" t="s">
        <v>36</v>
      </c>
      <c r="FQ89" s="202" t="s">
        <v>36</v>
      </c>
      <c r="FR89" s="202" t="s">
        <v>36</v>
      </c>
      <c r="FS89" s="202" t="s">
        <v>36</v>
      </c>
      <c r="FT89" s="202" t="s">
        <v>36</v>
      </c>
      <c r="FU89" s="203" t="s">
        <v>36</v>
      </c>
      <c r="FV89" s="202" t="s">
        <v>36</v>
      </c>
      <c r="FW89" s="202" t="s">
        <v>36</v>
      </c>
      <c r="FX89" s="202" t="s">
        <v>36</v>
      </c>
      <c r="FY89" s="202" t="s">
        <v>36</v>
      </c>
      <c r="FZ89" s="202" t="s">
        <v>36</v>
      </c>
      <c r="GA89" s="202" t="s">
        <v>36</v>
      </c>
      <c r="GB89" s="203" t="s">
        <v>36</v>
      </c>
      <c r="GC89" s="202" t="s">
        <v>36</v>
      </c>
      <c r="GD89" s="202" t="s">
        <v>36</v>
      </c>
      <c r="GE89" s="202" t="s">
        <v>36</v>
      </c>
      <c r="GF89" s="202" t="s">
        <v>36</v>
      </c>
      <c r="GG89" s="202" t="s">
        <v>36</v>
      </c>
      <c r="GH89" s="202" t="s">
        <v>36</v>
      </c>
      <c r="GI89" s="204" t="s">
        <v>36</v>
      </c>
    </row>
    <row r="90" spans="1:191" outlineLevel="1">
      <c r="A90">
        <v>24</v>
      </c>
      <c r="B90" s="130" t="str">
        <f t="shared" si="33"/>
        <v>Med BBB, Young ewes:Hgt, CFA:5.5yo, Wethers:Hgt</v>
      </c>
      <c r="C90">
        <f t="shared" si="29"/>
        <v>1</v>
      </c>
      <c r="D90" t="b">
        <f t="shared" si="30"/>
        <v>0</v>
      </c>
      <c r="E90">
        <f t="shared" si="34"/>
        <v>464</v>
      </c>
      <c r="F90">
        <f t="shared" si="35"/>
        <v>729</v>
      </c>
      <c r="G90" t="str">
        <f t="shared" si="36"/>
        <v>-</v>
      </c>
      <c r="H90" t="str">
        <f t="shared" si="36"/>
        <v>-</v>
      </c>
      <c r="I90">
        <f t="shared" si="36"/>
        <v>0</v>
      </c>
      <c r="J90">
        <f t="shared" si="36"/>
        <v>0</v>
      </c>
      <c r="K90">
        <f t="shared" si="47"/>
        <v>500</v>
      </c>
      <c r="L90" s="209">
        <f t="shared" si="47"/>
        <v>865</v>
      </c>
      <c r="M90">
        <f t="shared" si="32"/>
        <v>0</v>
      </c>
      <c r="O90" s="136">
        <f t="shared" si="41"/>
        <v>2</v>
      </c>
      <c r="P90" s="135">
        <f>MOD(INT(($A90-5)/PRODUCT(R$63:$U$63)),P$63)+1</f>
        <v>2</v>
      </c>
      <c r="Q90" s="136">
        <f t="shared" si="42"/>
        <v>2</v>
      </c>
      <c r="R90" s="135">
        <f>MOD(INT(($A90-5)/PRODUCT(S$63:$U$63)),R$63)+1</f>
        <v>2</v>
      </c>
      <c r="S90" s="135">
        <f>MOD(INT(($A90-5)/PRODUCT(T$63:$U$63)),S$63)+1</f>
        <v>2</v>
      </c>
      <c r="T90" s="135">
        <f>MOD(INT(($A90-5)/PRODUCT(U$63:$U$63)),T$63)+1</f>
        <v>2</v>
      </c>
      <c r="W90" s="200" t="str">
        <f t="shared" si="43"/>
        <v>-</v>
      </c>
      <c r="X90" s="200" t="str">
        <f t="shared" si="43"/>
        <v>-</v>
      </c>
      <c r="Y90" s="200" t="str">
        <f t="shared" si="43"/>
        <v>-</v>
      </c>
      <c r="Z90" s="200" t="str">
        <f t="shared" si="43"/>
        <v>-</v>
      </c>
      <c r="AA90" s="200" t="str">
        <f t="shared" si="43"/>
        <v>-</v>
      </c>
      <c r="AB90" s="200" t="str">
        <f t="shared" si="43"/>
        <v>-</v>
      </c>
      <c r="AC90" s="200" t="str">
        <f t="shared" si="43"/>
        <v>-</v>
      </c>
      <c r="AD90" s="200" t="str">
        <f t="shared" si="43"/>
        <v>-</v>
      </c>
      <c r="AE90" s="200" t="str">
        <f t="shared" si="43"/>
        <v>-</v>
      </c>
      <c r="AF90" s="200" t="str">
        <f t="shared" si="43"/>
        <v>-</v>
      </c>
      <c r="AG90" s="200" t="str">
        <f t="shared" si="44"/>
        <v>-</v>
      </c>
      <c r="AH90" s="200" t="str">
        <f t="shared" si="44"/>
        <v>-</v>
      </c>
      <c r="AI90" s="200" t="str">
        <f t="shared" si="44"/>
        <v>-</v>
      </c>
      <c r="AJ90" s="200" t="str">
        <f t="shared" si="44"/>
        <v>-</v>
      </c>
      <c r="AK90" s="200" t="str">
        <f t="shared" si="44"/>
        <v>-</v>
      </c>
      <c r="AL90" s="200" t="str">
        <f t="shared" si="44"/>
        <v>-</v>
      </c>
      <c r="AM90" s="200" t="str">
        <f t="shared" si="44"/>
        <v>-</v>
      </c>
      <c r="AN90" s="200" t="str">
        <f t="shared" si="44"/>
        <v>-</v>
      </c>
      <c r="AO90" s="200" t="str">
        <f t="shared" si="44"/>
        <v>-</v>
      </c>
      <c r="AP90" s="200" t="str">
        <f t="shared" si="44"/>
        <v>-</v>
      </c>
      <c r="AQ90" s="200" t="str">
        <f t="shared" si="45"/>
        <v>-</v>
      </c>
      <c r="AR90" s="200" t="str">
        <f t="shared" si="45"/>
        <v>-</v>
      </c>
      <c r="AS90" s="200" t="str">
        <f t="shared" si="45"/>
        <v>-</v>
      </c>
      <c r="AT90" s="200" t="str">
        <f t="shared" si="45"/>
        <v>-</v>
      </c>
      <c r="AU90" s="200" t="str">
        <f t="shared" si="45"/>
        <v>-</v>
      </c>
      <c r="AV90" s="200" t="str">
        <f t="shared" si="45"/>
        <v>-</v>
      </c>
      <c r="AW90" s="200" t="str">
        <f t="shared" si="45"/>
        <v>-</v>
      </c>
      <c r="AX90" s="200" t="str">
        <f t="shared" si="45"/>
        <v>-</v>
      </c>
      <c r="AY90" s="200" t="str">
        <f t="shared" si="45"/>
        <v>-</v>
      </c>
      <c r="AZ90" s="200" t="str">
        <f t="shared" si="45"/>
        <v>-</v>
      </c>
      <c r="BA90" s="200" t="str">
        <f t="shared" si="46"/>
        <v>-</v>
      </c>
      <c r="BB90" s="200" t="str">
        <f t="shared" si="46"/>
        <v>-</v>
      </c>
      <c r="BC90" s="200" t="str">
        <f t="shared" si="46"/>
        <v>-</v>
      </c>
      <c r="BD90" s="200" t="str">
        <f t="shared" si="46"/>
        <v>-</v>
      </c>
      <c r="BE90" s="200" t="str">
        <f t="shared" si="46"/>
        <v>-</v>
      </c>
      <c r="BF90" s="200" t="str">
        <f t="shared" si="46"/>
        <v>-</v>
      </c>
      <c r="BG90" s="200" t="str">
        <f t="shared" si="46"/>
        <v>-</v>
      </c>
      <c r="BH90" s="200" t="str">
        <f t="shared" si="46"/>
        <v>-</v>
      </c>
      <c r="BI90" s="200" t="str">
        <f t="shared" si="46"/>
        <v>-</v>
      </c>
      <c r="BJ90" s="200" t="str">
        <f t="shared" si="46"/>
        <v>-</v>
      </c>
      <c r="BK90" s="200" t="str">
        <f t="shared" si="46"/>
        <v>-</v>
      </c>
      <c r="BL90" s="200" t="str">
        <f t="shared" si="46"/>
        <v>-</v>
      </c>
      <c r="BM90" s="195"/>
      <c r="BN90" s="201" t="s">
        <v>36</v>
      </c>
      <c r="BO90" s="202" t="s">
        <v>36</v>
      </c>
      <c r="BP90" s="202" t="s">
        <v>36</v>
      </c>
      <c r="BQ90" s="202" t="s">
        <v>36</v>
      </c>
      <c r="BR90" s="202" t="s">
        <v>36</v>
      </c>
      <c r="BS90" s="202" t="s">
        <v>36</v>
      </c>
      <c r="BT90" s="203" t="s">
        <v>36</v>
      </c>
      <c r="BU90" s="202" t="s">
        <v>36</v>
      </c>
      <c r="BV90" s="202" t="s">
        <v>36</v>
      </c>
      <c r="BW90" s="202" t="s">
        <v>36</v>
      </c>
      <c r="BX90" s="202" t="s">
        <v>36</v>
      </c>
      <c r="BY90" s="202" t="s">
        <v>36</v>
      </c>
      <c r="BZ90" s="202" t="s">
        <v>36</v>
      </c>
      <c r="CA90" s="203" t="s">
        <v>36</v>
      </c>
      <c r="CB90" s="202" t="s">
        <v>36</v>
      </c>
      <c r="CC90" s="202" t="s">
        <v>36</v>
      </c>
      <c r="CD90" s="202" t="s">
        <v>36</v>
      </c>
      <c r="CE90" s="202" t="s">
        <v>36</v>
      </c>
      <c r="CF90" s="202" t="s">
        <v>36</v>
      </c>
      <c r="CG90" s="202" t="s">
        <v>36</v>
      </c>
      <c r="CH90" s="204" t="s">
        <v>36</v>
      </c>
      <c r="CI90" s="201" t="s">
        <v>36</v>
      </c>
      <c r="CJ90" s="202" t="s">
        <v>36</v>
      </c>
      <c r="CK90" s="202" t="s">
        <v>36</v>
      </c>
      <c r="CL90" s="202" t="s">
        <v>36</v>
      </c>
      <c r="CM90" s="202" t="s">
        <v>36</v>
      </c>
      <c r="CN90" s="202" t="s">
        <v>36</v>
      </c>
      <c r="CO90" s="203" t="s">
        <v>36</v>
      </c>
      <c r="CP90" s="202" t="s">
        <v>36</v>
      </c>
      <c r="CQ90" s="202" t="s">
        <v>36</v>
      </c>
      <c r="CR90" s="202" t="s">
        <v>36</v>
      </c>
      <c r="CS90" s="202" t="s">
        <v>36</v>
      </c>
      <c r="CT90" s="202" t="s">
        <v>36</v>
      </c>
      <c r="CU90" s="202" t="s">
        <v>36</v>
      </c>
      <c r="CV90" s="203" t="s">
        <v>36</v>
      </c>
      <c r="CW90" s="202" t="s">
        <v>36</v>
      </c>
      <c r="CX90" s="202" t="s">
        <v>36</v>
      </c>
      <c r="CY90" s="202" t="s">
        <v>36</v>
      </c>
      <c r="CZ90" s="202" t="s">
        <v>36</v>
      </c>
      <c r="DA90" s="202" t="s">
        <v>36</v>
      </c>
      <c r="DB90" s="202" t="s">
        <v>36</v>
      </c>
      <c r="DC90" s="204" t="s">
        <v>36</v>
      </c>
      <c r="DD90" s="201" t="s">
        <v>36</v>
      </c>
      <c r="DE90" s="202" t="s">
        <v>36</v>
      </c>
      <c r="DF90" s="202" t="s">
        <v>36</v>
      </c>
      <c r="DG90" s="202" t="s">
        <v>36</v>
      </c>
      <c r="DH90" s="202" t="s">
        <v>36</v>
      </c>
      <c r="DI90" s="202" t="s">
        <v>36</v>
      </c>
      <c r="DJ90" s="203" t="s">
        <v>36</v>
      </c>
      <c r="DK90" s="202" t="s">
        <v>36</v>
      </c>
      <c r="DL90" s="202" t="s">
        <v>36</v>
      </c>
      <c r="DM90" s="202" t="s">
        <v>36</v>
      </c>
      <c r="DN90" s="202" t="s">
        <v>36</v>
      </c>
      <c r="DO90" s="202" t="s">
        <v>36</v>
      </c>
      <c r="DP90" s="202" t="s">
        <v>36</v>
      </c>
      <c r="DQ90" s="203" t="s">
        <v>36</v>
      </c>
      <c r="DR90" s="202" t="s">
        <v>36</v>
      </c>
      <c r="DS90" s="202" t="s">
        <v>36</v>
      </c>
      <c r="DT90" s="202" t="s">
        <v>36</v>
      </c>
      <c r="DU90" s="202" t="s">
        <v>36</v>
      </c>
      <c r="DV90" s="202" t="s">
        <v>36</v>
      </c>
      <c r="DW90" s="202" t="s">
        <v>36</v>
      </c>
      <c r="DX90" s="204" t="s">
        <v>36</v>
      </c>
      <c r="DY90" s="201" t="s">
        <v>36</v>
      </c>
      <c r="DZ90" s="202" t="s">
        <v>36</v>
      </c>
      <c r="EA90" s="202" t="s">
        <v>36</v>
      </c>
      <c r="EB90" s="202" t="s">
        <v>36</v>
      </c>
      <c r="EC90" s="202" t="s">
        <v>36</v>
      </c>
      <c r="ED90" s="202" t="s">
        <v>36</v>
      </c>
      <c r="EE90" s="203" t="s">
        <v>36</v>
      </c>
      <c r="EF90" s="202" t="s">
        <v>36</v>
      </c>
      <c r="EG90" s="202" t="s">
        <v>36</v>
      </c>
      <c r="EH90" s="202" t="s">
        <v>36</v>
      </c>
      <c r="EI90" s="202" t="s">
        <v>36</v>
      </c>
      <c r="EJ90" s="202" t="s">
        <v>36</v>
      </c>
      <c r="EK90" s="202" t="s">
        <v>36</v>
      </c>
      <c r="EL90" s="203" t="s">
        <v>36</v>
      </c>
      <c r="EM90" s="202" t="s">
        <v>36</v>
      </c>
      <c r="EN90" s="202" t="s">
        <v>36</v>
      </c>
      <c r="EO90" s="202" t="s">
        <v>36</v>
      </c>
      <c r="EP90" s="202" t="s">
        <v>36</v>
      </c>
      <c r="EQ90" s="202" t="s">
        <v>36</v>
      </c>
      <c r="ER90" s="202" t="s">
        <v>36</v>
      </c>
      <c r="ES90" s="204" t="s">
        <v>36</v>
      </c>
      <c r="ET90" s="201" t="s">
        <v>36</v>
      </c>
      <c r="EU90" s="202" t="s">
        <v>36</v>
      </c>
      <c r="EV90" s="202" t="s">
        <v>36</v>
      </c>
      <c r="EW90" s="202" t="s">
        <v>36</v>
      </c>
      <c r="EX90" s="202" t="s">
        <v>36</v>
      </c>
      <c r="EY90" s="202" t="s">
        <v>36</v>
      </c>
      <c r="EZ90" s="203" t="s">
        <v>36</v>
      </c>
      <c r="FA90" s="202" t="s">
        <v>36</v>
      </c>
      <c r="FB90" s="202" t="s">
        <v>36</v>
      </c>
      <c r="FC90" s="202" t="s">
        <v>36</v>
      </c>
      <c r="FD90" s="202" t="s">
        <v>36</v>
      </c>
      <c r="FE90" s="202" t="s">
        <v>36</v>
      </c>
      <c r="FF90" s="202" t="s">
        <v>36</v>
      </c>
      <c r="FG90" s="203" t="s">
        <v>36</v>
      </c>
      <c r="FH90" s="202" t="s">
        <v>36</v>
      </c>
      <c r="FI90" s="202" t="s">
        <v>36</v>
      </c>
      <c r="FJ90" s="202" t="s">
        <v>36</v>
      </c>
      <c r="FK90" s="202" t="s">
        <v>36</v>
      </c>
      <c r="FL90" s="202" t="s">
        <v>36</v>
      </c>
      <c r="FM90" s="202" t="s">
        <v>36</v>
      </c>
      <c r="FN90" s="204" t="s">
        <v>36</v>
      </c>
      <c r="FO90" s="201" t="s">
        <v>36</v>
      </c>
      <c r="FP90" s="202" t="s">
        <v>36</v>
      </c>
      <c r="FQ90" s="202" t="s">
        <v>36</v>
      </c>
      <c r="FR90" s="202" t="s">
        <v>36</v>
      </c>
      <c r="FS90" s="202" t="s">
        <v>36</v>
      </c>
      <c r="FT90" s="202" t="s">
        <v>36</v>
      </c>
      <c r="FU90" s="203" t="s">
        <v>36</v>
      </c>
      <c r="FV90" s="202" t="s">
        <v>36</v>
      </c>
      <c r="FW90" s="202" t="s">
        <v>36</v>
      </c>
      <c r="FX90" s="202" t="s">
        <v>36</v>
      </c>
      <c r="FY90" s="202" t="s">
        <v>36</v>
      </c>
      <c r="FZ90" s="202" t="s">
        <v>36</v>
      </c>
      <c r="GA90" s="202" t="s">
        <v>36</v>
      </c>
      <c r="GB90" s="203" t="s">
        <v>36</v>
      </c>
      <c r="GC90" s="202" t="s">
        <v>36</v>
      </c>
      <c r="GD90" s="202" t="s">
        <v>36</v>
      </c>
      <c r="GE90" s="202" t="s">
        <v>36</v>
      </c>
      <c r="GF90" s="202" t="s">
        <v>36</v>
      </c>
      <c r="GG90" s="202" t="s">
        <v>36</v>
      </c>
      <c r="GH90" s="202" t="s">
        <v>36</v>
      </c>
      <c r="GI90" s="204" t="s">
        <v>36</v>
      </c>
    </row>
    <row r="91" spans="1:191" outlineLevel="1">
      <c r="A91">
        <v>25</v>
      </c>
      <c r="B91" s="130" t="str">
        <f t="shared" si="33"/>
        <v>Med BBB, Young ewes:Lmb, CFA:6.5yo, Wethers:2yo</v>
      </c>
      <c r="C91">
        <f t="shared" si="29"/>
        <v>1</v>
      </c>
      <c r="D91" t="b">
        <f t="shared" si="30"/>
        <v>0</v>
      </c>
      <c r="E91">
        <f t="shared" si="34"/>
        <v>730</v>
      </c>
      <c r="F91" t="str">
        <f t="shared" si="35"/>
        <v>-</v>
      </c>
      <c r="G91" t="str">
        <f t="shared" ref="G91:J109" si="48">INDEX(G$59:G$62,$Q91,1)</f>
        <v>-</v>
      </c>
      <c r="H91" t="str">
        <f t="shared" si="48"/>
        <v>-</v>
      </c>
      <c r="I91" t="str">
        <f t="shared" si="48"/>
        <v>-</v>
      </c>
      <c r="J91" t="str">
        <f t="shared" si="48"/>
        <v>-</v>
      </c>
      <c r="K91">
        <f t="shared" si="47"/>
        <v>0</v>
      </c>
      <c r="L91" s="209">
        <f t="shared" si="47"/>
        <v>450</v>
      </c>
      <c r="M91">
        <f t="shared" si="32"/>
        <v>0.9</v>
      </c>
      <c r="O91" s="136">
        <f t="shared" si="41"/>
        <v>2</v>
      </c>
      <c r="P91" s="135">
        <f>MOD(INT(($A91-5)/PRODUCT(R$63:$U$63)),P$63)+1</f>
        <v>2</v>
      </c>
      <c r="Q91" s="136">
        <f t="shared" si="42"/>
        <v>3</v>
      </c>
      <c r="R91" s="135">
        <f>MOD(INT(($A91-5)/PRODUCT(S$63:$U$63)),R$63)+1</f>
        <v>3</v>
      </c>
      <c r="S91" s="135">
        <f>MOD(INT(($A91-5)/PRODUCT(T$63:$U$63)),S$63)+1</f>
        <v>1</v>
      </c>
      <c r="T91" s="135">
        <f>MOD(INT(($A91-5)/PRODUCT(U$63:$U$63)),T$63)+1</f>
        <v>1</v>
      </c>
      <c r="W91" s="200" t="str">
        <f t="shared" ref="W91:AF99" si="49">INDEX($BN91:$GI91,1,W$66+(d.Region-1)*42)</f>
        <v>-</v>
      </c>
      <c r="X91" s="200" t="str">
        <f t="shared" si="49"/>
        <v>-</v>
      </c>
      <c r="Y91" s="200" t="str">
        <f t="shared" si="49"/>
        <v>-</v>
      </c>
      <c r="Z91" s="200" t="str">
        <f t="shared" si="49"/>
        <v>-</v>
      </c>
      <c r="AA91" s="200" t="str">
        <f t="shared" si="49"/>
        <v>-</v>
      </c>
      <c r="AB91" s="200" t="str">
        <f t="shared" si="49"/>
        <v>-</v>
      </c>
      <c r="AC91" s="200" t="str">
        <f t="shared" si="49"/>
        <v>-</v>
      </c>
      <c r="AD91" s="200" t="str">
        <f t="shared" si="49"/>
        <v>-</v>
      </c>
      <c r="AE91" s="200" t="str">
        <f t="shared" si="49"/>
        <v>-</v>
      </c>
      <c r="AF91" s="200" t="str">
        <f t="shared" si="49"/>
        <v>-</v>
      </c>
      <c r="AG91" s="200" t="str">
        <f t="shared" ref="AG91:AP99" si="50">INDEX($BN91:$GI91,1,AG$66+(d.Region-1)*42)</f>
        <v>-</v>
      </c>
      <c r="AH91" s="200" t="str">
        <f t="shared" si="50"/>
        <v>-</v>
      </c>
      <c r="AI91" s="200" t="str">
        <f t="shared" si="50"/>
        <v>-</v>
      </c>
      <c r="AJ91" s="200" t="str">
        <f t="shared" si="50"/>
        <v>-</v>
      </c>
      <c r="AK91" s="200" t="str">
        <f t="shared" si="50"/>
        <v>-</v>
      </c>
      <c r="AL91" s="200" t="str">
        <f t="shared" si="50"/>
        <v>-</v>
      </c>
      <c r="AM91" s="200" t="str">
        <f t="shared" si="50"/>
        <v>-</v>
      </c>
      <c r="AN91" s="200" t="str">
        <f t="shared" si="50"/>
        <v>-</v>
      </c>
      <c r="AO91" s="200" t="str">
        <f t="shared" si="50"/>
        <v>-</v>
      </c>
      <c r="AP91" s="200" t="str">
        <f t="shared" si="50"/>
        <v>-</v>
      </c>
      <c r="AQ91" s="200" t="str">
        <f t="shared" ref="AQ91:AZ99" si="51">INDEX($BN91:$GI91,1,AQ$66+(d.Region-1)*42)</f>
        <v>-</v>
      </c>
      <c r="AR91" s="200" t="str">
        <f t="shared" si="51"/>
        <v>-</v>
      </c>
      <c r="AS91" s="200" t="str">
        <f t="shared" si="51"/>
        <v>-</v>
      </c>
      <c r="AT91" s="200" t="str">
        <f t="shared" si="51"/>
        <v>-</v>
      </c>
      <c r="AU91" s="200" t="str">
        <f t="shared" si="51"/>
        <v>-</v>
      </c>
      <c r="AV91" s="200" t="str">
        <f t="shared" si="51"/>
        <v>-</v>
      </c>
      <c r="AW91" s="200" t="str">
        <f t="shared" si="51"/>
        <v>-</v>
      </c>
      <c r="AX91" s="200" t="str">
        <f t="shared" si="51"/>
        <v>-</v>
      </c>
      <c r="AY91" s="200" t="str">
        <f t="shared" si="51"/>
        <v>-</v>
      </c>
      <c r="AZ91" s="200" t="str">
        <f t="shared" si="51"/>
        <v>-</v>
      </c>
      <c r="BA91" s="200" t="str">
        <f t="shared" ref="BA91:BL99" si="52">INDEX($BN91:$GI91,1,BA$66+(d.Region-1)*42)</f>
        <v>-</v>
      </c>
      <c r="BB91" s="200" t="str">
        <f t="shared" si="52"/>
        <v>-</v>
      </c>
      <c r="BC91" s="200" t="str">
        <f t="shared" si="52"/>
        <v>-</v>
      </c>
      <c r="BD91" s="200" t="str">
        <f t="shared" si="52"/>
        <v>-</v>
      </c>
      <c r="BE91" s="200" t="str">
        <f t="shared" si="52"/>
        <v>-</v>
      </c>
      <c r="BF91" s="200" t="str">
        <f t="shared" si="52"/>
        <v>-</v>
      </c>
      <c r="BG91" s="200" t="str">
        <f t="shared" si="52"/>
        <v>-</v>
      </c>
      <c r="BH91" s="200" t="str">
        <f t="shared" si="52"/>
        <v>-</v>
      </c>
      <c r="BI91" s="200" t="str">
        <f t="shared" si="52"/>
        <v>-</v>
      </c>
      <c r="BJ91" s="200" t="str">
        <f t="shared" si="52"/>
        <v>-</v>
      </c>
      <c r="BK91" s="200" t="str">
        <f t="shared" si="52"/>
        <v>-</v>
      </c>
      <c r="BL91" s="200" t="str">
        <f t="shared" si="52"/>
        <v>-</v>
      </c>
      <c r="BM91" s="195"/>
      <c r="BN91" s="201" t="s">
        <v>36</v>
      </c>
      <c r="BO91" s="202" t="s">
        <v>36</v>
      </c>
      <c r="BP91" s="202" t="s">
        <v>36</v>
      </c>
      <c r="BQ91" s="202" t="s">
        <v>36</v>
      </c>
      <c r="BR91" s="202" t="s">
        <v>36</v>
      </c>
      <c r="BS91" s="202" t="s">
        <v>36</v>
      </c>
      <c r="BT91" s="203" t="s">
        <v>36</v>
      </c>
      <c r="BU91" s="202" t="s">
        <v>36</v>
      </c>
      <c r="BV91" s="202" t="s">
        <v>36</v>
      </c>
      <c r="BW91" s="202" t="s">
        <v>36</v>
      </c>
      <c r="BX91" s="202" t="s">
        <v>36</v>
      </c>
      <c r="BY91" s="202" t="s">
        <v>36</v>
      </c>
      <c r="BZ91" s="202" t="s">
        <v>36</v>
      </c>
      <c r="CA91" s="203" t="s">
        <v>36</v>
      </c>
      <c r="CB91" s="202" t="s">
        <v>36</v>
      </c>
      <c r="CC91" s="202" t="s">
        <v>36</v>
      </c>
      <c r="CD91" s="202" t="s">
        <v>36</v>
      </c>
      <c r="CE91" s="202" t="s">
        <v>36</v>
      </c>
      <c r="CF91" s="202" t="s">
        <v>36</v>
      </c>
      <c r="CG91" s="202" t="s">
        <v>36</v>
      </c>
      <c r="CH91" s="204" t="s">
        <v>36</v>
      </c>
      <c r="CI91" s="201" t="s">
        <v>36</v>
      </c>
      <c r="CJ91" s="202" t="s">
        <v>36</v>
      </c>
      <c r="CK91" s="202" t="s">
        <v>36</v>
      </c>
      <c r="CL91" s="202" t="s">
        <v>36</v>
      </c>
      <c r="CM91" s="202" t="s">
        <v>36</v>
      </c>
      <c r="CN91" s="202" t="s">
        <v>36</v>
      </c>
      <c r="CO91" s="203" t="s">
        <v>36</v>
      </c>
      <c r="CP91" s="202" t="s">
        <v>36</v>
      </c>
      <c r="CQ91" s="202" t="s">
        <v>36</v>
      </c>
      <c r="CR91" s="202" t="s">
        <v>36</v>
      </c>
      <c r="CS91" s="202" t="s">
        <v>36</v>
      </c>
      <c r="CT91" s="202" t="s">
        <v>36</v>
      </c>
      <c r="CU91" s="202" t="s">
        <v>36</v>
      </c>
      <c r="CV91" s="203" t="s">
        <v>36</v>
      </c>
      <c r="CW91" s="202" t="s">
        <v>36</v>
      </c>
      <c r="CX91" s="202" t="s">
        <v>36</v>
      </c>
      <c r="CY91" s="202" t="s">
        <v>36</v>
      </c>
      <c r="CZ91" s="202" t="s">
        <v>36</v>
      </c>
      <c r="DA91" s="202" t="s">
        <v>36</v>
      </c>
      <c r="DB91" s="202" t="s">
        <v>36</v>
      </c>
      <c r="DC91" s="204" t="s">
        <v>36</v>
      </c>
      <c r="DD91" s="201" t="s">
        <v>36</v>
      </c>
      <c r="DE91" s="202" t="s">
        <v>36</v>
      </c>
      <c r="DF91" s="202" t="s">
        <v>36</v>
      </c>
      <c r="DG91" s="202" t="s">
        <v>36</v>
      </c>
      <c r="DH91" s="202" t="s">
        <v>36</v>
      </c>
      <c r="DI91" s="202" t="s">
        <v>36</v>
      </c>
      <c r="DJ91" s="203" t="s">
        <v>36</v>
      </c>
      <c r="DK91" s="202" t="s">
        <v>36</v>
      </c>
      <c r="DL91" s="202" t="s">
        <v>36</v>
      </c>
      <c r="DM91" s="202" t="s">
        <v>36</v>
      </c>
      <c r="DN91" s="202" t="s">
        <v>36</v>
      </c>
      <c r="DO91" s="202" t="s">
        <v>36</v>
      </c>
      <c r="DP91" s="202" t="s">
        <v>36</v>
      </c>
      <c r="DQ91" s="203" t="s">
        <v>36</v>
      </c>
      <c r="DR91" s="202" t="s">
        <v>36</v>
      </c>
      <c r="DS91" s="202" t="s">
        <v>36</v>
      </c>
      <c r="DT91" s="202" t="s">
        <v>36</v>
      </c>
      <c r="DU91" s="202" t="s">
        <v>36</v>
      </c>
      <c r="DV91" s="202" t="s">
        <v>36</v>
      </c>
      <c r="DW91" s="202" t="s">
        <v>36</v>
      </c>
      <c r="DX91" s="204" t="s">
        <v>36</v>
      </c>
      <c r="DY91" s="201" t="s">
        <v>36</v>
      </c>
      <c r="DZ91" s="202" t="s">
        <v>36</v>
      </c>
      <c r="EA91" s="202" t="s">
        <v>36</v>
      </c>
      <c r="EB91" s="202" t="s">
        <v>36</v>
      </c>
      <c r="EC91" s="202" t="s">
        <v>36</v>
      </c>
      <c r="ED91" s="202" t="s">
        <v>36</v>
      </c>
      <c r="EE91" s="203" t="s">
        <v>36</v>
      </c>
      <c r="EF91" s="202" t="s">
        <v>36</v>
      </c>
      <c r="EG91" s="202" t="s">
        <v>36</v>
      </c>
      <c r="EH91" s="202" t="s">
        <v>36</v>
      </c>
      <c r="EI91" s="202" t="s">
        <v>36</v>
      </c>
      <c r="EJ91" s="202" t="s">
        <v>36</v>
      </c>
      <c r="EK91" s="202" t="s">
        <v>36</v>
      </c>
      <c r="EL91" s="203" t="s">
        <v>36</v>
      </c>
      <c r="EM91" s="202" t="s">
        <v>36</v>
      </c>
      <c r="EN91" s="202" t="s">
        <v>36</v>
      </c>
      <c r="EO91" s="202" t="s">
        <v>36</v>
      </c>
      <c r="EP91" s="202" t="s">
        <v>36</v>
      </c>
      <c r="EQ91" s="202" t="s">
        <v>36</v>
      </c>
      <c r="ER91" s="202" t="s">
        <v>36</v>
      </c>
      <c r="ES91" s="204" t="s">
        <v>36</v>
      </c>
      <c r="ET91" s="201" t="s">
        <v>36</v>
      </c>
      <c r="EU91" s="202" t="s">
        <v>36</v>
      </c>
      <c r="EV91" s="202" t="s">
        <v>36</v>
      </c>
      <c r="EW91" s="202" t="s">
        <v>36</v>
      </c>
      <c r="EX91" s="202" t="s">
        <v>36</v>
      </c>
      <c r="EY91" s="202" t="s">
        <v>36</v>
      </c>
      <c r="EZ91" s="203" t="s">
        <v>36</v>
      </c>
      <c r="FA91" s="202" t="s">
        <v>36</v>
      </c>
      <c r="FB91" s="202" t="s">
        <v>36</v>
      </c>
      <c r="FC91" s="202" t="s">
        <v>36</v>
      </c>
      <c r="FD91" s="202" t="s">
        <v>36</v>
      </c>
      <c r="FE91" s="202" t="s">
        <v>36</v>
      </c>
      <c r="FF91" s="202" t="s">
        <v>36</v>
      </c>
      <c r="FG91" s="203" t="s">
        <v>36</v>
      </c>
      <c r="FH91" s="202" t="s">
        <v>36</v>
      </c>
      <c r="FI91" s="202" t="s">
        <v>36</v>
      </c>
      <c r="FJ91" s="202" t="s">
        <v>36</v>
      </c>
      <c r="FK91" s="202" t="s">
        <v>36</v>
      </c>
      <c r="FL91" s="202" t="s">
        <v>36</v>
      </c>
      <c r="FM91" s="202" t="s">
        <v>36</v>
      </c>
      <c r="FN91" s="204" t="s">
        <v>36</v>
      </c>
      <c r="FO91" s="201" t="s">
        <v>36</v>
      </c>
      <c r="FP91" s="202" t="s">
        <v>36</v>
      </c>
      <c r="FQ91" s="202" t="s">
        <v>36</v>
      </c>
      <c r="FR91" s="202" t="s">
        <v>36</v>
      </c>
      <c r="FS91" s="202" t="s">
        <v>36</v>
      </c>
      <c r="FT91" s="202" t="s">
        <v>36</v>
      </c>
      <c r="FU91" s="203" t="s">
        <v>36</v>
      </c>
      <c r="FV91" s="202" t="s">
        <v>36</v>
      </c>
      <c r="FW91" s="202" t="s">
        <v>36</v>
      </c>
      <c r="FX91" s="202" t="s">
        <v>36</v>
      </c>
      <c r="FY91" s="202" t="s">
        <v>36</v>
      </c>
      <c r="FZ91" s="202" t="s">
        <v>36</v>
      </c>
      <c r="GA91" s="202" t="s">
        <v>36</v>
      </c>
      <c r="GB91" s="203" t="s">
        <v>36</v>
      </c>
      <c r="GC91" s="202" t="s">
        <v>36</v>
      </c>
      <c r="GD91" s="202" t="s">
        <v>36</v>
      </c>
      <c r="GE91" s="202" t="s">
        <v>36</v>
      </c>
      <c r="GF91" s="202" t="s">
        <v>36</v>
      </c>
      <c r="GG91" s="202" t="s">
        <v>36</v>
      </c>
      <c r="GH91" s="202" t="s">
        <v>36</v>
      </c>
      <c r="GI91" s="204" t="s">
        <v>36</v>
      </c>
    </row>
    <row r="92" spans="1:191" outlineLevel="1">
      <c r="A92">
        <v>26</v>
      </c>
      <c r="B92" s="130" t="str">
        <f t="shared" si="33"/>
        <v>Med BBB, Young ewes:Lmb, CFA:5.5yo, Wethers:2yo</v>
      </c>
      <c r="C92">
        <f t="shared" si="29"/>
        <v>1</v>
      </c>
      <c r="D92" t="b">
        <f t="shared" si="30"/>
        <v>0</v>
      </c>
      <c r="E92">
        <f t="shared" si="34"/>
        <v>730</v>
      </c>
      <c r="F92" t="str">
        <f t="shared" si="35"/>
        <v>-</v>
      </c>
      <c r="G92" t="str">
        <f t="shared" si="48"/>
        <v>-</v>
      </c>
      <c r="H92" t="str">
        <f t="shared" si="48"/>
        <v>-</v>
      </c>
      <c r="I92" t="str">
        <f t="shared" si="48"/>
        <v>-</v>
      </c>
      <c r="J92" t="str">
        <f t="shared" si="48"/>
        <v>-</v>
      </c>
      <c r="K92">
        <f t="shared" si="47"/>
        <v>0</v>
      </c>
      <c r="L92" s="209">
        <f t="shared" si="47"/>
        <v>450</v>
      </c>
      <c r="M92">
        <f t="shared" si="32"/>
        <v>0</v>
      </c>
      <c r="O92" s="136">
        <f t="shared" si="41"/>
        <v>2</v>
      </c>
      <c r="P92" s="135">
        <f>MOD(INT(($A92-5)/PRODUCT(R$63:$U$63)),P$63)+1</f>
        <v>2</v>
      </c>
      <c r="Q92" s="136">
        <f t="shared" si="42"/>
        <v>3</v>
      </c>
      <c r="R92" s="135">
        <f>MOD(INT(($A92-5)/PRODUCT(S$63:$U$63)),R$63)+1</f>
        <v>3</v>
      </c>
      <c r="S92" s="135">
        <f>MOD(INT(($A92-5)/PRODUCT(T$63:$U$63)),S$63)+1</f>
        <v>1</v>
      </c>
      <c r="T92" s="135">
        <f>MOD(INT(($A92-5)/PRODUCT(U$63:$U$63)),T$63)+1</f>
        <v>2</v>
      </c>
      <c r="W92" s="200" t="str">
        <f t="shared" si="49"/>
        <v>-</v>
      </c>
      <c r="X92" s="200" t="str">
        <f t="shared" si="49"/>
        <v>-</v>
      </c>
      <c r="Y92" s="200" t="str">
        <f t="shared" si="49"/>
        <v>-</v>
      </c>
      <c r="Z92" s="200" t="str">
        <f t="shared" si="49"/>
        <v>-</v>
      </c>
      <c r="AA92" s="200" t="str">
        <f t="shared" si="49"/>
        <v>-</v>
      </c>
      <c r="AB92" s="200" t="str">
        <f t="shared" si="49"/>
        <v>-</v>
      </c>
      <c r="AC92" s="200" t="str">
        <f t="shared" si="49"/>
        <v>-</v>
      </c>
      <c r="AD92" s="200" t="str">
        <f t="shared" si="49"/>
        <v>-</v>
      </c>
      <c r="AE92" s="200" t="str">
        <f t="shared" si="49"/>
        <v>-</v>
      </c>
      <c r="AF92" s="200" t="str">
        <f t="shared" si="49"/>
        <v>-</v>
      </c>
      <c r="AG92" s="200" t="str">
        <f t="shared" si="50"/>
        <v>-</v>
      </c>
      <c r="AH92" s="200" t="str">
        <f t="shared" si="50"/>
        <v>-</v>
      </c>
      <c r="AI92" s="200" t="str">
        <f t="shared" si="50"/>
        <v>-</v>
      </c>
      <c r="AJ92" s="200" t="str">
        <f t="shared" si="50"/>
        <v>-</v>
      </c>
      <c r="AK92" s="200" t="str">
        <f t="shared" si="50"/>
        <v>-</v>
      </c>
      <c r="AL92" s="200" t="str">
        <f t="shared" si="50"/>
        <v>-</v>
      </c>
      <c r="AM92" s="200" t="str">
        <f t="shared" si="50"/>
        <v>-</v>
      </c>
      <c r="AN92" s="200" t="str">
        <f t="shared" si="50"/>
        <v>-</v>
      </c>
      <c r="AO92" s="200" t="str">
        <f t="shared" si="50"/>
        <v>-</v>
      </c>
      <c r="AP92" s="200" t="str">
        <f t="shared" si="50"/>
        <v>-</v>
      </c>
      <c r="AQ92" s="200" t="str">
        <f t="shared" si="51"/>
        <v>-</v>
      </c>
      <c r="AR92" s="200" t="str">
        <f t="shared" si="51"/>
        <v>-</v>
      </c>
      <c r="AS92" s="200" t="str">
        <f t="shared" si="51"/>
        <v>-</v>
      </c>
      <c r="AT92" s="200" t="str">
        <f t="shared" si="51"/>
        <v>-</v>
      </c>
      <c r="AU92" s="200" t="str">
        <f t="shared" si="51"/>
        <v>-</v>
      </c>
      <c r="AV92" s="200" t="str">
        <f t="shared" si="51"/>
        <v>-</v>
      </c>
      <c r="AW92" s="200" t="str">
        <f t="shared" si="51"/>
        <v>-</v>
      </c>
      <c r="AX92" s="200" t="str">
        <f t="shared" si="51"/>
        <v>-</v>
      </c>
      <c r="AY92" s="200" t="str">
        <f t="shared" si="51"/>
        <v>-</v>
      </c>
      <c r="AZ92" s="200" t="str">
        <f t="shared" si="51"/>
        <v>-</v>
      </c>
      <c r="BA92" s="200" t="str">
        <f t="shared" si="52"/>
        <v>-</v>
      </c>
      <c r="BB92" s="200" t="str">
        <f t="shared" si="52"/>
        <v>-</v>
      </c>
      <c r="BC92" s="200" t="str">
        <f t="shared" si="52"/>
        <v>-</v>
      </c>
      <c r="BD92" s="200" t="str">
        <f t="shared" si="52"/>
        <v>-</v>
      </c>
      <c r="BE92" s="200" t="str">
        <f t="shared" si="52"/>
        <v>-</v>
      </c>
      <c r="BF92" s="200" t="str">
        <f t="shared" si="52"/>
        <v>-</v>
      </c>
      <c r="BG92" s="200" t="str">
        <f t="shared" si="52"/>
        <v>-</v>
      </c>
      <c r="BH92" s="200" t="str">
        <f t="shared" si="52"/>
        <v>-</v>
      </c>
      <c r="BI92" s="200" t="str">
        <f t="shared" si="52"/>
        <v>-</v>
      </c>
      <c r="BJ92" s="200" t="str">
        <f t="shared" si="52"/>
        <v>-</v>
      </c>
      <c r="BK92" s="200" t="str">
        <f t="shared" si="52"/>
        <v>-</v>
      </c>
      <c r="BL92" s="200" t="str">
        <f t="shared" si="52"/>
        <v>-</v>
      </c>
      <c r="BM92" s="195"/>
      <c r="BN92" s="201" t="s">
        <v>36</v>
      </c>
      <c r="BO92" s="202" t="s">
        <v>36</v>
      </c>
      <c r="BP92" s="202" t="s">
        <v>36</v>
      </c>
      <c r="BQ92" s="202" t="s">
        <v>36</v>
      </c>
      <c r="BR92" s="202" t="s">
        <v>36</v>
      </c>
      <c r="BS92" s="202" t="s">
        <v>36</v>
      </c>
      <c r="BT92" s="203" t="s">
        <v>36</v>
      </c>
      <c r="BU92" s="202" t="s">
        <v>36</v>
      </c>
      <c r="BV92" s="202" t="s">
        <v>36</v>
      </c>
      <c r="BW92" s="202" t="s">
        <v>36</v>
      </c>
      <c r="BX92" s="202" t="s">
        <v>36</v>
      </c>
      <c r="BY92" s="202" t="s">
        <v>36</v>
      </c>
      <c r="BZ92" s="202" t="s">
        <v>36</v>
      </c>
      <c r="CA92" s="203" t="s">
        <v>36</v>
      </c>
      <c r="CB92" s="202" t="s">
        <v>36</v>
      </c>
      <c r="CC92" s="202" t="s">
        <v>36</v>
      </c>
      <c r="CD92" s="202" t="s">
        <v>36</v>
      </c>
      <c r="CE92" s="202" t="s">
        <v>36</v>
      </c>
      <c r="CF92" s="202" t="s">
        <v>36</v>
      </c>
      <c r="CG92" s="202" t="s">
        <v>36</v>
      </c>
      <c r="CH92" s="204" t="s">
        <v>36</v>
      </c>
      <c r="CI92" s="201" t="s">
        <v>36</v>
      </c>
      <c r="CJ92" s="202" t="s">
        <v>36</v>
      </c>
      <c r="CK92" s="202" t="s">
        <v>36</v>
      </c>
      <c r="CL92" s="202" t="s">
        <v>36</v>
      </c>
      <c r="CM92" s="202" t="s">
        <v>36</v>
      </c>
      <c r="CN92" s="202" t="s">
        <v>36</v>
      </c>
      <c r="CO92" s="203" t="s">
        <v>36</v>
      </c>
      <c r="CP92" s="202" t="s">
        <v>36</v>
      </c>
      <c r="CQ92" s="202" t="s">
        <v>36</v>
      </c>
      <c r="CR92" s="202" t="s">
        <v>36</v>
      </c>
      <c r="CS92" s="202" t="s">
        <v>36</v>
      </c>
      <c r="CT92" s="202" t="s">
        <v>36</v>
      </c>
      <c r="CU92" s="202" t="s">
        <v>36</v>
      </c>
      <c r="CV92" s="203" t="s">
        <v>36</v>
      </c>
      <c r="CW92" s="202" t="s">
        <v>36</v>
      </c>
      <c r="CX92" s="202" t="s">
        <v>36</v>
      </c>
      <c r="CY92" s="202" t="s">
        <v>36</v>
      </c>
      <c r="CZ92" s="202" t="s">
        <v>36</v>
      </c>
      <c r="DA92" s="202" t="s">
        <v>36</v>
      </c>
      <c r="DB92" s="202" t="s">
        <v>36</v>
      </c>
      <c r="DC92" s="204" t="s">
        <v>36</v>
      </c>
      <c r="DD92" s="201" t="s">
        <v>36</v>
      </c>
      <c r="DE92" s="202" t="s">
        <v>36</v>
      </c>
      <c r="DF92" s="202" t="s">
        <v>36</v>
      </c>
      <c r="DG92" s="202" t="s">
        <v>36</v>
      </c>
      <c r="DH92" s="202" t="s">
        <v>36</v>
      </c>
      <c r="DI92" s="202" t="s">
        <v>36</v>
      </c>
      <c r="DJ92" s="203" t="s">
        <v>36</v>
      </c>
      <c r="DK92" s="202" t="s">
        <v>36</v>
      </c>
      <c r="DL92" s="202" t="s">
        <v>36</v>
      </c>
      <c r="DM92" s="202" t="s">
        <v>36</v>
      </c>
      <c r="DN92" s="202" t="s">
        <v>36</v>
      </c>
      <c r="DO92" s="202" t="s">
        <v>36</v>
      </c>
      <c r="DP92" s="202" t="s">
        <v>36</v>
      </c>
      <c r="DQ92" s="203" t="s">
        <v>36</v>
      </c>
      <c r="DR92" s="202" t="s">
        <v>36</v>
      </c>
      <c r="DS92" s="202" t="s">
        <v>36</v>
      </c>
      <c r="DT92" s="202" t="s">
        <v>36</v>
      </c>
      <c r="DU92" s="202" t="s">
        <v>36</v>
      </c>
      <c r="DV92" s="202" t="s">
        <v>36</v>
      </c>
      <c r="DW92" s="202" t="s">
        <v>36</v>
      </c>
      <c r="DX92" s="204" t="s">
        <v>36</v>
      </c>
      <c r="DY92" s="201" t="s">
        <v>36</v>
      </c>
      <c r="DZ92" s="202" t="s">
        <v>36</v>
      </c>
      <c r="EA92" s="202" t="s">
        <v>36</v>
      </c>
      <c r="EB92" s="202" t="s">
        <v>36</v>
      </c>
      <c r="EC92" s="202" t="s">
        <v>36</v>
      </c>
      <c r="ED92" s="202" t="s">
        <v>36</v>
      </c>
      <c r="EE92" s="203" t="s">
        <v>36</v>
      </c>
      <c r="EF92" s="202" t="s">
        <v>36</v>
      </c>
      <c r="EG92" s="202" t="s">
        <v>36</v>
      </c>
      <c r="EH92" s="202" t="s">
        <v>36</v>
      </c>
      <c r="EI92" s="202" t="s">
        <v>36</v>
      </c>
      <c r="EJ92" s="202" t="s">
        <v>36</v>
      </c>
      <c r="EK92" s="202" t="s">
        <v>36</v>
      </c>
      <c r="EL92" s="203" t="s">
        <v>36</v>
      </c>
      <c r="EM92" s="202" t="s">
        <v>36</v>
      </c>
      <c r="EN92" s="202" t="s">
        <v>36</v>
      </c>
      <c r="EO92" s="202" t="s">
        <v>36</v>
      </c>
      <c r="EP92" s="202" t="s">
        <v>36</v>
      </c>
      <c r="EQ92" s="202" t="s">
        <v>36</v>
      </c>
      <c r="ER92" s="202" t="s">
        <v>36</v>
      </c>
      <c r="ES92" s="204" t="s">
        <v>36</v>
      </c>
      <c r="ET92" s="201" t="s">
        <v>36</v>
      </c>
      <c r="EU92" s="202" t="s">
        <v>36</v>
      </c>
      <c r="EV92" s="202" t="s">
        <v>36</v>
      </c>
      <c r="EW92" s="202" t="s">
        <v>36</v>
      </c>
      <c r="EX92" s="202" t="s">
        <v>36</v>
      </c>
      <c r="EY92" s="202" t="s">
        <v>36</v>
      </c>
      <c r="EZ92" s="203" t="s">
        <v>36</v>
      </c>
      <c r="FA92" s="202" t="s">
        <v>36</v>
      </c>
      <c r="FB92" s="202" t="s">
        <v>36</v>
      </c>
      <c r="FC92" s="202" t="s">
        <v>36</v>
      </c>
      <c r="FD92" s="202" t="s">
        <v>36</v>
      </c>
      <c r="FE92" s="202" t="s">
        <v>36</v>
      </c>
      <c r="FF92" s="202" t="s">
        <v>36</v>
      </c>
      <c r="FG92" s="203" t="s">
        <v>36</v>
      </c>
      <c r="FH92" s="202" t="s">
        <v>36</v>
      </c>
      <c r="FI92" s="202" t="s">
        <v>36</v>
      </c>
      <c r="FJ92" s="202" t="s">
        <v>36</v>
      </c>
      <c r="FK92" s="202" t="s">
        <v>36</v>
      </c>
      <c r="FL92" s="202" t="s">
        <v>36</v>
      </c>
      <c r="FM92" s="202" t="s">
        <v>36</v>
      </c>
      <c r="FN92" s="204" t="s">
        <v>36</v>
      </c>
      <c r="FO92" s="201" t="s">
        <v>36</v>
      </c>
      <c r="FP92" s="202" t="s">
        <v>36</v>
      </c>
      <c r="FQ92" s="202" t="s">
        <v>36</v>
      </c>
      <c r="FR92" s="202" t="s">
        <v>36</v>
      </c>
      <c r="FS92" s="202" t="s">
        <v>36</v>
      </c>
      <c r="FT92" s="202" t="s">
        <v>36</v>
      </c>
      <c r="FU92" s="203" t="s">
        <v>36</v>
      </c>
      <c r="FV92" s="202" t="s">
        <v>36</v>
      </c>
      <c r="FW92" s="202" t="s">
        <v>36</v>
      </c>
      <c r="FX92" s="202" t="s">
        <v>36</v>
      </c>
      <c r="FY92" s="202" t="s">
        <v>36</v>
      </c>
      <c r="FZ92" s="202" t="s">
        <v>36</v>
      </c>
      <c r="GA92" s="202" t="s">
        <v>36</v>
      </c>
      <c r="GB92" s="203" t="s">
        <v>36</v>
      </c>
      <c r="GC92" s="202" t="s">
        <v>36</v>
      </c>
      <c r="GD92" s="202" t="s">
        <v>36</v>
      </c>
      <c r="GE92" s="202" t="s">
        <v>36</v>
      </c>
      <c r="GF92" s="202" t="s">
        <v>36</v>
      </c>
      <c r="GG92" s="202" t="s">
        <v>36</v>
      </c>
      <c r="GH92" s="202" t="s">
        <v>36</v>
      </c>
      <c r="GI92" s="204" t="s">
        <v>36</v>
      </c>
    </row>
    <row r="93" spans="1:191" outlineLevel="1">
      <c r="A93">
        <v>27</v>
      </c>
      <c r="B93" s="130" t="str">
        <f t="shared" si="33"/>
        <v>Med BBB, Young ewes:Hgt, CFA:6.5yo, Wethers:2yo</v>
      </c>
      <c r="C93">
        <f t="shared" si="29"/>
        <v>1</v>
      </c>
      <c r="D93" t="b">
        <f t="shared" si="30"/>
        <v>0</v>
      </c>
      <c r="E93">
        <f t="shared" si="34"/>
        <v>730</v>
      </c>
      <c r="F93" t="str">
        <f t="shared" si="35"/>
        <v>-</v>
      </c>
      <c r="G93" t="str">
        <f t="shared" si="48"/>
        <v>-</v>
      </c>
      <c r="H93" t="str">
        <f t="shared" si="48"/>
        <v>-</v>
      </c>
      <c r="I93" t="str">
        <f t="shared" si="48"/>
        <v>-</v>
      </c>
      <c r="J93" t="str">
        <f t="shared" si="48"/>
        <v>-</v>
      </c>
      <c r="K93">
        <f t="shared" si="47"/>
        <v>500</v>
      </c>
      <c r="L93" s="209">
        <f t="shared" si="47"/>
        <v>865</v>
      </c>
      <c r="M93">
        <f t="shared" si="32"/>
        <v>0.9</v>
      </c>
      <c r="O93" s="136">
        <f t="shared" si="41"/>
        <v>2</v>
      </c>
      <c r="P93" s="135">
        <f>MOD(INT(($A93-5)/PRODUCT(R$63:$U$63)),P$63)+1</f>
        <v>2</v>
      </c>
      <c r="Q93" s="136">
        <f t="shared" si="42"/>
        <v>3</v>
      </c>
      <c r="R93" s="135">
        <f>MOD(INT(($A93-5)/PRODUCT(S$63:$U$63)),R$63)+1</f>
        <v>3</v>
      </c>
      <c r="S93" s="135">
        <f>MOD(INT(($A93-5)/PRODUCT(T$63:$U$63)),S$63)+1</f>
        <v>2</v>
      </c>
      <c r="T93" s="135">
        <f>MOD(INT(($A93-5)/PRODUCT(U$63:$U$63)),T$63)+1</f>
        <v>1</v>
      </c>
      <c r="W93" s="200" t="str">
        <f t="shared" si="49"/>
        <v>-</v>
      </c>
      <c r="X93" s="200" t="str">
        <f t="shared" si="49"/>
        <v>-</v>
      </c>
      <c r="Y93" s="200" t="str">
        <f t="shared" si="49"/>
        <v>-</v>
      </c>
      <c r="Z93" s="200" t="str">
        <f t="shared" si="49"/>
        <v>-</v>
      </c>
      <c r="AA93" s="200" t="str">
        <f t="shared" si="49"/>
        <v>-</v>
      </c>
      <c r="AB93" s="200" t="str">
        <f t="shared" si="49"/>
        <v>-</v>
      </c>
      <c r="AC93" s="200" t="str">
        <f t="shared" si="49"/>
        <v>-</v>
      </c>
      <c r="AD93" s="200" t="str">
        <f t="shared" si="49"/>
        <v>-</v>
      </c>
      <c r="AE93" s="200" t="str">
        <f t="shared" si="49"/>
        <v>-</v>
      </c>
      <c r="AF93" s="200" t="str">
        <f t="shared" si="49"/>
        <v>-</v>
      </c>
      <c r="AG93" s="200" t="str">
        <f t="shared" si="50"/>
        <v>-</v>
      </c>
      <c r="AH93" s="200" t="str">
        <f t="shared" si="50"/>
        <v>-</v>
      </c>
      <c r="AI93" s="200" t="str">
        <f t="shared" si="50"/>
        <v>-</v>
      </c>
      <c r="AJ93" s="200" t="str">
        <f t="shared" si="50"/>
        <v>-</v>
      </c>
      <c r="AK93" s="200" t="str">
        <f t="shared" si="50"/>
        <v>-</v>
      </c>
      <c r="AL93" s="200" t="str">
        <f t="shared" si="50"/>
        <v>-</v>
      </c>
      <c r="AM93" s="200" t="str">
        <f t="shared" si="50"/>
        <v>-</v>
      </c>
      <c r="AN93" s="200" t="str">
        <f t="shared" si="50"/>
        <v>-</v>
      </c>
      <c r="AO93" s="200" t="str">
        <f t="shared" si="50"/>
        <v>-</v>
      </c>
      <c r="AP93" s="200" t="str">
        <f t="shared" si="50"/>
        <v>-</v>
      </c>
      <c r="AQ93" s="200" t="str">
        <f t="shared" si="51"/>
        <v>-</v>
      </c>
      <c r="AR93" s="200" t="str">
        <f t="shared" si="51"/>
        <v>-</v>
      </c>
      <c r="AS93" s="200" t="str">
        <f t="shared" si="51"/>
        <v>-</v>
      </c>
      <c r="AT93" s="200" t="str">
        <f t="shared" si="51"/>
        <v>-</v>
      </c>
      <c r="AU93" s="200" t="str">
        <f t="shared" si="51"/>
        <v>-</v>
      </c>
      <c r="AV93" s="200" t="str">
        <f t="shared" si="51"/>
        <v>-</v>
      </c>
      <c r="AW93" s="200" t="str">
        <f t="shared" si="51"/>
        <v>-</v>
      </c>
      <c r="AX93" s="200" t="str">
        <f t="shared" si="51"/>
        <v>-</v>
      </c>
      <c r="AY93" s="200" t="str">
        <f t="shared" si="51"/>
        <v>-</v>
      </c>
      <c r="AZ93" s="200" t="str">
        <f t="shared" si="51"/>
        <v>-</v>
      </c>
      <c r="BA93" s="200" t="str">
        <f t="shared" si="52"/>
        <v>-</v>
      </c>
      <c r="BB93" s="200" t="str">
        <f t="shared" si="52"/>
        <v>-</v>
      </c>
      <c r="BC93" s="200" t="str">
        <f t="shared" si="52"/>
        <v>-</v>
      </c>
      <c r="BD93" s="200" t="str">
        <f t="shared" si="52"/>
        <v>-</v>
      </c>
      <c r="BE93" s="200" t="str">
        <f t="shared" si="52"/>
        <v>-</v>
      </c>
      <c r="BF93" s="200" t="str">
        <f t="shared" si="52"/>
        <v>-</v>
      </c>
      <c r="BG93" s="200" t="str">
        <f t="shared" si="52"/>
        <v>-</v>
      </c>
      <c r="BH93" s="200" t="str">
        <f t="shared" si="52"/>
        <v>-</v>
      </c>
      <c r="BI93" s="200" t="str">
        <f t="shared" si="52"/>
        <v>-</v>
      </c>
      <c r="BJ93" s="200" t="str">
        <f t="shared" si="52"/>
        <v>-</v>
      </c>
      <c r="BK93" s="200" t="str">
        <f t="shared" si="52"/>
        <v>-</v>
      </c>
      <c r="BL93" s="200" t="str">
        <f t="shared" si="52"/>
        <v>-</v>
      </c>
      <c r="BM93" s="195"/>
      <c r="BN93" s="201" t="s">
        <v>36</v>
      </c>
      <c r="BO93" s="202" t="s">
        <v>36</v>
      </c>
      <c r="BP93" s="202" t="s">
        <v>36</v>
      </c>
      <c r="BQ93" s="202" t="s">
        <v>36</v>
      </c>
      <c r="BR93" s="202" t="s">
        <v>36</v>
      </c>
      <c r="BS93" s="202" t="s">
        <v>36</v>
      </c>
      <c r="BT93" s="203" t="s">
        <v>36</v>
      </c>
      <c r="BU93" s="202" t="s">
        <v>36</v>
      </c>
      <c r="BV93" s="202" t="s">
        <v>36</v>
      </c>
      <c r="BW93" s="202" t="s">
        <v>36</v>
      </c>
      <c r="BX93" s="202" t="s">
        <v>36</v>
      </c>
      <c r="BY93" s="202" t="s">
        <v>36</v>
      </c>
      <c r="BZ93" s="202" t="s">
        <v>36</v>
      </c>
      <c r="CA93" s="203" t="s">
        <v>36</v>
      </c>
      <c r="CB93" s="202" t="s">
        <v>36</v>
      </c>
      <c r="CC93" s="202" t="s">
        <v>36</v>
      </c>
      <c r="CD93" s="202" t="s">
        <v>36</v>
      </c>
      <c r="CE93" s="202" t="s">
        <v>36</v>
      </c>
      <c r="CF93" s="202" t="s">
        <v>36</v>
      </c>
      <c r="CG93" s="202" t="s">
        <v>36</v>
      </c>
      <c r="CH93" s="204" t="s">
        <v>36</v>
      </c>
      <c r="CI93" s="201" t="s">
        <v>36</v>
      </c>
      <c r="CJ93" s="202" t="s">
        <v>36</v>
      </c>
      <c r="CK93" s="202" t="s">
        <v>36</v>
      </c>
      <c r="CL93" s="202" t="s">
        <v>36</v>
      </c>
      <c r="CM93" s="202" t="s">
        <v>36</v>
      </c>
      <c r="CN93" s="202" t="s">
        <v>36</v>
      </c>
      <c r="CO93" s="203" t="s">
        <v>36</v>
      </c>
      <c r="CP93" s="202" t="s">
        <v>36</v>
      </c>
      <c r="CQ93" s="202" t="s">
        <v>36</v>
      </c>
      <c r="CR93" s="202" t="s">
        <v>36</v>
      </c>
      <c r="CS93" s="202" t="s">
        <v>36</v>
      </c>
      <c r="CT93" s="202" t="s">
        <v>36</v>
      </c>
      <c r="CU93" s="202" t="s">
        <v>36</v>
      </c>
      <c r="CV93" s="203" t="s">
        <v>36</v>
      </c>
      <c r="CW93" s="202" t="s">
        <v>36</v>
      </c>
      <c r="CX93" s="202" t="s">
        <v>36</v>
      </c>
      <c r="CY93" s="202" t="s">
        <v>36</v>
      </c>
      <c r="CZ93" s="202" t="s">
        <v>36</v>
      </c>
      <c r="DA93" s="202" t="s">
        <v>36</v>
      </c>
      <c r="DB93" s="202" t="s">
        <v>36</v>
      </c>
      <c r="DC93" s="204" t="s">
        <v>36</v>
      </c>
      <c r="DD93" s="201" t="s">
        <v>36</v>
      </c>
      <c r="DE93" s="202" t="s">
        <v>36</v>
      </c>
      <c r="DF93" s="202" t="s">
        <v>36</v>
      </c>
      <c r="DG93" s="202" t="s">
        <v>36</v>
      </c>
      <c r="DH93" s="202" t="s">
        <v>36</v>
      </c>
      <c r="DI93" s="202" t="s">
        <v>36</v>
      </c>
      <c r="DJ93" s="203" t="s">
        <v>36</v>
      </c>
      <c r="DK93" s="202" t="s">
        <v>36</v>
      </c>
      <c r="DL93" s="202" t="s">
        <v>36</v>
      </c>
      <c r="DM93" s="202" t="s">
        <v>36</v>
      </c>
      <c r="DN93" s="202" t="s">
        <v>36</v>
      </c>
      <c r="DO93" s="202" t="s">
        <v>36</v>
      </c>
      <c r="DP93" s="202" t="s">
        <v>36</v>
      </c>
      <c r="DQ93" s="203" t="s">
        <v>36</v>
      </c>
      <c r="DR93" s="202" t="s">
        <v>36</v>
      </c>
      <c r="DS93" s="202" t="s">
        <v>36</v>
      </c>
      <c r="DT93" s="202" t="s">
        <v>36</v>
      </c>
      <c r="DU93" s="202" t="s">
        <v>36</v>
      </c>
      <c r="DV93" s="202" t="s">
        <v>36</v>
      </c>
      <c r="DW93" s="202" t="s">
        <v>36</v>
      </c>
      <c r="DX93" s="204" t="s">
        <v>36</v>
      </c>
      <c r="DY93" s="201" t="s">
        <v>36</v>
      </c>
      <c r="DZ93" s="202" t="s">
        <v>36</v>
      </c>
      <c r="EA93" s="202" t="s">
        <v>36</v>
      </c>
      <c r="EB93" s="202" t="s">
        <v>36</v>
      </c>
      <c r="EC93" s="202" t="s">
        <v>36</v>
      </c>
      <c r="ED93" s="202" t="s">
        <v>36</v>
      </c>
      <c r="EE93" s="203" t="s">
        <v>36</v>
      </c>
      <c r="EF93" s="202" t="s">
        <v>36</v>
      </c>
      <c r="EG93" s="202" t="s">
        <v>36</v>
      </c>
      <c r="EH93" s="202" t="s">
        <v>36</v>
      </c>
      <c r="EI93" s="202" t="s">
        <v>36</v>
      </c>
      <c r="EJ93" s="202" t="s">
        <v>36</v>
      </c>
      <c r="EK93" s="202" t="s">
        <v>36</v>
      </c>
      <c r="EL93" s="203" t="s">
        <v>36</v>
      </c>
      <c r="EM93" s="202" t="s">
        <v>36</v>
      </c>
      <c r="EN93" s="202" t="s">
        <v>36</v>
      </c>
      <c r="EO93" s="202" t="s">
        <v>36</v>
      </c>
      <c r="EP93" s="202" t="s">
        <v>36</v>
      </c>
      <c r="EQ93" s="202" t="s">
        <v>36</v>
      </c>
      <c r="ER93" s="202" t="s">
        <v>36</v>
      </c>
      <c r="ES93" s="204" t="s">
        <v>36</v>
      </c>
      <c r="ET93" s="201" t="s">
        <v>36</v>
      </c>
      <c r="EU93" s="202" t="s">
        <v>36</v>
      </c>
      <c r="EV93" s="202" t="s">
        <v>36</v>
      </c>
      <c r="EW93" s="202" t="s">
        <v>36</v>
      </c>
      <c r="EX93" s="202" t="s">
        <v>36</v>
      </c>
      <c r="EY93" s="202" t="s">
        <v>36</v>
      </c>
      <c r="EZ93" s="203" t="s">
        <v>36</v>
      </c>
      <c r="FA93" s="202" t="s">
        <v>36</v>
      </c>
      <c r="FB93" s="202" t="s">
        <v>36</v>
      </c>
      <c r="FC93" s="202" t="s">
        <v>36</v>
      </c>
      <c r="FD93" s="202" t="s">
        <v>36</v>
      </c>
      <c r="FE93" s="202" t="s">
        <v>36</v>
      </c>
      <c r="FF93" s="202" t="s">
        <v>36</v>
      </c>
      <c r="FG93" s="203" t="s">
        <v>36</v>
      </c>
      <c r="FH93" s="202" t="s">
        <v>36</v>
      </c>
      <c r="FI93" s="202" t="s">
        <v>36</v>
      </c>
      <c r="FJ93" s="202" t="s">
        <v>36</v>
      </c>
      <c r="FK93" s="202" t="s">
        <v>36</v>
      </c>
      <c r="FL93" s="202" t="s">
        <v>36</v>
      </c>
      <c r="FM93" s="202" t="s">
        <v>36</v>
      </c>
      <c r="FN93" s="204" t="s">
        <v>36</v>
      </c>
      <c r="FO93" s="201" t="s">
        <v>36</v>
      </c>
      <c r="FP93" s="202" t="s">
        <v>36</v>
      </c>
      <c r="FQ93" s="202" t="s">
        <v>36</v>
      </c>
      <c r="FR93" s="202" t="s">
        <v>36</v>
      </c>
      <c r="FS93" s="202" t="s">
        <v>36</v>
      </c>
      <c r="FT93" s="202" t="s">
        <v>36</v>
      </c>
      <c r="FU93" s="203" t="s">
        <v>36</v>
      </c>
      <c r="FV93" s="202" t="s">
        <v>36</v>
      </c>
      <c r="FW93" s="202" t="s">
        <v>36</v>
      </c>
      <c r="FX93" s="202" t="s">
        <v>36</v>
      </c>
      <c r="FY93" s="202" t="s">
        <v>36</v>
      </c>
      <c r="FZ93" s="202" t="s">
        <v>36</v>
      </c>
      <c r="GA93" s="202" t="s">
        <v>36</v>
      </c>
      <c r="GB93" s="203" t="s">
        <v>36</v>
      </c>
      <c r="GC93" s="202" t="s">
        <v>36</v>
      </c>
      <c r="GD93" s="202" t="s">
        <v>36</v>
      </c>
      <c r="GE93" s="202" t="s">
        <v>36</v>
      </c>
      <c r="GF93" s="202" t="s">
        <v>36</v>
      </c>
      <c r="GG93" s="202" t="s">
        <v>36</v>
      </c>
      <c r="GH93" s="202" t="s">
        <v>36</v>
      </c>
      <c r="GI93" s="204" t="s">
        <v>36</v>
      </c>
    </row>
    <row r="94" spans="1:191" outlineLevel="1">
      <c r="A94">
        <v>28</v>
      </c>
      <c r="B94" s="130" t="str">
        <f t="shared" si="33"/>
        <v>Med BBB, Young ewes:Hgt, CFA:5.5yo, Wethers:2yo</v>
      </c>
      <c r="C94">
        <f t="shared" si="29"/>
        <v>1</v>
      </c>
      <c r="D94" t="b">
        <f t="shared" si="30"/>
        <v>0</v>
      </c>
      <c r="E94">
        <f t="shared" si="34"/>
        <v>730</v>
      </c>
      <c r="F94" t="str">
        <f t="shared" si="35"/>
        <v>-</v>
      </c>
      <c r="G94" t="str">
        <f t="shared" si="48"/>
        <v>-</v>
      </c>
      <c r="H94" t="str">
        <f t="shared" si="48"/>
        <v>-</v>
      </c>
      <c r="I94" t="str">
        <f t="shared" si="48"/>
        <v>-</v>
      </c>
      <c r="J94" t="str">
        <f t="shared" si="48"/>
        <v>-</v>
      </c>
      <c r="K94">
        <f t="shared" si="47"/>
        <v>500</v>
      </c>
      <c r="L94" s="209">
        <f t="shared" si="47"/>
        <v>865</v>
      </c>
      <c r="M94">
        <f t="shared" si="32"/>
        <v>0</v>
      </c>
      <c r="O94" s="136">
        <f t="shared" si="41"/>
        <v>2</v>
      </c>
      <c r="P94" s="135">
        <f>MOD(INT(($A94-5)/PRODUCT(R$63:$U$63)),P$63)+1</f>
        <v>2</v>
      </c>
      <c r="Q94" s="136">
        <f t="shared" si="42"/>
        <v>3</v>
      </c>
      <c r="R94" s="135">
        <f>MOD(INT(($A94-5)/PRODUCT(S$63:$U$63)),R$63)+1</f>
        <v>3</v>
      </c>
      <c r="S94" s="135">
        <f>MOD(INT(($A94-5)/PRODUCT(T$63:$U$63)),S$63)+1</f>
        <v>2</v>
      </c>
      <c r="T94" s="135">
        <f>MOD(INT(($A94-5)/PRODUCT(U$63:$U$63)),T$63)+1</f>
        <v>2</v>
      </c>
      <c r="W94" s="200" t="str">
        <f t="shared" si="49"/>
        <v>-</v>
      </c>
      <c r="X94" s="200" t="str">
        <f t="shared" si="49"/>
        <v>-</v>
      </c>
      <c r="Y94" s="200" t="str">
        <f t="shared" si="49"/>
        <v>-</v>
      </c>
      <c r="Z94" s="200" t="str">
        <f t="shared" si="49"/>
        <v>-</v>
      </c>
      <c r="AA94" s="200" t="str">
        <f t="shared" si="49"/>
        <v>-</v>
      </c>
      <c r="AB94" s="200" t="str">
        <f t="shared" si="49"/>
        <v>-</v>
      </c>
      <c r="AC94" s="200" t="str">
        <f t="shared" si="49"/>
        <v>-</v>
      </c>
      <c r="AD94" s="200" t="str">
        <f t="shared" si="49"/>
        <v>-</v>
      </c>
      <c r="AE94" s="200" t="str">
        <f t="shared" si="49"/>
        <v>-</v>
      </c>
      <c r="AF94" s="200" t="str">
        <f t="shared" si="49"/>
        <v>-</v>
      </c>
      <c r="AG94" s="200" t="str">
        <f t="shared" si="50"/>
        <v>-</v>
      </c>
      <c r="AH94" s="200" t="str">
        <f t="shared" si="50"/>
        <v>-</v>
      </c>
      <c r="AI94" s="200" t="str">
        <f t="shared" si="50"/>
        <v>-</v>
      </c>
      <c r="AJ94" s="200" t="str">
        <f t="shared" si="50"/>
        <v>-</v>
      </c>
      <c r="AK94" s="200" t="str">
        <f t="shared" si="50"/>
        <v>-</v>
      </c>
      <c r="AL94" s="200" t="str">
        <f t="shared" si="50"/>
        <v>-</v>
      </c>
      <c r="AM94" s="200" t="str">
        <f t="shared" si="50"/>
        <v>-</v>
      </c>
      <c r="AN94" s="200" t="str">
        <f t="shared" si="50"/>
        <v>-</v>
      </c>
      <c r="AO94" s="200" t="str">
        <f t="shared" si="50"/>
        <v>-</v>
      </c>
      <c r="AP94" s="200" t="str">
        <f t="shared" si="50"/>
        <v>-</v>
      </c>
      <c r="AQ94" s="200" t="str">
        <f t="shared" si="51"/>
        <v>-</v>
      </c>
      <c r="AR94" s="200" t="str">
        <f t="shared" si="51"/>
        <v>-</v>
      </c>
      <c r="AS94" s="200" t="str">
        <f t="shared" si="51"/>
        <v>-</v>
      </c>
      <c r="AT94" s="200" t="str">
        <f t="shared" si="51"/>
        <v>-</v>
      </c>
      <c r="AU94" s="200" t="str">
        <f t="shared" si="51"/>
        <v>-</v>
      </c>
      <c r="AV94" s="200" t="str">
        <f t="shared" si="51"/>
        <v>-</v>
      </c>
      <c r="AW94" s="200" t="str">
        <f t="shared" si="51"/>
        <v>-</v>
      </c>
      <c r="AX94" s="200" t="str">
        <f t="shared" si="51"/>
        <v>-</v>
      </c>
      <c r="AY94" s="200" t="str">
        <f t="shared" si="51"/>
        <v>-</v>
      </c>
      <c r="AZ94" s="200" t="str">
        <f t="shared" si="51"/>
        <v>-</v>
      </c>
      <c r="BA94" s="200" t="str">
        <f t="shared" si="52"/>
        <v>-</v>
      </c>
      <c r="BB94" s="200" t="str">
        <f t="shared" si="52"/>
        <v>-</v>
      </c>
      <c r="BC94" s="200" t="str">
        <f t="shared" si="52"/>
        <v>-</v>
      </c>
      <c r="BD94" s="200" t="str">
        <f t="shared" si="52"/>
        <v>-</v>
      </c>
      <c r="BE94" s="200" t="str">
        <f t="shared" si="52"/>
        <v>-</v>
      </c>
      <c r="BF94" s="200" t="str">
        <f t="shared" si="52"/>
        <v>-</v>
      </c>
      <c r="BG94" s="200" t="str">
        <f t="shared" si="52"/>
        <v>-</v>
      </c>
      <c r="BH94" s="200" t="str">
        <f t="shared" si="52"/>
        <v>-</v>
      </c>
      <c r="BI94" s="200" t="str">
        <f t="shared" si="52"/>
        <v>-</v>
      </c>
      <c r="BJ94" s="200" t="str">
        <f t="shared" si="52"/>
        <v>-</v>
      </c>
      <c r="BK94" s="200" t="str">
        <f t="shared" si="52"/>
        <v>-</v>
      </c>
      <c r="BL94" s="200" t="str">
        <f t="shared" si="52"/>
        <v>-</v>
      </c>
      <c r="BM94" s="195"/>
      <c r="BN94" s="201" t="s">
        <v>36</v>
      </c>
      <c r="BO94" s="202" t="s">
        <v>36</v>
      </c>
      <c r="BP94" s="202" t="s">
        <v>36</v>
      </c>
      <c r="BQ94" s="202" t="s">
        <v>36</v>
      </c>
      <c r="BR94" s="202" t="s">
        <v>36</v>
      </c>
      <c r="BS94" s="202" t="s">
        <v>36</v>
      </c>
      <c r="BT94" s="203" t="s">
        <v>36</v>
      </c>
      <c r="BU94" s="202" t="s">
        <v>36</v>
      </c>
      <c r="BV94" s="202" t="s">
        <v>36</v>
      </c>
      <c r="BW94" s="202" t="s">
        <v>36</v>
      </c>
      <c r="BX94" s="202" t="s">
        <v>36</v>
      </c>
      <c r="BY94" s="202" t="s">
        <v>36</v>
      </c>
      <c r="BZ94" s="202" t="s">
        <v>36</v>
      </c>
      <c r="CA94" s="203" t="s">
        <v>36</v>
      </c>
      <c r="CB94" s="202" t="s">
        <v>36</v>
      </c>
      <c r="CC94" s="202" t="s">
        <v>36</v>
      </c>
      <c r="CD94" s="202" t="s">
        <v>36</v>
      </c>
      <c r="CE94" s="202" t="s">
        <v>36</v>
      </c>
      <c r="CF94" s="202" t="s">
        <v>36</v>
      </c>
      <c r="CG94" s="202" t="s">
        <v>36</v>
      </c>
      <c r="CH94" s="204" t="s">
        <v>36</v>
      </c>
      <c r="CI94" s="201" t="s">
        <v>36</v>
      </c>
      <c r="CJ94" s="202" t="s">
        <v>36</v>
      </c>
      <c r="CK94" s="202" t="s">
        <v>36</v>
      </c>
      <c r="CL94" s="202" t="s">
        <v>36</v>
      </c>
      <c r="CM94" s="202" t="s">
        <v>36</v>
      </c>
      <c r="CN94" s="202" t="s">
        <v>36</v>
      </c>
      <c r="CO94" s="203" t="s">
        <v>36</v>
      </c>
      <c r="CP94" s="202" t="s">
        <v>36</v>
      </c>
      <c r="CQ94" s="202" t="s">
        <v>36</v>
      </c>
      <c r="CR94" s="202" t="s">
        <v>36</v>
      </c>
      <c r="CS94" s="202" t="s">
        <v>36</v>
      </c>
      <c r="CT94" s="202" t="s">
        <v>36</v>
      </c>
      <c r="CU94" s="202" t="s">
        <v>36</v>
      </c>
      <c r="CV94" s="203" t="s">
        <v>36</v>
      </c>
      <c r="CW94" s="202" t="s">
        <v>36</v>
      </c>
      <c r="CX94" s="202" t="s">
        <v>36</v>
      </c>
      <c r="CY94" s="202" t="s">
        <v>36</v>
      </c>
      <c r="CZ94" s="202" t="s">
        <v>36</v>
      </c>
      <c r="DA94" s="202" t="s">
        <v>36</v>
      </c>
      <c r="DB94" s="202" t="s">
        <v>36</v>
      </c>
      <c r="DC94" s="204" t="s">
        <v>36</v>
      </c>
      <c r="DD94" s="201" t="s">
        <v>36</v>
      </c>
      <c r="DE94" s="202" t="s">
        <v>36</v>
      </c>
      <c r="DF94" s="202" t="s">
        <v>36</v>
      </c>
      <c r="DG94" s="202" t="s">
        <v>36</v>
      </c>
      <c r="DH94" s="202" t="s">
        <v>36</v>
      </c>
      <c r="DI94" s="202" t="s">
        <v>36</v>
      </c>
      <c r="DJ94" s="203" t="s">
        <v>36</v>
      </c>
      <c r="DK94" s="202" t="s">
        <v>36</v>
      </c>
      <c r="DL94" s="202" t="s">
        <v>36</v>
      </c>
      <c r="DM94" s="202" t="s">
        <v>36</v>
      </c>
      <c r="DN94" s="202" t="s">
        <v>36</v>
      </c>
      <c r="DO94" s="202" t="s">
        <v>36</v>
      </c>
      <c r="DP94" s="202" t="s">
        <v>36</v>
      </c>
      <c r="DQ94" s="203" t="s">
        <v>36</v>
      </c>
      <c r="DR94" s="202" t="s">
        <v>36</v>
      </c>
      <c r="DS94" s="202" t="s">
        <v>36</v>
      </c>
      <c r="DT94" s="202" t="s">
        <v>36</v>
      </c>
      <c r="DU94" s="202" t="s">
        <v>36</v>
      </c>
      <c r="DV94" s="202" t="s">
        <v>36</v>
      </c>
      <c r="DW94" s="202" t="s">
        <v>36</v>
      </c>
      <c r="DX94" s="204" t="s">
        <v>36</v>
      </c>
      <c r="DY94" s="201" t="s">
        <v>36</v>
      </c>
      <c r="DZ94" s="202" t="s">
        <v>36</v>
      </c>
      <c r="EA94" s="202" t="s">
        <v>36</v>
      </c>
      <c r="EB94" s="202" t="s">
        <v>36</v>
      </c>
      <c r="EC94" s="202" t="s">
        <v>36</v>
      </c>
      <c r="ED94" s="202" t="s">
        <v>36</v>
      </c>
      <c r="EE94" s="203" t="s">
        <v>36</v>
      </c>
      <c r="EF94" s="202" t="s">
        <v>36</v>
      </c>
      <c r="EG94" s="202" t="s">
        <v>36</v>
      </c>
      <c r="EH94" s="202" t="s">
        <v>36</v>
      </c>
      <c r="EI94" s="202" t="s">
        <v>36</v>
      </c>
      <c r="EJ94" s="202" t="s">
        <v>36</v>
      </c>
      <c r="EK94" s="202" t="s">
        <v>36</v>
      </c>
      <c r="EL94" s="203" t="s">
        <v>36</v>
      </c>
      <c r="EM94" s="202" t="s">
        <v>36</v>
      </c>
      <c r="EN94" s="202" t="s">
        <v>36</v>
      </c>
      <c r="EO94" s="202" t="s">
        <v>36</v>
      </c>
      <c r="EP94" s="202" t="s">
        <v>36</v>
      </c>
      <c r="EQ94" s="202" t="s">
        <v>36</v>
      </c>
      <c r="ER94" s="202" t="s">
        <v>36</v>
      </c>
      <c r="ES94" s="204" t="s">
        <v>36</v>
      </c>
      <c r="ET94" s="201" t="s">
        <v>36</v>
      </c>
      <c r="EU94" s="202" t="s">
        <v>36</v>
      </c>
      <c r="EV94" s="202" t="s">
        <v>36</v>
      </c>
      <c r="EW94" s="202" t="s">
        <v>36</v>
      </c>
      <c r="EX94" s="202" t="s">
        <v>36</v>
      </c>
      <c r="EY94" s="202" t="s">
        <v>36</v>
      </c>
      <c r="EZ94" s="203" t="s">
        <v>36</v>
      </c>
      <c r="FA94" s="202" t="s">
        <v>36</v>
      </c>
      <c r="FB94" s="202" t="s">
        <v>36</v>
      </c>
      <c r="FC94" s="202" t="s">
        <v>36</v>
      </c>
      <c r="FD94" s="202" t="s">
        <v>36</v>
      </c>
      <c r="FE94" s="202" t="s">
        <v>36</v>
      </c>
      <c r="FF94" s="202" t="s">
        <v>36</v>
      </c>
      <c r="FG94" s="203" t="s">
        <v>36</v>
      </c>
      <c r="FH94" s="202" t="s">
        <v>36</v>
      </c>
      <c r="FI94" s="202" t="s">
        <v>36</v>
      </c>
      <c r="FJ94" s="202" t="s">
        <v>36</v>
      </c>
      <c r="FK94" s="202" t="s">
        <v>36</v>
      </c>
      <c r="FL94" s="202" t="s">
        <v>36</v>
      </c>
      <c r="FM94" s="202" t="s">
        <v>36</v>
      </c>
      <c r="FN94" s="204" t="s">
        <v>36</v>
      </c>
      <c r="FO94" s="201" t="s">
        <v>36</v>
      </c>
      <c r="FP94" s="202" t="s">
        <v>36</v>
      </c>
      <c r="FQ94" s="202" t="s">
        <v>36</v>
      </c>
      <c r="FR94" s="202" t="s">
        <v>36</v>
      </c>
      <c r="FS94" s="202" t="s">
        <v>36</v>
      </c>
      <c r="FT94" s="202" t="s">
        <v>36</v>
      </c>
      <c r="FU94" s="203" t="s">
        <v>36</v>
      </c>
      <c r="FV94" s="202" t="s">
        <v>36</v>
      </c>
      <c r="FW94" s="202" t="s">
        <v>36</v>
      </c>
      <c r="FX94" s="202" t="s">
        <v>36</v>
      </c>
      <c r="FY94" s="202" t="s">
        <v>36</v>
      </c>
      <c r="FZ94" s="202" t="s">
        <v>36</v>
      </c>
      <c r="GA94" s="202" t="s">
        <v>36</v>
      </c>
      <c r="GB94" s="203" t="s">
        <v>36</v>
      </c>
      <c r="GC94" s="202" t="s">
        <v>36</v>
      </c>
      <c r="GD94" s="202" t="s">
        <v>36</v>
      </c>
      <c r="GE94" s="202" t="s">
        <v>36</v>
      </c>
      <c r="GF94" s="202" t="s">
        <v>36</v>
      </c>
      <c r="GG94" s="202" t="s">
        <v>36</v>
      </c>
      <c r="GH94" s="202" t="s">
        <v>36</v>
      </c>
      <c r="GI94" s="204" t="s">
        <v>36</v>
      </c>
    </row>
    <row r="95" spans="1:191" outlineLevel="1">
      <c r="A95">
        <v>29</v>
      </c>
      <c r="B95" s="130" t="str">
        <f t="shared" si="33"/>
        <v>Med BBT, Young ewes:Lmb, CFA:6.5yo, Wethers:Lmb</v>
      </c>
      <c r="C95">
        <f t="shared" si="29"/>
        <v>1</v>
      </c>
      <c r="D95" t="b">
        <f t="shared" si="30"/>
        <v>1</v>
      </c>
      <c r="E95">
        <f t="shared" si="34"/>
        <v>0</v>
      </c>
      <c r="F95">
        <f t="shared" si="35"/>
        <v>450</v>
      </c>
      <c r="G95" t="str">
        <f t="shared" si="48"/>
        <v>-</v>
      </c>
      <c r="H95">
        <f t="shared" si="48"/>
        <v>0</v>
      </c>
      <c r="I95">
        <f t="shared" si="48"/>
        <v>0</v>
      </c>
      <c r="J95">
        <f t="shared" si="48"/>
        <v>0</v>
      </c>
      <c r="K95">
        <f t="shared" si="47"/>
        <v>0</v>
      </c>
      <c r="L95" s="209">
        <f t="shared" si="47"/>
        <v>450</v>
      </c>
      <c r="M95">
        <f t="shared" si="32"/>
        <v>0.9</v>
      </c>
      <c r="O95" s="136">
        <f t="shared" si="41"/>
        <v>3</v>
      </c>
      <c r="P95" s="221">
        <v>3</v>
      </c>
      <c r="Q95" s="136">
        <f t="shared" si="42"/>
        <v>1</v>
      </c>
      <c r="R95" s="221">
        <v>1</v>
      </c>
      <c r="S95" s="221">
        <v>1</v>
      </c>
      <c r="T95" s="221">
        <v>1</v>
      </c>
      <c r="W95" s="200" t="str">
        <f t="shared" si="49"/>
        <v>-</v>
      </c>
      <c r="X95" s="200" t="str">
        <f t="shared" si="49"/>
        <v>-</v>
      </c>
      <c r="Y95" s="200" t="str">
        <f t="shared" si="49"/>
        <v>-</v>
      </c>
      <c r="Z95" s="200" t="str">
        <f t="shared" si="49"/>
        <v>-</v>
      </c>
      <c r="AA95" s="200" t="str">
        <f t="shared" si="49"/>
        <v>-</v>
      </c>
      <c r="AB95" s="200" t="str">
        <f t="shared" si="49"/>
        <v>-</v>
      </c>
      <c r="AC95" s="200" t="str">
        <f t="shared" si="49"/>
        <v>-</v>
      </c>
      <c r="AD95" s="200" t="str">
        <f t="shared" si="49"/>
        <v>-</v>
      </c>
      <c r="AE95" s="200" t="str">
        <f t="shared" si="49"/>
        <v>-</v>
      </c>
      <c r="AF95" s="200" t="str">
        <f t="shared" si="49"/>
        <v>-</v>
      </c>
      <c r="AG95" s="200" t="str">
        <f t="shared" si="50"/>
        <v>-</v>
      </c>
      <c r="AH95" s="200" t="str">
        <f t="shared" si="50"/>
        <v>-</v>
      </c>
      <c r="AI95" s="200" t="str">
        <f t="shared" si="50"/>
        <v>-</v>
      </c>
      <c r="AJ95" s="200" t="str">
        <f t="shared" si="50"/>
        <v>-</v>
      </c>
      <c r="AK95" s="200" t="str">
        <f t="shared" si="50"/>
        <v>-</v>
      </c>
      <c r="AL95" s="200" t="str">
        <f t="shared" si="50"/>
        <v>-</v>
      </c>
      <c r="AM95" s="200" t="str">
        <f t="shared" si="50"/>
        <v>-</v>
      </c>
      <c r="AN95" s="200" t="str">
        <f t="shared" si="50"/>
        <v>-</v>
      </c>
      <c r="AO95" s="200" t="str">
        <f t="shared" si="50"/>
        <v>-</v>
      </c>
      <c r="AP95" s="200" t="str">
        <f t="shared" si="50"/>
        <v>-</v>
      </c>
      <c r="AQ95" s="200" t="str">
        <f t="shared" si="51"/>
        <v>-</v>
      </c>
      <c r="AR95" s="200" t="str">
        <f t="shared" si="51"/>
        <v>-</v>
      </c>
      <c r="AS95" s="200" t="str">
        <f t="shared" si="51"/>
        <v>-</v>
      </c>
      <c r="AT95" s="200" t="str">
        <f t="shared" si="51"/>
        <v>-</v>
      </c>
      <c r="AU95" s="200" t="str">
        <f t="shared" si="51"/>
        <v>-</v>
      </c>
      <c r="AV95" s="200" t="str">
        <f t="shared" si="51"/>
        <v>-</v>
      </c>
      <c r="AW95" s="200" t="str">
        <f t="shared" si="51"/>
        <v>-</v>
      </c>
      <c r="AX95" s="200" t="str">
        <f t="shared" si="51"/>
        <v>-</v>
      </c>
      <c r="AY95" s="200" t="str">
        <f t="shared" si="51"/>
        <v>-</v>
      </c>
      <c r="AZ95" s="200" t="str">
        <f t="shared" si="51"/>
        <v>-</v>
      </c>
      <c r="BA95" s="200" t="str">
        <f t="shared" si="52"/>
        <v>-</v>
      </c>
      <c r="BB95" s="200" t="str">
        <f t="shared" si="52"/>
        <v>-</v>
      </c>
      <c r="BC95" s="200" t="str">
        <f t="shared" si="52"/>
        <v>-</v>
      </c>
      <c r="BD95" s="200" t="str">
        <f t="shared" si="52"/>
        <v>-</v>
      </c>
      <c r="BE95" s="200" t="str">
        <f t="shared" si="52"/>
        <v>-</v>
      </c>
      <c r="BF95" s="200" t="str">
        <f t="shared" si="52"/>
        <v>-</v>
      </c>
      <c r="BG95" s="200" t="str">
        <f t="shared" si="52"/>
        <v>-</v>
      </c>
      <c r="BH95" s="200" t="str">
        <f t="shared" si="52"/>
        <v>-</v>
      </c>
      <c r="BI95" s="200" t="str">
        <f t="shared" si="52"/>
        <v>-</v>
      </c>
      <c r="BJ95" s="200" t="str">
        <f t="shared" si="52"/>
        <v>-</v>
      </c>
      <c r="BK95" s="200" t="str">
        <f t="shared" si="52"/>
        <v>-</v>
      </c>
      <c r="BL95" s="200" t="str">
        <f t="shared" si="52"/>
        <v>-</v>
      </c>
      <c r="BM95" s="195"/>
      <c r="BN95" s="201" t="s">
        <v>36</v>
      </c>
      <c r="BO95" s="202" t="s">
        <v>36</v>
      </c>
      <c r="BP95" s="202" t="s">
        <v>36</v>
      </c>
      <c r="BQ95" s="202" t="s">
        <v>36</v>
      </c>
      <c r="BR95" s="202" t="s">
        <v>36</v>
      </c>
      <c r="BS95" s="202" t="s">
        <v>36</v>
      </c>
      <c r="BT95" s="203" t="s">
        <v>36</v>
      </c>
      <c r="BU95" s="202" t="s">
        <v>36</v>
      </c>
      <c r="BV95" s="202" t="s">
        <v>36</v>
      </c>
      <c r="BW95" s="202" t="s">
        <v>36</v>
      </c>
      <c r="BX95" s="202" t="s">
        <v>36</v>
      </c>
      <c r="BY95" s="202" t="s">
        <v>36</v>
      </c>
      <c r="BZ95" s="202" t="s">
        <v>36</v>
      </c>
      <c r="CA95" s="203" t="s">
        <v>36</v>
      </c>
      <c r="CB95" s="202" t="s">
        <v>36</v>
      </c>
      <c r="CC95" s="202" t="s">
        <v>36</v>
      </c>
      <c r="CD95" s="202" t="s">
        <v>36</v>
      </c>
      <c r="CE95" s="202" t="s">
        <v>36</v>
      </c>
      <c r="CF95" s="202" t="s">
        <v>36</v>
      </c>
      <c r="CG95" s="202" t="s">
        <v>36</v>
      </c>
      <c r="CH95" s="204" t="s">
        <v>36</v>
      </c>
      <c r="CI95" s="201" t="s">
        <v>36</v>
      </c>
      <c r="CJ95" s="202" t="s">
        <v>36</v>
      </c>
      <c r="CK95" s="202" t="s">
        <v>36</v>
      </c>
      <c r="CL95" s="202" t="s">
        <v>36</v>
      </c>
      <c r="CM95" s="202" t="s">
        <v>36</v>
      </c>
      <c r="CN95" s="202" t="s">
        <v>36</v>
      </c>
      <c r="CO95" s="203" t="s">
        <v>36</v>
      </c>
      <c r="CP95" s="202" t="s">
        <v>36</v>
      </c>
      <c r="CQ95" s="202" t="s">
        <v>36</v>
      </c>
      <c r="CR95" s="202" t="s">
        <v>36</v>
      </c>
      <c r="CS95" s="202" t="s">
        <v>36</v>
      </c>
      <c r="CT95" s="202" t="s">
        <v>36</v>
      </c>
      <c r="CU95" s="202" t="s">
        <v>36</v>
      </c>
      <c r="CV95" s="203" t="s">
        <v>36</v>
      </c>
      <c r="CW95" s="202" t="s">
        <v>36</v>
      </c>
      <c r="CX95" s="202" t="s">
        <v>36</v>
      </c>
      <c r="CY95" s="202" t="s">
        <v>36</v>
      </c>
      <c r="CZ95" s="202" t="s">
        <v>36</v>
      </c>
      <c r="DA95" s="202" t="s">
        <v>36</v>
      </c>
      <c r="DB95" s="202" t="s">
        <v>36</v>
      </c>
      <c r="DC95" s="204" t="s">
        <v>36</v>
      </c>
      <c r="DD95" s="201" t="s">
        <v>36</v>
      </c>
      <c r="DE95" s="202" t="s">
        <v>36</v>
      </c>
      <c r="DF95" s="202" t="s">
        <v>36</v>
      </c>
      <c r="DG95" s="202" t="s">
        <v>36</v>
      </c>
      <c r="DH95" s="202" t="s">
        <v>36</v>
      </c>
      <c r="DI95" s="202" t="s">
        <v>36</v>
      </c>
      <c r="DJ95" s="203" t="s">
        <v>36</v>
      </c>
      <c r="DK95" s="202" t="s">
        <v>36</v>
      </c>
      <c r="DL95" s="202" t="s">
        <v>36</v>
      </c>
      <c r="DM95" s="202" t="s">
        <v>36</v>
      </c>
      <c r="DN95" s="202" t="s">
        <v>36</v>
      </c>
      <c r="DO95" s="202" t="s">
        <v>36</v>
      </c>
      <c r="DP95" s="202" t="s">
        <v>36</v>
      </c>
      <c r="DQ95" s="203" t="s">
        <v>36</v>
      </c>
      <c r="DR95" s="202" t="s">
        <v>36</v>
      </c>
      <c r="DS95" s="202" t="s">
        <v>36</v>
      </c>
      <c r="DT95" s="202" t="s">
        <v>36</v>
      </c>
      <c r="DU95" s="202" t="s">
        <v>36</v>
      </c>
      <c r="DV95" s="202" t="s">
        <v>36</v>
      </c>
      <c r="DW95" s="202" t="s">
        <v>36</v>
      </c>
      <c r="DX95" s="204" t="s">
        <v>36</v>
      </c>
      <c r="DY95" s="201" t="s">
        <v>36</v>
      </c>
      <c r="DZ95" s="202" t="s">
        <v>36</v>
      </c>
      <c r="EA95" s="202" t="s">
        <v>36</v>
      </c>
      <c r="EB95" s="202" t="s">
        <v>36</v>
      </c>
      <c r="EC95" s="202" t="s">
        <v>36</v>
      </c>
      <c r="ED95" s="202" t="s">
        <v>36</v>
      </c>
      <c r="EE95" s="203" t="s">
        <v>36</v>
      </c>
      <c r="EF95" s="202" t="s">
        <v>36</v>
      </c>
      <c r="EG95" s="202" t="s">
        <v>36</v>
      </c>
      <c r="EH95" s="202" t="s">
        <v>36</v>
      </c>
      <c r="EI95" s="202" t="s">
        <v>36</v>
      </c>
      <c r="EJ95" s="202" t="s">
        <v>36</v>
      </c>
      <c r="EK95" s="202" t="s">
        <v>36</v>
      </c>
      <c r="EL95" s="203" t="s">
        <v>36</v>
      </c>
      <c r="EM95" s="202" t="s">
        <v>36</v>
      </c>
      <c r="EN95" s="202" t="s">
        <v>36</v>
      </c>
      <c r="EO95" s="202" t="s">
        <v>36</v>
      </c>
      <c r="EP95" s="202" t="s">
        <v>36</v>
      </c>
      <c r="EQ95" s="202" t="s">
        <v>36</v>
      </c>
      <c r="ER95" s="202" t="s">
        <v>36</v>
      </c>
      <c r="ES95" s="204" t="s">
        <v>36</v>
      </c>
      <c r="ET95" s="201" t="s">
        <v>36</v>
      </c>
      <c r="EU95" s="202" t="s">
        <v>36</v>
      </c>
      <c r="EV95" s="202" t="s">
        <v>36</v>
      </c>
      <c r="EW95" s="202" t="s">
        <v>36</v>
      </c>
      <c r="EX95" s="202" t="s">
        <v>36</v>
      </c>
      <c r="EY95" s="202" t="s">
        <v>36</v>
      </c>
      <c r="EZ95" s="203" t="s">
        <v>36</v>
      </c>
      <c r="FA95" s="202" t="s">
        <v>36</v>
      </c>
      <c r="FB95" s="202" t="s">
        <v>36</v>
      </c>
      <c r="FC95" s="202" t="s">
        <v>36</v>
      </c>
      <c r="FD95" s="202" t="s">
        <v>36</v>
      </c>
      <c r="FE95" s="202" t="s">
        <v>36</v>
      </c>
      <c r="FF95" s="202" t="s">
        <v>36</v>
      </c>
      <c r="FG95" s="203" t="s">
        <v>36</v>
      </c>
      <c r="FH95" s="202" t="s">
        <v>36</v>
      </c>
      <c r="FI95" s="202" t="s">
        <v>36</v>
      </c>
      <c r="FJ95" s="202" t="s">
        <v>36</v>
      </c>
      <c r="FK95" s="202" t="s">
        <v>36</v>
      </c>
      <c r="FL95" s="202" t="s">
        <v>36</v>
      </c>
      <c r="FM95" s="202" t="s">
        <v>36</v>
      </c>
      <c r="FN95" s="204" t="s">
        <v>36</v>
      </c>
      <c r="FO95" s="201" t="s">
        <v>36</v>
      </c>
      <c r="FP95" s="202" t="s">
        <v>36</v>
      </c>
      <c r="FQ95" s="202" t="s">
        <v>36</v>
      </c>
      <c r="FR95" s="202" t="s">
        <v>36</v>
      </c>
      <c r="FS95" s="202" t="s">
        <v>36</v>
      </c>
      <c r="FT95" s="202" t="s">
        <v>36</v>
      </c>
      <c r="FU95" s="203" t="s">
        <v>36</v>
      </c>
      <c r="FV95" s="202" t="s">
        <v>36</v>
      </c>
      <c r="FW95" s="202" t="s">
        <v>36</v>
      </c>
      <c r="FX95" s="202" t="s">
        <v>36</v>
      </c>
      <c r="FY95" s="202" t="s">
        <v>36</v>
      </c>
      <c r="FZ95" s="202" t="s">
        <v>36</v>
      </c>
      <c r="GA95" s="202" t="s">
        <v>36</v>
      </c>
      <c r="GB95" s="203" t="s">
        <v>36</v>
      </c>
      <c r="GC95" s="202" t="s">
        <v>36</v>
      </c>
      <c r="GD95" s="202" t="s">
        <v>36</v>
      </c>
      <c r="GE95" s="202" t="s">
        <v>36</v>
      </c>
      <c r="GF95" s="202" t="s">
        <v>36</v>
      </c>
      <c r="GG95" s="202" t="s">
        <v>36</v>
      </c>
      <c r="GH95" s="202" t="s">
        <v>36</v>
      </c>
      <c r="GI95" s="204" t="s">
        <v>36</v>
      </c>
    </row>
    <row r="96" spans="1:191" outlineLevel="1">
      <c r="A96">
        <f>A95+1</f>
        <v>30</v>
      </c>
      <c r="B96" s="130" t="str">
        <f t="shared" si="33"/>
        <v>Med BBT, Young ewes:Lmb, CFA:6.5yo, Wethers:Hgt</v>
      </c>
      <c r="C96">
        <f t="shared" si="29"/>
        <v>1</v>
      </c>
      <c r="D96" t="b">
        <f t="shared" si="30"/>
        <v>1</v>
      </c>
      <c r="E96">
        <f t="shared" si="34"/>
        <v>464</v>
      </c>
      <c r="F96">
        <f t="shared" si="35"/>
        <v>729</v>
      </c>
      <c r="G96" t="str">
        <f t="shared" si="48"/>
        <v>-</v>
      </c>
      <c r="H96" t="str">
        <f t="shared" si="48"/>
        <v>-</v>
      </c>
      <c r="I96">
        <f t="shared" si="48"/>
        <v>0</v>
      </c>
      <c r="J96">
        <f t="shared" si="48"/>
        <v>0</v>
      </c>
      <c r="K96">
        <f t="shared" si="47"/>
        <v>0</v>
      </c>
      <c r="L96" s="209">
        <f t="shared" si="47"/>
        <v>450</v>
      </c>
      <c r="M96">
        <f t="shared" si="32"/>
        <v>0.9</v>
      </c>
      <c r="O96" s="136">
        <f t="shared" si="41"/>
        <v>3</v>
      </c>
      <c r="P96" s="221">
        <v>3</v>
      </c>
      <c r="Q96" s="136">
        <f t="shared" si="42"/>
        <v>2</v>
      </c>
      <c r="R96" s="221">
        <v>2</v>
      </c>
      <c r="S96" s="221">
        <v>1</v>
      </c>
      <c r="T96" s="221">
        <v>1</v>
      </c>
      <c r="W96" s="200" t="str">
        <f t="shared" si="49"/>
        <v>-</v>
      </c>
      <c r="X96" s="200" t="str">
        <f t="shared" si="49"/>
        <v>-</v>
      </c>
      <c r="Y96" s="200" t="str">
        <f t="shared" si="49"/>
        <v>-</v>
      </c>
      <c r="Z96" s="200" t="str">
        <f t="shared" si="49"/>
        <v>-</v>
      </c>
      <c r="AA96" s="200" t="str">
        <f t="shared" si="49"/>
        <v>-</v>
      </c>
      <c r="AB96" s="200" t="str">
        <f t="shared" si="49"/>
        <v>-</v>
      </c>
      <c r="AC96" s="200" t="str">
        <f t="shared" si="49"/>
        <v>-</v>
      </c>
      <c r="AD96" s="200" t="str">
        <f t="shared" si="49"/>
        <v>-</v>
      </c>
      <c r="AE96" s="200" t="str">
        <f t="shared" si="49"/>
        <v>-</v>
      </c>
      <c r="AF96" s="200" t="str">
        <f t="shared" si="49"/>
        <v>-</v>
      </c>
      <c r="AG96" s="200" t="str">
        <f t="shared" si="50"/>
        <v>-</v>
      </c>
      <c r="AH96" s="200" t="str">
        <f t="shared" si="50"/>
        <v>-</v>
      </c>
      <c r="AI96" s="200" t="str">
        <f t="shared" si="50"/>
        <v>-</v>
      </c>
      <c r="AJ96" s="200" t="str">
        <f t="shared" si="50"/>
        <v>-</v>
      </c>
      <c r="AK96" s="200" t="str">
        <f t="shared" si="50"/>
        <v>-</v>
      </c>
      <c r="AL96" s="200" t="str">
        <f t="shared" si="50"/>
        <v>-</v>
      </c>
      <c r="AM96" s="200" t="str">
        <f t="shared" si="50"/>
        <v>-</v>
      </c>
      <c r="AN96" s="200" t="str">
        <f t="shared" si="50"/>
        <v>-</v>
      </c>
      <c r="AO96" s="200" t="str">
        <f t="shared" si="50"/>
        <v>-</v>
      </c>
      <c r="AP96" s="200" t="str">
        <f t="shared" si="50"/>
        <v>-</v>
      </c>
      <c r="AQ96" s="200" t="str">
        <f t="shared" si="51"/>
        <v>-</v>
      </c>
      <c r="AR96" s="200" t="str">
        <f t="shared" si="51"/>
        <v>-</v>
      </c>
      <c r="AS96" s="200" t="str">
        <f t="shared" si="51"/>
        <v>-</v>
      </c>
      <c r="AT96" s="200" t="str">
        <f t="shared" si="51"/>
        <v>-</v>
      </c>
      <c r="AU96" s="200" t="str">
        <f t="shared" si="51"/>
        <v>-</v>
      </c>
      <c r="AV96" s="200" t="str">
        <f t="shared" si="51"/>
        <v>-</v>
      </c>
      <c r="AW96" s="200" t="str">
        <f t="shared" si="51"/>
        <v>-</v>
      </c>
      <c r="AX96" s="200" t="str">
        <f t="shared" si="51"/>
        <v>-</v>
      </c>
      <c r="AY96" s="200" t="str">
        <f t="shared" si="51"/>
        <v>-</v>
      </c>
      <c r="AZ96" s="200" t="str">
        <f t="shared" si="51"/>
        <v>-</v>
      </c>
      <c r="BA96" s="200" t="str">
        <f t="shared" si="52"/>
        <v>-</v>
      </c>
      <c r="BB96" s="200" t="str">
        <f t="shared" si="52"/>
        <v>-</v>
      </c>
      <c r="BC96" s="200" t="str">
        <f t="shared" si="52"/>
        <v>-</v>
      </c>
      <c r="BD96" s="200" t="str">
        <f t="shared" si="52"/>
        <v>-</v>
      </c>
      <c r="BE96" s="200" t="str">
        <f t="shared" si="52"/>
        <v>-</v>
      </c>
      <c r="BF96" s="200" t="str">
        <f t="shared" si="52"/>
        <v>-</v>
      </c>
      <c r="BG96" s="200" t="str">
        <f t="shared" si="52"/>
        <v>-</v>
      </c>
      <c r="BH96" s="200" t="str">
        <f t="shared" si="52"/>
        <v>-</v>
      </c>
      <c r="BI96" s="200" t="str">
        <f t="shared" si="52"/>
        <v>-</v>
      </c>
      <c r="BJ96" s="200" t="str">
        <f t="shared" si="52"/>
        <v>-</v>
      </c>
      <c r="BK96" s="200" t="str">
        <f t="shared" si="52"/>
        <v>-</v>
      </c>
      <c r="BL96" s="200" t="str">
        <f t="shared" si="52"/>
        <v>-</v>
      </c>
      <c r="BM96" s="195"/>
      <c r="BN96" s="201" t="s">
        <v>36</v>
      </c>
      <c r="BO96" s="202" t="s">
        <v>36</v>
      </c>
      <c r="BP96" s="202" t="s">
        <v>36</v>
      </c>
      <c r="BQ96" s="202" t="s">
        <v>36</v>
      </c>
      <c r="BR96" s="202" t="s">
        <v>36</v>
      </c>
      <c r="BS96" s="202" t="s">
        <v>36</v>
      </c>
      <c r="BT96" s="203" t="s">
        <v>36</v>
      </c>
      <c r="BU96" s="202" t="s">
        <v>36</v>
      </c>
      <c r="BV96" s="202" t="s">
        <v>36</v>
      </c>
      <c r="BW96" s="202" t="s">
        <v>36</v>
      </c>
      <c r="BX96" s="202" t="s">
        <v>36</v>
      </c>
      <c r="BY96" s="202" t="s">
        <v>36</v>
      </c>
      <c r="BZ96" s="202" t="s">
        <v>36</v>
      </c>
      <c r="CA96" s="203" t="s">
        <v>36</v>
      </c>
      <c r="CB96" s="202" t="s">
        <v>36</v>
      </c>
      <c r="CC96" s="202" t="s">
        <v>36</v>
      </c>
      <c r="CD96" s="202" t="s">
        <v>36</v>
      </c>
      <c r="CE96" s="202" t="s">
        <v>36</v>
      </c>
      <c r="CF96" s="202" t="s">
        <v>36</v>
      </c>
      <c r="CG96" s="202" t="s">
        <v>36</v>
      </c>
      <c r="CH96" s="204" t="s">
        <v>36</v>
      </c>
      <c r="CI96" s="201" t="s">
        <v>36</v>
      </c>
      <c r="CJ96" s="202" t="s">
        <v>36</v>
      </c>
      <c r="CK96" s="202" t="s">
        <v>36</v>
      </c>
      <c r="CL96" s="202" t="s">
        <v>36</v>
      </c>
      <c r="CM96" s="202" t="s">
        <v>36</v>
      </c>
      <c r="CN96" s="202" t="s">
        <v>36</v>
      </c>
      <c r="CO96" s="203" t="s">
        <v>36</v>
      </c>
      <c r="CP96" s="202" t="s">
        <v>36</v>
      </c>
      <c r="CQ96" s="202" t="s">
        <v>36</v>
      </c>
      <c r="CR96" s="202" t="s">
        <v>36</v>
      </c>
      <c r="CS96" s="202" t="s">
        <v>36</v>
      </c>
      <c r="CT96" s="202" t="s">
        <v>36</v>
      </c>
      <c r="CU96" s="202" t="s">
        <v>36</v>
      </c>
      <c r="CV96" s="203" t="s">
        <v>36</v>
      </c>
      <c r="CW96" s="202" t="s">
        <v>36</v>
      </c>
      <c r="CX96" s="202" t="s">
        <v>36</v>
      </c>
      <c r="CY96" s="202" t="s">
        <v>36</v>
      </c>
      <c r="CZ96" s="202" t="s">
        <v>36</v>
      </c>
      <c r="DA96" s="202" t="s">
        <v>36</v>
      </c>
      <c r="DB96" s="202" t="s">
        <v>36</v>
      </c>
      <c r="DC96" s="204" t="s">
        <v>36</v>
      </c>
      <c r="DD96" s="201" t="s">
        <v>36</v>
      </c>
      <c r="DE96" s="202" t="s">
        <v>36</v>
      </c>
      <c r="DF96" s="202" t="s">
        <v>36</v>
      </c>
      <c r="DG96" s="202" t="s">
        <v>36</v>
      </c>
      <c r="DH96" s="202" t="s">
        <v>36</v>
      </c>
      <c r="DI96" s="202" t="s">
        <v>36</v>
      </c>
      <c r="DJ96" s="203" t="s">
        <v>36</v>
      </c>
      <c r="DK96" s="202" t="s">
        <v>36</v>
      </c>
      <c r="DL96" s="202" t="s">
        <v>36</v>
      </c>
      <c r="DM96" s="202" t="s">
        <v>36</v>
      </c>
      <c r="DN96" s="202" t="s">
        <v>36</v>
      </c>
      <c r="DO96" s="202" t="s">
        <v>36</v>
      </c>
      <c r="DP96" s="202" t="s">
        <v>36</v>
      </c>
      <c r="DQ96" s="203" t="s">
        <v>36</v>
      </c>
      <c r="DR96" s="202" t="s">
        <v>36</v>
      </c>
      <c r="DS96" s="202" t="s">
        <v>36</v>
      </c>
      <c r="DT96" s="202" t="s">
        <v>36</v>
      </c>
      <c r="DU96" s="202" t="s">
        <v>36</v>
      </c>
      <c r="DV96" s="202" t="s">
        <v>36</v>
      </c>
      <c r="DW96" s="202" t="s">
        <v>36</v>
      </c>
      <c r="DX96" s="204" t="s">
        <v>36</v>
      </c>
      <c r="DY96" s="201" t="s">
        <v>36</v>
      </c>
      <c r="DZ96" s="202" t="s">
        <v>36</v>
      </c>
      <c r="EA96" s="202" t="s">
        <v>36</v>
      </c>
      <c r="EB96" s="202" t="s">
        <v>36</v>
      </c>
      <c r="EC96" s="202" t="s">
        <v>36</v>
      </c>
      <c r="ED96" s="202" t="s">
        <v>36</v>
      </c>
      <c r="EE96" s="203" t="s">
        <v>36</v>
      </c>
      <c r="EF96" s="202" t="s">
        <v>36</v>
      </c>
      <c r="EG96" s="202" t="s">
        <v>36</v>
      </c>
      <c r="EH96" s="202" t="s">
        <v>36</v>
      </c>
      <c r="EI96" s="202" t="s">
        <v>36</v>
      </c>
      <c r="EJ96" s="202" t="s">
        <v>36</v>
      </c>
      <c r="EK96" s="202" t="s">
        <v>36</v>
      </c>
      <c r="EL96" s="203" t="s">
        <v>36</v>
      </c>
      <c r="EM96" s="202" t="s">
        <v>36</v>
      </c>
      <c r="EN96" s="202" t="s">
        <v>36</v>
      </c>
      <c r="EO96" s="202" t="s">
        <v>36</v>
      </c>
      <c r="EP96" s="202" t="s">
        <v>36</v>
      </c>
      <c r="EQ96" s="202" t="s">
        <v>36</v>
      </c>
      <c r="ER96" s="202" t="s">
        <v>36</v>
      </c>
      <c r="ES96" s="204" t="s">
        <v>36</v>
      </c>
      <c r="ET96" s="201" t="s">
        <v>36</v>
      </c>
      <c r="EU96" s="202" t="s">
        <v>36</v>
      </c>
      <c r="EV96" s="202" t="s">
        <v>36</v>
      </c>
      <c r="EW96" s="202" t="s">
        <v>36</v>
      </c>
      <c r="EX96" s="202" t="s">
        <v>36</v>
      </c>
      <c r="EY96" s="202" t="s">
        <v>36</v>
      </c>
      <c r="EZ96" s="203" t="s">
        <v>36</v>
      </c>
      <c r="FA96" s="202" t="s">
        <v>36</v>
      </c>
      <c r="FB96" s="202" t="s">
        <v>36</v>
      </c>
      <c r="FC96" s="202" t="s">
        <v>36</v>
      </c>
      <c r="FD96" s="202" t="s">
        <v>36</v>
      </c>
      <c r="FE96" s="202" t="s">
        <v>36</v>
      </c>
      <c r="FF96" s="202" t="s">
        <v>36</v>
      </c>
      <c r="FG96" s="203" t="s">
        <v>36</v>
      </c>
      <c r="FH96" s="202" t="s">
        <v>36</v>
      </c>
      <c r="FI96" s="202" t="s">
        <v>36</v>
      </c>
      <c r="FJ96" s="202" t="s">
        <v>36</v>
      </c>
      <c r="FK96" s="202" t="s">
        <v>36</v>
      </c>
      <c r="FL96" s="202" t="s">
        <v>36</v>
      </c>
      <c r="FM96" s="202" t="s">
        <v>36</v>
      </c>
      <c r="FN96" s="204" t="s">
        <v>36</v>
      </c>
      <c r="FO96" s="201" t="s">
        <v>36</v>
      </c>
      <c r="FP96" s="202" t="s">
        <v>36</v>
      </c>
      <c r="FQ96" s="202" t="s">
        <v>36</v>
      </c>
      <c r="FR96" s="202" t="s">
        <v>36</v>
      </c>
      <c r="FS96" s="202" t="s">
        <v>36</v>
      </c>
      <c r="FT96" s="202" t="s">
        <v>36</v>
      </c>
      <c r="FU96" s="203" t="s">
        <v>36</v>
      </c>
      <c r="FV96" s="202" t="s">
        <v>36</v>
      </c>
      <c r="FW96" s="202" t="s">
        <v>36</v>
      </c>
      <c r="FX96" s="202" t="s">
        <v>36</v>
      </c>
      <c r="FY96" s="202" t="s">
        <v>36</v>
      </c>
      <c r="FZ96" s="202" t="s">
        <v>36</v>
      </c>
      <c r="GA96" s="202" t="s">
        <v>36</v>
      </c>
      <c r="GB96" s="203" t="s">
        <v>36</v>
      </c>
      <c r="GC96" s="202" t="s">
        <v>36</v>
      </c>
      <c r="GD96" s="202" t="s">
        <v>36</v>
      </c>
      <c r="GE96" s="202" t="s">
        <v>36</v>
      </c>
      <c r="GF96" s="202" t="s">
        <v>36</v>
      </c>
      <c r="GG96" s="202" t="s">
        <v>36</v>
      </c>
      <c r="GH96" s="202" t="s">
        <v>36</v>
      </c>
      <c r="GI96" s="204" t="s">
        <v>36</v>
      </c>
    </row>
    <row r="97" spans="1:191" outlineLevel="1">
      <c r="A97">
        <f t="shared" ref="A97:A109" si="53">A96+1</f>
        <v>31</v>
      </c>
      <c r="B97" s="130" t="str">
        <f t="shared" si="33"/>
        <v>Med BBT, Young ewes:Lmb, CFA:6.5yo, Wethers:2yo</v>
      </c>
      <c r="C97">
        <f t="shared" si="29"/>
        <v>1</v>
      </c>
      <c r="D97" t="b">
        <f t="shared" si="30"/>
        <v>1</v>
      </c>
      <c r="E97">
        <f t="shared" si="34"/>
        <v>730</v>
      </c>
      <c r="F97" t="str">
        <f t="shared" si="35"/>
        <v>-</v>
      </c>
      <c r="G97" t="str">
        <f t="shared" si="48"/>
        <v>-</v>
      </c>
      <c r="H97" t="str">
        <f t="shared" si="48"/>
        <v>-</v>
      </c>
      <c r="I97" t="str">
        <f t="shared" si="48"/>
        <v>-</v>
      </c>
      <c r="J97" t="str">
        <f t="shared" si="48"/>
        <v>-</v>
      </c>
      <c r="K97">
        <f t="shared" si="47"/>
        <v>0</v>
      </c>
      <c r="L97" s="209">
        <f t="shared" si="47"/>
        <v>450</v>
      </c>
      <c r="M97">
        <f t="shared" si="32"/>
        <v>0.9</v>
      </c>
      <c r="O97" s="136">
        <f t="shared" si="41"/>
        <v>3</v>
      </c>
      <c r="P97" s="221">
        <v>3</v>
      </c>
      <c r="Q97" s="136">
        <f t="shared" si="42"/>
        <v>3</v>
      </c>
      <c r="R97" s="221">
        <v>3</v>
      </c>
      <c r="S97" s="221">
        <v>1</v>
      </c>
      <c r="T97" s="221">
        <v>1</v>
      </c>
      <c r="W97" s="200" t="str">
        <f t="shared" si="49"/>
        <v>-</v>
      </c>
      <c r="X97" s="200" t="str">
        <f t="shared" si="49"/>
        <v>-</v>
      </c>
      <c r="Y97" s="200" t="str">
        <f t="shared" si="49"/>
        <v>-</v>
      </c>
      <c r="Z97" s="200" t="str">
        <f t="shared" si="49"/>
        <v>-</v>
      </c>
      <c r="AA97" s="200" t="str">
        <f t="shared" si="49"/>
        <v>-</v>
      </c>
      <c r="AB97" s="200" t="str">
        <f t="shared" si="49"/>
        <v>-</v>
      </c>
      <c r="AC97" s="200" t="str">
        <f t="shared" si="49"/>
        <v>-</v>
      </c>
      <c r="AD97" s="200" t="str">
        <f t="shared" si="49"/>
        <v>-</v>
      </c>
      <c r="AE97" s="200" t="str">
        <f t="shared" si="49"/>
        <v>-</v>
      </c>
      <c r="AF97" s="200" t="str">
        <f t="shared" si="49"/>
        <v>-</v>
      </c>
      <c r="AG97" s="200" t="str">
        <f t="shared" si="50"/>
        <v>-</v>
      </c>
      <c r="AH97" s="200" t="str">
        <f t="shared" si="50"/>
        <v>-</v>
      </c>
      <c r="AI97" s="200" t="str">
        <f t="shared" si="50"/>
        <v>-</v>
      </c>
      <c r="AJ97" s="200" t="str">
        <f t="shared" si="50"/>
        <v>-</v>
      </c>
      <c r="AK97" s="200" t="str">
        <f t="shared" si="50"/>
        <v>-</v>
      </c>
      <c r="AL97" s="200" t="str">
        <f t="shared" si="50"/>
        <v>-</v>
      </c>
      <c r="AM97" s="200" t="str">
        <f t="shared" si="50"/>
        <v>-</v>
      </c>
      <c r="AN97" s="200" t="str">
        <f t="shared" si="50"/>
        <v>-</v>
      </c>
      <c r="AO97" s="200" t="str">
        <f t="shared" si="50"/>
        <v>-</v>
      </c>
      <c r="AP97" s="200" t="str">
        <f t="shared" si="50"/>
        <v>-</v>
      </c>
      <c r="AQ97" s="200" t="str">
        <f t="shared" si="51"/>
        <v>-</v>
      </c>
      <c r="AR97" s="200" t="str">
        <f t="shared" si="51"/>
        <v>-</v>
      </c>
      <c r="AS97" s="200" t="str">
        <f t="shared" si="51"/>
        <v>-</v>
      </c>
      <c r="AT97" s="200" t="str">
        <f t="shared" si="51"/>
        <v>-</v>
      </c>
      <c r="AU97" s="200" t="str">
        <f t="shared" si="51"/>
        <v>-</v>
      </c>
      <c r="AV97" s="200" t="str">
        <f t="shared" si="51"/>
        <v>-</v>
      </c>
      <c r="AW97" s="200" t="str">
        <f t="shared" si="51"/>
        <v>-</v>
      </c>
      <c r="AX97" s="200" t="str">
        <f t="shared" si="51"/>
        <v>-</v>
      </c>
      <c r="AY97" s="200" t="str">
        <f t="shared" si="51"/>
        <v>-</v>
      </c>
      <c r="AZ97" s="200" t="str">
        <f t="shared" si="51"/>
        <v>-</v>
      </c>
      <c r="BA97" s="200" t="str">
        <f t="shared" si="52"/>
        <v>-</v>
      </c>
      <c r="BB97" s="200" t="str">
        <f t="shared" si="52"/>
        <v>-</v>
      </c>
      <c r="BC97" s="200" t="str">
        <f t="shared" si="52"/>
        <v>-</v>
      </c>
      <c r="BD97" s="200" t="str">
        <f t="shared" si="52"/>
        <v>-</v>
      </c>
      <c r="BE97" s="200" t="str">
        <f t="shared" si="52"/>
        <v>-</v>
      </c>
      <c r="BF97" s="200" t="str">
        <f t="shared" si="52"/>
        <v>-</v>
      </c>
      <c r="BG97" s="200" t="str">
        <f t="shared" si="52"/>
        <v>-</v>
      </c>
      <c r="BH97" s="200" t="str">
        <f t="shared" si="52"/>
        <v>-</v>
      </c>
      <c r="BI97" s="200" t="str">
        <f t="shared" si="52"/>
        <v>-</v>
      </c>
      <c r="BJ97" s="200" t="str">
        <f t="shared" si="52"/>
        <v>-</v>
      </c>
      <c r="BK97" s="200" t="str">
        <f t="shared" si="52"/>
        <v>-</v>
      </c>
      <c r="BL97" s="200" t="str">
        <f t="shared" si="52"/>
        <v>-</v>
      </c>
      <c r="BM97" s="195"/>
      <c r="BN97" s="201" t="s">
        <v>36</v>
      </c>
      <c r="BO97" s="202" t="s">
        <v>36</v>
      </c>
      <c r="BP97" s="202" t="s">
        <v>36</v>
      </c>
      <c r="BQ97" s="202" t="s">
        <v>36</v>
      </c>
      <c r="BR97" s="202" t="s">
        <v>36</v>
      </c>
      <c r="BS97" s="202" t="s">
        <v>36</v>
      </c>
      <c r="BT97" s="203" t="s">
        <v>36</v>
      </c>
      <c r="BU97" s="202" t="s">
        <v>36</v>
      </c>
      <c r="BV97" s="202" t="s">
        <v>36</v>
      </c>
      <c r="BW97" s="202" t="s">
        <v>36</v>
      </c>
      <c r="BX97" s="202" t="s">
        <v>36</v>
      </c>
      <c r="BY97" s="202" t="s">
        <v>36</v>
      </c>
      <c r="BZ97" s="202" t="s">
        <v>36</v>
      </c>
      <c r="CA97" s="203" t="s">
        <v>36</v>
      </c>
      <c r="CB97" s="202" t="s">
        <v>36</v>
      </c>
      <c r="CC97" s="202" t="s">
        <v>36</v>
      </c>
      <c r="CD97" s="202" t="s">
        <v>36</v>
      </c>
      <c r="CE97" s="202" t="s">
        <v>36</v>
      </c>
      <c r="CF97" s="202" t="s">
        <v>36</v>
      </c>
      <c r="CG97" s="202" t="s">
        <v>36</v>
      </c>
      <c r="CH97" s="204" t="s">
        <v>36</v>
      </c>
      <c r="CI97" s="201" t="s">
        <v>36</v>
      </c>
      <c r="CJ97" s="202" t="s">
        <v>36</v>
      </c>
      <c r="CK97" s="202" t="s">
        <v>36</v>
      </c>
      <c r="CL97" s="202" t="s">
        <v>36</v>
      </c>
      <c r="CM97" s="202" t="s">
        <v>36</v>
      </c>
      <c r="CN97" s="202" t="s">
        <v>36</v>
      </c>
      <c r="CO97" s="203" t="s">
        <v>36</v>
      </c>
      <c r="CP97" s="202" t="s">
        <v>36</v>
      </c>
      <c r="CQ97" s="202" t="s">
        <v>36</v>
      </c>
      <c r="CR97" s="202" t="s">
        <v>36</v>
      </c>
      <c r="CS97" s="202" t="s">
        <v>36</v>
      </c>
      <c r="CT97" s="202" t="s">
        <v>36</v>
      </c>
      <c r="CU97" s="202" t="s">
        <v>36</v>
      </c>
      <c r="CV97" s="203" t="s">
        <v>36</v>
      </c>
      <c r="CW97" s="202" t="s">
        <v>36</v>
      </c>
      <c r="CX97" s="202" t="s">
        <v>36</v>
      </c>
      <c r="CY97" s="202" t="s">
        <v>36</v>
      </c>
      <c r="CZ97" s="202" t="s">
        <v>36</v>
      </c>
      <c r="DA97" s="202" t="s">
        <v>36</v>
      </c>
      <c r="DB97" s="202" t="s">
        <v>36</v>
      </c>
      <c r="DC97" s="204" t="s">
        <v>36</v>
      </c>
      <c r="DD97" s="201" t="s">
        <v>36</v>
      </c>
      <c r="DE97" s="202" t="s">
        <v>36</v>
      </c>
      <c r="DF97" s="202" t="s">
        <v>36</v>
      </c>
      <c r="DG97" s="202" t="s">
        <v>36</v>
      </c>
      <c r="DH97" s="202" t="s">
        <v>36</v>
      </c>
      <c r="DI97" s="202" t="s">
        <v>36</v>
      </c>
      <c r="DJ97" s="203" t="s">
        <v>36</v>
      </c>
      <c r="DK97" s="202" t="s">
        <v>36</v>
      </c>
      <c r="DL97" s="202" t="s">
        <v>36</v>
      </c>
      <c r="DM97" s="202" t="s">
        <v>36</v>
      </c>
      <c r="DN97" s="202" t="s">
        <v>36</v>
      </c>
      <c r="DO97" s="202" t="s">
        <v>36</v>
      </c>
      <c r="DP97" s="202" t="s">
        <v>36</v>
      </c>
      <c r="DQ97" s="203" t="s">
        <v>36</v>
      </c>
      <c r="DR97" s="202" t="s">
        <v>36</v>
      </c>
      <c r="DS97" s="202" t="s">
        <v>36</v>
      </c>
      <c r="DT97" s="202" t="s">
        <v>36</v>
      </c>
      <c r="DU97" s="202" t="s">
        <v>36</v>
      </c>
      <c r="DV97" s="202" t="s">
        <v>36</v>
      </c>
      <c r="DW97" s="202" t="s">
        <v>36</v>
      </c>
      <c r="DX97" s="204" t="s">
        <v>36</v>
      </c>
      <c r="DY97" s="201" t="s">
        <v>36</v>
      </c>
      <c r="DZ97" s="202" t="s">
        <v>36</v>
      </c>
      <c r="EA97" s="202" t="s">
        <v>36</v>
      </c>
      <c r="EB97" s="202" t="s">
        <v>36</v>
      </c>
      <c r="EC97" s="202" t="s">
        <v>36</v>
      </c>
      <c r="ED97" s="202" t="s">
        <v>36</v>
      </c>
      <c r="EE97" s="203" t="s">
        <v>36</v>
      </c>
      <c r="EF97" s="202" t="s">
        <v>36</v>
      </c>
      <c r="EG97" s="202" t="s">
        <v>36</v>
      </c>
      <c r="EH97" s="202" t="s">
        <v>36</v>
      </c>
      <c r="EI97" s="202" t="s">
        <v>36</v>
      </c>
      <c r="EJ97" s="202" t="s">
        <v>36</v>
      </c>
      <c r="EK97" s="202" t="s">
        <v>36</v>
      </c>
      <c r="EL97" s="203" t="s">
        <v>36</v>
      </c>
      <c r="EM97" s="202" t="s">
        <v>36</v>
      </c>
      <c r="EN97" s="202" t="s">
        <v>36</v>
      </c>
      <c r="EO97" s="202" t="s">
        <v>36</v>
      </c>
      <c r="EP97" s="202" t="s">
        <v>36</v>
      </c>
      <c r="EQ97" s="202" t="s">
        <v>36</v>
      </c>
      <c r="ER97" s="202" t="s">
        <v>36</v>
      </c>
      <c r="ES97" s="204" t="s">
        <v>36</v>
      </c>
      <c r="ET97" s="201" t="s">
        <v>36</v>
      </c>
      <c r="EU97" s="202" t="s">
        <v>36</v>
      </c>
      <c r="EV97" s="202" t="s">
        <v>36</v>
      </c>
      <c r="EW97" s="202" t="s">
        <v>36</v>
      </c>
      <c r="EX97" s="202" t="s">
        <v>36</v>
      </c>
      <c r="EY97" s="202" t="s">
        <v>36</v>
      </c>
      <c r="EZ97" s="203" t="s">
        <v>36</v>
      </c>
      <c r="FA97" s="202" t="s">
        <v>36</v>
      </c>
      <c r="FB97" s="202" t="s">
        <v>36</v>
      </c>
      <c r="FC97" s="202" t="s">
        <v>36</v>
      </c>
      <c r="FD97" s="202" t="s">
        <v>36</v>
      </c>
      <c r="FE97" s="202" t="s">
        <v>36</v>
      </c>
      <c r="FF97" s="202" t="s">
        <v>36</v>
      </c>
      <c r="FG97" s="203" t="s">
        <v>36</v>
      </c>
      <c r="FH97" s="202" t="s">
        <v>36</v>
      </c>
      <c r="FI97" s="202" t="s">
        <v>36</v>
      </c>
      <c r="FJ97" s="202" t="s">
        <v>36</v>
      </c>
      <c r="FK97" s="202" t="s">
        <v>36</v>
      </c>
      <c r="FL97" s="202" t="s">
        <v>36</v>
      </c>
      <c r="FM97" s="202" t="s">
        <v>36</v>
      </c>
      <c r="FN97" s="204" t="s">
        <v>36</v>
      </c>
      <c r="FO97" s="201" t="s">
        <v>36</v>
      </c>
      <c r="FP97" s="202" t="s">
        <v>36</v>
      </c>
      <c r="FQ97" s="202" t="s">
        <v>36</v>
      </c>
      <c r="FR97" s="202" t="s">
        <v>36</v>
      </c>
      <c r="FS97" s="202" t="s">
        <v>36</v>
      </c>
      <c r="FT97" s="202" t="s">
        <v>36</v>
      </c>
      <c r="FU97" s="203" t="s">
        <v>36</v>
      </c>
      <c r="FV97" s="202" t="s">
        <v>36</v>
      </c>
      <c r="FW97" s="202" t="s">
        <v>36</v>
      </c>
      <c r="FX97" s="202" t="s">
        <v>36</v>
      </c>
      <c r="FY97" s="202" t="s">
        <v>36</v>
      </c>
      <c r="FZ97" s="202" t="s">
        <v>36</v>
      </c>
      <c r="GA97" s="202" t="s">
        <v>36</v>
      </c>
      <c r="GB97" s="203" t="s">
        <v>36</v>
      </c>
      <c r="GC97" s="202" t="s">
        <v>36</v>
      </c>
      <c r="GD97" s="202" t="s">
        <v>36</v>
      </c>
      <c r="GE97" s="202" t="s">
        <v>36</v>
      </c>
      <c r="GF97" s="202" t="s">
        <v>36</v>
      </c>
      <c r="GG97" s="202" t="s">
        <v>36</v>
      </c>
      <c r="GH97" s="202" t="s">
        <v>36</v>
      </c>
      <c r="GI97" s="204" t="s">
        <v>36</v>
      </c>
    </row>
    <row r="98" spans="1:191" outlineLevel="1">
      <c r="A98">
        <f t="shared" si="53"/>
        <v>32</v>
      </c>
      <c r="B98" s="130" t="str">
        <f t="shared" si="33"/>
        <v>. BBB, Young ewes:Lmb, CFA:5.5yo, Wethers:Lmb</v>
      </c>
      <c r="C98">
        <f t="shared" si="29"/>
        <v>5</v>
      </c>
      <c r="D98" t="b">
        <f t="shared" si="30"/>
        <v>0</v>
      </c>
      <c r="E98" s="209">
        <f t="shared" si="34"/>
        <v>0</v>
      </c>
      <c r="F98" s="209">
        <f t="shared" si="35"/>
        <v>450</v>
      </c>
      <c r="G98" s="209" t="str">
        <f t="shared" si="48"/>
        <v>-</v>
      </c>
      <c r="H98" s="209">
        <f t="shared" si="48"/>
        <v>0</v>
      </c>
      <c r="I98" s="209">
        <f t="shared" si="48"/>
        <v>0</v>
      </c>
      <c r="J98" s="209">
        <f t="shared" si="48"/>
        <v>0</v>
      </c>
      <c r="K98" s="209">
        <f t="shared" si="47"/>
        <v>0</v>
      </c>
      <c r="L98" s="209">
        <f t="shared" si="47"/>
        <v>450</v>
      </c>
      <c r="M98">
        <f t="shared" si="32"/>
        <v>0</v>
      </c>
      <c r="O98" s="136">
        <f t="shared" si="41"/>
        <v>4</v>
      </c>
      <c r="P98" s="221">
        <v>4</v>
      </c>
      <c r="Q98" s="136">
        <f t="shared" si="42"/>
        <v>1</v>
      </c>
      <c r="R98" s="221">
        <v>1</v>
      </c>
      <c r="S98" s="221">
        <v>1</v>
      </c>
      <c r="T98" s="135">
        <f>MOD(INT(($A98-5)/PRODUCT(U$63:$U$63)),T$63)+1</f>
        <v>2</v>
      </c>
      <c r="W98" s="200" t="str">
        <f t="shared" si="49"/>
        <v>-</v>
      </c>
      <c r="X98" s="200" t="str">
        <f t="shared" si="49"/>
        <v>-</v>
      </c>
      <c r="Y98" s="200" t="str">
        <f t="shared" si="49"/>
        <v>-</v>
      </c>
      <c r="Z98" s="200" t="str">
        <f t="shared" si="49"/>
        <v>-</v>
      </c>
      <c r="AA98" s="200" t="str">
        <f t="shared" si="49"/>
        <v>-</v>
      </c>
      <c r="AB98" s="200" t="str">
        <f t="shared" si="49"/>
        <v>-</v>
      </c>
      <c r="AC98" s="200" t="str">
        <f t="shared" si="49"/>
        <v>-</v>
      </c>
      <c r="AD98" s="200" t="str">
        <f t="shared" si="49"/>
        <v>-</v>
      </c>
      <c r="AE98" s="200" t="str">
        <f t="shared" si="49"/>
        <v>-</v>
      </c>
      <c r="AF98" s="200" t="str">
        <f t="shared" si="49"/>
        <v>-</v>
      </c>
      <c r="AG98" s="200" t="str">
        <f t="shared" si="50"/>
        <v>-</v>
      </c>
      <c r="AH98" s="200" t="str">
        <f t="shared" si="50"/>
        <v>-</v>
      </c>
      <c r="AI98" s="200" t="str">
        <f t="shared" si="50"/>
        <v>-</v>
      </c>
      <c r="AJ98" s="200" t="str">
        <f t="shared" si="50"/>
        <v>-</v>
      </c>
      <c r="AK98" s="200" t="str">
        <f t="shared" si="50"/>
        <v>-</v>
      </c>
      <c r="AL98" s="200" t="str">
        <f t="shared" si="50"/>
        <v>-</v>
      </c>
      <c r="AM98" s="200" t="str">
        <f t="shared" si="50"/>
        <v>-</v>
      </c>
      <c r="AN98" s="200" t="str">
        <f t="shared" si="50"/>
        <v>-</v>
      </c>
      <c r="AO98" s="200" t="str">
        <f t="shared" si="50"/>
        <v>-</v>
      </c>
      <c r="AP98" s="200" t="str">
        <f t="shared" si="50"/>
        <v>-</v>
      </c>
      <c r="AQ98" s="200" t="str">
        <f t="shared" si="51"/>
        <v>-</v>
      </c>
      <c r="AR98" s="200" t="str">
        <f t="shared" si="51"/>
        <v>-</v>
      </c>
      <c r="AS98" s="200" t="str">
        <f t="shared" si="51"/>
        <v>-</v>
      </c>
      <c r="AT98" s="200" t="str">
        <f t="shared" si="51"/>
        <v>-</v>
      </c>
      <c r="AU98" s="200" t="str">
        <f t="shared" si="51"/>
        <v>-</v>
      </c>
      <c r="AV98" s="200" t="str">
        <f t="shared" si="51"/>
        <v>-</v>
      </c>
      <c r="AW98" s="200" t="str">
        <f t="shared" si="51"/>
        <v>-</v>
      </c>
      <c r="AX98" s="200" t="str">
        <f t="shared" si="51"/>
        <v>-</v>
      </c>
      <c r="AY98" s="200" t="str">
        <f t="shared" si="51"/>
        <v>-</v>
      </c>
      <c r="AZ98" s="200" t="str">
        <f t="shared" si="51"/>
        <v>-</v>
      </c>
      <c r="BA98" s="200" t="str">
        <f t="shared" si="52"/>
        <v>-</v>
      </c>
      <c r="BB98" s="200" t="str">
        <f t="shared" si="52"/>
        <v>-</v>
      </c>
      <c r="BC98" s="200" t="str">
        <f t="shared" si="52"/>
        <v>-</v>
      </c>
      <c r="BD98" s="200" t="str">
        <f t="shared" si="52"/>
        <v>-</v>
      </c>
      <c r="BE98" s="200" t="str">
        <f t="shared" si="52"/>
        <v>-</v>
      </c>
      <c r="BF98" s="200" t="str">
        <f t="shared" si="52"/>
        <v>-</v>
      </c>
      <c r="BG98" s="200" t="str">
        <f t="shared" si="52"/>
        <v>-</v>
      </c>
      <c r="BH98" s="200" t="str">
        <f t="shared" si="52"/>
        <v>-</v>
      </c>
      <c r="BI98" s="200" t="str">
        <f t="shared" si="52"/>
        <v>-</v>
      </c>
      <c r="BJ98" s="200" t="str">
        <f t="shared" si="52"/>
        <v>-</v>
      </c>
      <c r="BK98" s="200" t="str">
        <f t="shared" si="52"/>
        <v>-</v>
      </c>
      <c r="BL98" s="200" t="str">
        <f t="shared" si="52"/>
        <v>-</v>
      </c>
      <c r="BM98" s="195"/>
      <c r="BN98" s="201" t="s">
        <v>36</v>
      </c>
      <c r="BO98" s="202" t="s">
        <v>36</v>
      </c>
      <c r="BP98" s="202" t="s">
        <v>36</v>
      </c>
      <c r="BQ98" s="202" t="s">
        <v>36</v>
      </c>
      <c r="BR98" s="202" t="s">
        <v>36</v>
      </c>
      <c r="BS98" s="202" t="s">
        <v>36</v>
      </c>
      <c r="BT98" s="203" t="s">
        <v>36</v>
      </c>
      <c r="BU98" s="202" t="s">
        <v>36</v>
      </c>
      <c r="BV98" s="202" t="s">
        <v>36</v>
      </c>
      <c r="BW98" s="202" t="s">
        <v>36</v>
      </c>
      <c r="BX98" s="202" t="s">
        <v>36</v>
      </c>
      <c r="BY98" s="202" t="s">
        <v>36</v>
      </c>
      <c r="BZ98" s="202" t="s">
        <v>36</v>
      </c>
      <c r="CA98" s="203" t="s">
        <v>36</v>
      </c>
      <c r="CB98" s="202" t="s">
        <v>36</v>
      </c>
      <c r="CC98" s="202" t="s">
        <v>36</v>
      </c>
      <c r="CD98" s="202" t="s">
        <v>36</v>
      </c>
      <c r="CE98" s="202" t="s">
        <v>36</v>
      </c>
      <c r="CF98" s="202" t="s">
        <v>36</v>
      </c>
      <c r="CG98" s="202" t="s">
        <v>36</v>
      </c>
      <c r="CH98" s="204" t="s">
        <v>36</v>
      </c>
      <c r="CI98" s="201" t="s">
        <v>36</v>
      </c>
      <c r="CJ98" s="202" t="s">
        <v>36</v>
      </c>
      <c r="CK98" s="202" t="s">
        <v>36</v>
      </c>
      <c r="CL98" s="202" t="s">
        <v>36</v>
      </c>
      <c r="CM98" s="202" t="s">
        <v>36</v>
      </c>
      <c r="CN98" s="202" t="s">
        <v>36</v>
      </c>
      <c r="CO98" s="203" t="s">
        <v>36</v>
      </c>
      <c r="CP98" s="202" t="s">
        <v>36</v>
      </c>
      <c r="CQ98" s="202" t="s">
        <v>36</v>
      </c>
      <c r="CR98" s="202" t="s">
        <v>36</v>
      </c>
      <c r="CS98" s="202" t="s">
        <v>36</v>
      </c>
      <c r="CT98" s="202" t="s">
        <v>36</v>
      </c>
      <c r="CU98" s="202" t="s">
        <v>36</v>
      </c>
      <c r="CV98" s="203" t="s">
        <v>36</v>
      </c>
      <c r="CW98" s="202" t="s">
        <v>36</v>
      </c>
      <c r="CX98" s="202" t="s">
        <v>36</v>
      </c>
      <c r="CY98" s="202" t="s">
        <v>36</v>
      </c>
      <c r="CZ98" s="202" t="s">
        <v>36</v>
      </c>
      <c r="DA98" s="202" t="s">
        <v>36</v>
      </c>
      <c r="DB98" s="202" t="s">
        <v>36</v>
      </c>
      <c r="DC98" s="204" t="s">
        <v>36</v>
      </c>
      <c r="DD98" s="201" t="s">
        <v>36</v>
      </c>
      <c r="DE98" s="202" t="s">
        <v>36</v>
      </c>
      <c r="DF98" s="202" t="s">
        <v>36</v>
      </c>
      <c r="DG98" s="202" t="s">
        <v>36</v>
      </c>
      <c r="DH98" s="202" t="s">
        <v>36</v>
      </c>
      <c r="DI98" s="202" t="s">
        <v>36</v>
      </c>
      <c r="DJ98" s="203" t="s">
        <v>36</v>
      </c>
      <c r="DK98" s="202" t="s">
        <v>36</v>
      </c>
      <c r="DL98" s="202" t="s">
        <v>36</v>
      </c>
      <c r="DM98" s="202" t="s">
        <v>36</v>
      </c>
      <c r="DN98" s="202" t="s">
        <v>36</v>
      </c>
      <c r="DO98" s="202" t="s">
        <v>36</v>
      </c>
      <c r="DP98" s="202" t="s">
        <v>36</v>
      </c>
      <c r="DQ98" s="203" t="s">
        <v>36</v>
      </c>
      <c r="DR98" s="202" t="s">
        <v>36</v>
      </c>
      <c r="DS98" s="202" t="s">
        <v>36</v>
      </c>
      <c r="DT98" s="202" t="s">
        <v>36</v>
      </c>
      <c r="DU98" s="202" t="s">
        <v>36</v>
      </c>
      <c r="DV98" s="202" t="s">
        <v>36</v>
      </c>
      <c r="DW98" s="202" t="s">
        <v>36</v>
      </c>
      <c r="DX98" s="204" t="s">
        <v>36</v>
      </c>
      <c r="DY98" s="201" t="s">
        <v>36</v>
      </c>
      <c r="DZ98" s="202" t="s">
        <v>36</v>
      </c>
      <c r="EA98" s="202" t="s">
        <v>36</v>
      </c>
      <c r="EB98" s="202" t="s">
        <v>36</v>
      </c>
      <c r="EC98" s="202" t="s">
        <v>36</v>
      </c>
      <c r="ED98" s="202" t="s">
        <v>36</v>
      </c>
      <c r="EE98" s="203" t="s">
        <v>36</v>
      </c>
      <c r="EF98" s="202" t="s">
        <v>36</v>
      </c>
      <c r="EG98" s="202" t="s">
        <v>36</v>
      </c>
      <c r="EH98" s="202" t="s">
        <v>36</v>
      </c>
      <c r="EI98" s="202" t="s">
        <v>36</v>
      </c>
      <c r="EJ98" s="202" t="s">
        <v>36</v>
      </c>
      <c r="EK98" s="202" t="s">
        <v>36</v>
      </c>
      <c r="EL98" s="203" t="s">
        <v>36</v>
      </c>
      <c r="EM98" s="202" t="s">
        <v>36</v>
      </c>
      <c r="EN98" s="202" t="s">
        <v>36</v>
      </c>
      <c r="EO98" s="202" t="s">
        <v>36</v>
      </c>
      <c r="EP98" s="202" t="s">
        <v>36</v>
      </c>
      <c r="EQ98" s="202" t="s">
        <v>36</v>
      </c>
      <c r="ER98" s="202" t="s">
        <v>36</v>
      </c>
      <c r="ES98" s="204" t="s">
        <v>36</v>
      </c>
      <c r="ET98" s="201" t="s">
        <v>36</v>
      </c>
      <c r="EU98" s="202" t="s">
        <v>36</v>
      </c>
      <c r="EV98" s="202" t="s">
        <v>36</v>
      </c>
      <c r="EW98" s="202" t="s">
        <v>36</v>
      </c>
      <c r="EX98" s="202" t="s">
        <v>36</v>
      </c>
      <c r="EY98" s="202" t="s">
        <v>36</v>
      </c>
      <c r="EZ98" s="203" t="s">
        <v>36</v>
      </c>
      <c r="FA98" s="202" t="s">
        <v>36</v>
      </c>
      <c r="FB98" s="202" t="s">
        <v>36</v>
      </c>
      <c r="FC98" s="202" t="s">
        <v>36</v>
      </c>
      <c r="FD98" s="202" t="s">
        <v>36</v>
      </c>
      <c r="FE98" s="202" t="s">
        <v>36</v>
      </c>
      <c r="FF98" s="202" t="s">
        <v>36</v>
      </c>
      <c r="FG98" s="203" t="s">
        <v>36</v>
      </c>
      <c r="FH98" s="202" t="s">
        <v>36</v>
      </c>
      <c r="FI98" s="202" t="s">
        <v>36</v>
      </c>
      <c r="FJ98" s="202" t="s">
        <v>36</v>
      </c>
      <c r="FK98" s="202" t="s">
        <v>36</v>
      </c>
      <c r="FL98" s="202" t="s">
        <v>36</v>
      </c>
      <c r="FM98" s="202" t="s">
        <v>36</v>
      </c>
      <c r="FN98" s="204" t="s">
        <v>36</v>
      </c>
      <c r="FO98" s="201" t="s">
        <v>36</v>
      </c>
      <c r="FP98" s="202" t="s">
        <v>36</v>
      </c>
      <c r="FQ98" s="202" t="s">
        <v>36</v>
      </c>
      <c r="FR98" s="202" t="s">
        <v>36</v>
      </c>
      <c r="FS98" s="202" t="s">
        <v>36</v>
      </c>
      <c r="FT98" s="202" t="s">
        <v>36</v>
      </c>
      <c r="FU98" s="203" t="s">
        <v>36</v>
      </c>
      <c r="FV98" s="202" t="s">
        <v>36</v>
      </c>
      <c r="FW98" s="202" t="s">
        <v>36</v>
      </c>
      <c r="FX98" s="202" t="s">
        <v>36</v>
      </c>
      <c r="FY98" s="202" t="s">
        <v>36</v>
      </c>
      <c r="FZ98" s="202" t="s">
        <v>36</v>
      </c>
      <c r="GA98" s="202" t="s">
        <v>36</v>
      </c>
      <c r="GB98" s="203" t="s">
        <v>36</v>
      </c>
      <c r="GC98" s="202" t="s">
        <v>36</v>
      </c>
      <c r="GD98" s="202" t="s">
        <v>36</v>
      </c>
      <c r="GE98" s="202" t="s">
        <v>36</v>
      </c>
      <c r="GF98" s="202" t="s">
        <v>36</v>
      </c>
      <c r="GG98" s="202" t="s">
        <v>36</v>
      </c>
      <c r="GH98" s="202" t="s">
        <v>36</v>
      </c>
      <c r="GI98" s="204" t="s">
        <v>36</v>
      </c>
    </row>
    <row r="99" spans="1:191" outlineLevel="1">
      <c r="A99">
        <f t="shared" si="53"/>
        <v>33</v>
      </c>
      <c r="B99" s="130" t="str">
        <f t="shared" si="33"/>
        <v>. BBB, Young ewes:Lmb, CFA:6.5yo, Wethers:Lmb</v>
      </c>
      <c r="C99">
        <f t="shared" si="29"/>
        <v>5</v>
      </c>
      <c r="D99" t="b">
        <f t="shared" si="30"/>
        <v>0</v>
      </c>
      <c r="E99" s="209">
        <f t="shared" si="34"/>
        <v>0</v>
      </c>
      <c r="F99" s="209">
        <f t="shared" si="35"/>
        <v>450</v>
      </c>
      <c r="G99" s="209" t="str">
        <f t="shared" si="48"/>
        <v>-</v>
      </c>
      <c r="H99" s="209">
        <f t="shared" si="48"/>
        <v>0</v>
      </c>
      <c r="I99" s="209">
        <f t="shared" si="48"/>
        <v>0</v>
      </c>
      <c r="J99" s="209">
        <f t="shared" si="48"/>
        <v>0</v>
      </c>
      <c r="K99" s="209">
        <f t="shared" si="47"/>
        <v>0</v>
      </c>
      <c r="L99" s="209">
        <f t="shared" si="47"/>
        <v>450</v>
      </c>
      <c r="M99">
        <f t="shared" si="32"/>
        <v>0.9</v>
      </c>
      <c r="O99" s="136">
        <f t="shared" si="41"/>
        <v>4</v>
      </c>
      <c r="P99" s="221">
        <v>4</v>
      </c>
      <c r="Q99" s="136">
        <f t="shared" si="42"/>
        <v>1</v>
      </c>
      <c r="R99" s="221">
        <v>1</v>
      </c>
      <c r="S99" s="221">
        <v>1</v>
      </c>
      <c r="T99" s="135">
        <f>MOD(INT(($A99-5)/PRODUCT(U$63:$U$63)),T$63)+1</f>
        <v>1</v>
      </c>
      <c r="W99" s="200" t="str">
        <f t="shared" si="49"/>
        <v>-</v>
      </c>
      <c r="X99" s="200" t="str">
        <f t="shared" si="49"/>
        <v>-</v>
      </c>
      <c r="Y99" s="200" t="str">
        <f t="shared" si="49"/>
        <v>-</v>
      </c>
      <c r="Z99" s="200" t="str">
        <f t="shared" si="49"/>
        <v>-</v>
      </c>
      <c r="AA99" s="200" t="str">
        <f t="shared" si="49"/>
        <v>-</v>
      </c>
      <c r="AB99" s="200" t="str">
        <f t="shared" si="49"/>
        <v>-</v>
      </c>
      <c r="AC99" s="200" t="str">
        <f t="shared" si="49"/>
        <v>-</v>
      </c>
      <c r="AD99" s="200" t="str">
        <f t="shared" si="49"/>
        <v>-</v>
      </c>
      <c r="AE99" s="200" t="str">
        <f t="shared" si="49"/>
        <v>-</v>
      </c>
      <c r="AF99" s="200" t="str">
        <f t="shared" si="49"/>
        <v>-</v>
      </c>
      <c r="AG99" s="200" t="str">
        <f t="shared" si="50"/>
        <v>-</v>
      </c>
      <c r="AH99" s="200" t="str">
        <f t="shared" si="50"/>
        <v>-</v>
      </c>
      <c r="AI99" s="200" t="str">
        <f t="shared" si="50"/>
        <v>-</v>
      </c>
      <c r="AJ99" s="200" t="str">
        <f t="shared" si="50"/>
        <v>-</v>
      </c>
      <c r="AK99" s="200" t="str">
        <f t="shared" si="50"/>
        <v>-</v>
      </c>
      <c r="AL99" s="200" t="str">
        <f t="shared" si="50"/>
        <v>-</v>
      </c>
      <c r="AM99" s="200" t="str">
        <f t="shared" si="50"/>
        <v>-</v>
      </c>
      <c r="AN99" s="200" t="str">
        <f t="shared" si="50"/>
        <v>-</v>
      </c>
      <c r="AO99" s="200" t="str">
        <f t="shared" si="50"/>
        <v>-</v>
      </c>
      <c r="AP99" s="200" t="str">
        <f t="shared" si="50"/>
        <v>-</v>
      </c>
      <c r="AQ99" s="200" t="str">
        <f t="shared" si="51"/>
        <v>-</v>
      </c>
      <c r="AR99" s="200" t="str">
        <f t="shared" si="51"/>
        <v>-</v>
      </c>
      <c r="AS99" s="200" t="str">
        <f t="shared" si="51"/>
        <v>-</v>
      </c>
      <c r="AT99" s="200" t="str">
        <f t="shared" si="51"/>
        <v>-</v>
      </c>
      <c r="AU99" s="200" t="str">
        <f t="shared" si="51"/>
        <v>-</v>
      </c>
      <c r="AV99" s="200" t="str">
        <f t="shared" si="51"/>
        <v>-</v>
      </c>
      <c r="AW99" s="200" t="str">
        <f t="shared" si="51"/>
        <v>-</v>
      </c>
      <c r="AX99" s="200" t="str">
        <f t="shared" si="51"/>
        <v>-</v>
      </c>
      <c r="AY99" s="200" t="str">
        <f t="shared" si="51"/>
        <v>-</v>
      </c>
      <c r="AZ99" s="200" t="str">
        <f t="shared" si="51"/>
        <v>-</v>
      </c>
      <c r="BA99" s="200" t="str">
        <f t="shared" si="52"/>
        <v>-</v>
      </c>
      <c r="BB99" s="200" t="str">
        <f t="shared" si="52"/>
        <v>-</v>
      </c>
      <c r="BC99" s="200" t="str">
        <f t="shared" si="52"/>
        <v>-</v>
      </c>
      <c r="BD99" s="200" t="str">
        <f t="shared" si="52"/>
        <v>-</v>
      </c>
      <c r="BE99" s="200" t="str">
        <f t="shared" si="52"/>
        <v>-</v>
      </c>
      <c r="BF99" s="200" t="str">
        <f t="shared" si="52"/>
        <v>-</v>
      </c>
      <c r="BG99" s="200" t="str">
        <f t="shared" si="52"/>
        <v>-</v>
      </c>
      <c r="BH99" s="200" t="str">
        <f t="shared" si="52"/>
        <v>-</v>
      </c>
      <c r="BI99" s="200" t="str">
        <f t="shared" si="52"/>
        <v>-</v>
      </c>
      <c r="BJ99" s="200" t="str">
        <f t="shared" si="52"/>
        <v>-</v>
      </c>
      <c r="BK99" s="200" t="str">
        <f t="shared" si="52"/>
        <v>-</v>
      </c>
      <c r="BL99" s="200" t="str">
        <f t="shared" si="52"/>
        <v>-</v>
      </c>
      <c r="BM99" s="195"/>
      <c r="BN99" s="201" t="s">
        <v>36</v>
      </c>
      <c r="BO99" s="202" t="s">
        <v>36</v>
      </c>
      <c r="BP99" s="202" t="s">
        <v>36</v>
      </c>
      <c r="BQ99" s="202" t="s">
        <v>36</v>
      </c>
      <c r="BR99" s="202" t="s">
        <v>36</v>
      </c>
      <c r="BS99" s="202" t="s">
        <v>36</v>
      </c>
      <c r="BT99" s="203" t="s">
        <v>36</v>
      </c>
      <c r="BU99" s="202" t="s">
        <v>36</v>
      </c>
      <c r="BV99" s="202" t="s">
        <v>36</v>
      </c>
      <c r="BW99" s="202" t="s">
        <v>36</v>
      </c>
      <c r="BX99" s="202" t="s">
        <v>36</v>
      </c>
      <c r="BY99" s="202" t="s">
        <v>36</v>
      </c>
      <c r="BZ99" s="202" t="s">
        <v>36</v>
      </c>
      <c r="CA99" s="203" t="s">
        <v>36</v>
      </c>
      <c r="CB99" s="202" t="s">
        <v>36</v>
      </c>
      <c r="CC99" s="202" t="s">
        <v>36</v>
      </c>
      <c r="CD99" s="202" t="s">
        <v>36</v>
      </c>
      <c r="CE99" s="202" t="s">
        <v>36</v>
      </c>
      <c r="CF99" s="202" t="s">
        <v>36</v>
      </c>
      <c r="CG99" s="202" t="s">
        <v>36</v>
      </c>
      <c r="CH99" s="204" t="s">
        <v>36</v>
      </c>
      <c r="CI99" s="201" t="s">
        <v>36</v>
      </c>
      <c r="CJ99" s="202" t="s">
        <v>36</v>
      </c>
      <c r="CK99" s="202" t="s">
        <v>36</v>
      </c>
      <c r="CL99" s="202" t="s">
        <v>36</v>
      </c>
      <c r="CM99" s="202" t="s">
        <v>36</v>
      </c>
      <c r="CN99" s="202" t="s">
        <v>36</v>
      </c>
      <c r="CO99" s="203" t="s">
        <v>36</v>
      </c>
      <c r="CP99" s="202" t="s">
        <v>36</v>
      </c>
      <c r="CQ99" s="202" t="s">
        <v>36</v>
      </c>
      <c r="CR99" s="202" t="s">
        <v>36</v>
      </c>
      <c r="CS99" s="202" t="s">
        <v>36</v>
      </c>
      <c r="CT99" s="202" t="s">
        <v>36</v>
      </c>
      <c r="CU99" s="202" t="s">
        <v>36</v>
      </c>
      <c r="CV99" s="203" t="s">
        <v>36</v>
      </c>
      <c r="CW99" s="202" t="s">
        <v>36</v>
      </c>
      <c r="CX99" s="202" t="s">
        <v>36</v>
      </c>
      <c r="CY99" s="202" t="s">
        <v>36</v>
      </c>
      <c r="CZ99" s="202" t="s">
        <v>36</v>
      </c>
      <c r="DA99" s="202" t="s">
        <v>36</v>
      </c>
      <c r="DB99" s="202" t="s">
        <v>36</v>
      </c>
      <c r="DC99" s="204" t="s">
        <v>36</v>
      </c>
      <c r="DD99" s="201" t="s">
        <v>36</v>
      </c>
      <c r="DE99" s="202" t="s">
        <v>36</v>
      </c>
      <c r="DF99" s="202" t="s">
        <v>36</v>
      </c>
      <c r="DG99" s="202" t="s">
        <v>36</v>
      </c>
      <c r="DH99" s="202" t="s">
        <v>36</v>
      </c>
      <c r="DI99" s="202" t="s">
        <v>36</v>
      </c>
      <c r="DJ99" s="203" t="s">
        <v>36</v>
      </c>
      <c r="DK99" s="202" t="s">
        <v>36</v>
      </c>
      <c r="DL99" s="202" t="s">
        <v>36</v>
      </c>
      <c r="DM99" s="202" t="s">
        <v>36</v>
      </c>
      <c r="DN99" s="202" t="s">
        <v>36</v>
      </c>
      <c r="DO99" s="202" t="s">
        <v>36</v>
      </c>
      <c r="DP99" s="202" t="s">
        <v>36</v>
      </c>
      <c r="DQ99" s="203" t="s">
        <v>36</v>
      </c>
      <c r="DR99" s="202" t="s">
        <v>36</v>
      </c>
      <c r="DS99" s="202" t="s">
        <v>36</v>
      </c>
      <c r="DT99" s="202" t="s">
        <v>36</v>
      </c>
      <c r="DU99" s="202" t="s">
        <v>36</v>
      </c>
      <c r="DV99" s="202" t="s">
        <v>36</v>
      </c>
      <c r="DW99" s="202" t="s">
        <v>36</v>
      </c>
      <c r="DX99" s="204" t="s">
        <v>36</v>
      </c>
      <c r="DY99" s="201" t="s">
        <v>36</v>
      </c>
      <c r="DZ99" s="202" t="s">
        <v>36</v>
      </c>
      <c r="EA99" s="202" t="s">
        <v>36</v>
      </c>
      <c r="EB99" s="202" t="s">
        <v>36</v>
      </c>
      <c r="EC99" s="202" t="s">
        <v>36</v>
      </c>
      <c r="ED99" s="202" t="s">
        <v>36</v>
      </c>
      <c r="EE99" s="203" t="s">
        <v>36</v>
      </c>
      <c r="EF99" s="202" t="s">
        <v>36</v>
      </c>
      <c r="EG99" s="202" t="s">
        <v>36</v>
      </c>
      <c r="EH99" s="202" t="s">
        <v>36</v>
      </c>
      <c r="EI99" s="202" t="s">
        <v>36</v>
      </c>
      <c r="EJ99" s="202" t="s">
        <v>36</v>
      </c>
      <c r="EK99" s="202" t="s">
        <v>36</v>
      </c>
      <c r="EL99" s="203" t="s">
        <v>36</v>
      </c>
      <c r="EM99" s="202" t="s">
        <v>36</v>
      </c>
      <c r="EN99" s="202" t="s">
        <v>36</v>
      </c>
      <c r="EO99" s="202" t="s">
        <v>36</v>
      </c>
      <c r="EP99" s="202" t="s">
        <v>36</v>
      </c>
      <c r="EQ99" s="202" t="s">
        <v>36</v>
      </c>
      <c r="ER99" s="202" t="s">
        <v>36</v>
      </c>
      <c r="ES99" s="204" t="s">
        <v>36</v>
      </c>
      <c r="ET99" s="201" t="s">
        <v>36</v>
      </c>
      <c r="EU99" s="202" t="s">
        <v>36</v>
      </c>
      <c r="EV99" s="202" t="s">
        <v>36</v>
      </c>
      <c r="EW99" s="202" t="s">
        <v>36</v>
      </c>
      <c r="EX99" s="202" t="s">
        <v>36</v>
      </c>
      <c r="EY99" s="202" t="s">
        <v>36</v>
      </c>
      <c r="EZ99" s="203" t="s">
        <v>36</v>
      </c>
      <c r="FA99" s="202" t="s">
        <v>36</v>
      </c>
      <c r="FB99" s="202" t="s">
        <v>36</v>
      </c>
      <c r="FC99" s="202" t="s">
        <v>36</v>
      </c>
      <c r="FD99" s="202" t="s">
        <v>36</v>
      </c>
      <c r="FE99" s="202" t="s">
        <v>36</v>
      </c>
      <c r="FF99" s="202" t="s">
        <v>36</v>
      </c>
      <c r="FG99" s="203" t="s">
        <v>36</v>
      </c>
      <c r="FH99" s="202" t="s">
        <v>36</v>
      </c>
      <c r="FI99" s="202" t="s">
        <v>36</v>
      </c>
      <c r="FJ99" s="202" t="s">
        <v>36</v>
      </c>
      <c r="FK99" s="202" t="s">
        <v>36</v>
      </c>
      <c r="FL99" s="202" t="s">
        <v>36</v>
      </c>
      <c r="FM99" s="202" t="s">
        <v>36</v>
      </c>
      <c r="FN99" s="204" t="s">
        <v>36</v>
      </c>
      <c r="FO99" s="201" t="s">
        <v>36</v>
      </c>
      <c r="FP99" s="202" t="s">
        <v>36</v>
      </c>
      <c r="FQ99" s="202" t="s">
        <v>36</v>
      </c>
      <c r="FR99" s="202" t="s">
        <v>36</v>
      </c>
      <c r="FS99" s="202" t="s">
        <v>36</v>
      </c>
      <c r="FT99" s="202" t="s">
        <v>36</v>
      </c>
      <c r="FU99" s="203" t="s">
        <v>36</v>
      </c>
      <c r="FV99" s="202" t="s">
        <v>36</v>
      </c>
      <c r="FW99" s="202" t="s">
        <v>36</v>
      </c>
      <c r="FX99" s="202" t="s">
        <v>36</v>
      </c>
      <c r="FY99" s="202" t="s">
        <v>36</v>
      </c>
      <c r="FZ99" s="202" t="s">
        <v>36</v>
      </c>
      <c r="GA99" s="202" t="s">
        <v>36</v>
      </c>
      <c r="GB99" s="203" t="s">
        <v>36</v>
      </c>
      <c r="GC99" s="202" t="s">
        <v>36</v>
      </c>
      <c r="GD99" s="202" t="s">
        <v>36</v>
      </c>
      <c r="GE99" s="202" t="s">
        <v>36</v>
      </c>
      <c r="GF99" s="202" t="s">
        <v>36</v>
      </c>
      <c r="GG99" s="202" t="s">
        <v>36</v>
      </c>
      <c r="GH99" s="202" t="s">
        <v>36</v>
      </c>
      <c r="GI99" s="204" t="s">
        <v>36</v>
      </c>
    </row>
    <row r="100" spans="1:191" outlineLevel="1">
      <c r="A100">
        <f t="shared" si="53"/>
        <v>34</v>
      </c>
      <c r="B100" s="219" t="s">
        <v>884</v>
      </c>
      <c r="C100">
        <f t="shared" si="29"/>
        <v>5</v>
      </c>
      <c r="D100" t="b">
        <f t="shared" si="30"/>
        <v>0</v>
      </c>
      <c r="E100" s="209">
        <f t="shared" si="34"/>
        <v>0</v>
      </c>
      <c r="F100" s="209">
        <f t="shared" si="35"/>
        <v>450</v>
      </c>
      <c r="G100" s="209" t="str">
        <f t="shared" si="48"/>
        <v>-</v>
      </c>
      <c r="H100" s="209">
        <f t="shared" si="48"/>
        <v>0</v>
      </c>
      <c r="I100" s="209">
        <f t="shared" si="48"/>
        <v>0</v>
      </c>
      <c r="J100" s="209">
        <f t="shared" si="48"/>
        <v>0</v>
      </c>
      <c r="K100" s="209">
        <f t="shared" si="47"/>
        <v>0</v>
      </c>
      <c r="L100" s="209">
        <f t="shared" si="47"/>
        <v>450</v>
      </c>
      <c r="M100">
        <f t="shared" si="32"/>
        <v>0</v>
      </c>
      <c r="O100" s="136">
        <f t="shared" si="41"/>
        <v>4</v>
      </c>
      <c r="P100" s="221">
        <v>4</v>
      </c>
      <c r="Q100" s="136">
        <f t="shared" si="42"/>
        <v>1</v>
      </c>
      <c r="R100" s="221">
        <v>1</v>
      </c>
      <c r="S100" s="221">
        <v>1</v>
      </c>
      <c r="T100" s="135">
        <f>MOD(INT(($A100-5)/PRODUCT(U$63:$U$63)),T$63)+1</f>
        <v>2</v>
      </c>
      <c r="W100" s="280" t="str">
        <f>W98</f>
        <v>-</v>
      </c>
      <c r="X100" s="280" t="str">
        <f t="shared" ref="X100:BL100" si="54">X98</f>
        <v>-</v>
      </c>
      <c r="Y100" s="280" t="str">
        <f t="shared" si="54"/>
        <v>-</v>
      </c>
      <c r="Z100" s="280" t="str">
        <f t="shared" si="54"/>
        <v>-</v>
      </c>
      <c r="AA100" s="280" t="str">
        <f t="shared" si="54"/>
        <v>-</v>
      </c>
      <c r="AB100" s="280" t="str">
        <f t="shared" si="54"/>
        <v>-</v>
      </c>
      <c r="AC100" s="280" t="str">
        <f t="shared" si="54"/>
        <v>-</v>
      </c>
      <c r="AD100" s="280" t="str">
        <f t="shared" si="54"/>
        <v>-</v>
      </c>
      <c r="AE100" s="280" t="str">
        <f t="shared" si="54"/>
        <v>-</v>
      </c>
      <c r="AF100" s="280" t="str">
        <f t="shared" si="54"/>
        <v>-</v>
      </c>
      <c r="AG100" s="280" t="str">
        <f t="shared" si="54"/>
        <v>-</v>
      </c>
      <c r="AH100" s="280" t="str">
        <f t="shared" si="54"/>
        <v>-</v>
      </c>
      <c r="AI100" s="280" t="str">
        <f t="shared" si="54"/>
        <v>-</v>
      </c>
      <c r="AJ100" s="280" t="str">
        <f t="shared" si="54"/>
        <v>-</v>
      </c>
      <c r="AK100" s="280" t="str">
        <f t="shared" si="54"/>
        <v>-</v>
      </c>
      <c r="AL100" s="280" t="str">
        <f t="shared" si="54"/>
        <v>-</v>
      </c>
      <c r="AM100" s="280" t="str">
        <f t="shared" si="54"/>
        <v>-</v>
      </c>
      <c r="AN100" s="280" t="str">
        <f t="shared" si="54"/>
        <v>-</v>
      </c>
      <c r="AO100" s="280" t="str">
        <f t="shared" si="54"/>
        <v>-</v>
      </c>
      <c r="AP100" s="280" t="str">
        <f t="shared" si="54"/>
        <v>-</v>
      </c>
      <c r="AQ100" s="280" t="str">
        <f t="shared" si="54"/>
        <v>-</v>
      </c>
      <c r="AR100" s="280" t="str">
        <f t="shared" si="54"/>
        <v>-</v>
      </c>
      <c r="AS100" s="280" t="str">
        <f t="shared" si="54"/>
        <v>-</v>
      </c>
      <c r="AT100" s="280" t="str">
        <f t="shared" si="54"/>
        <v>-</v>
      </c>
      <c r="AU100" s="280" t="str">
        <f t="shared" si="54"/>
        <v>-</v>
      </c>
      <c r="AV100" s="280" t="str">
        <f t="shared" si="54"/>
        <v>-</v>
      </c>
      <c r="AW100" s="280" t="str">
        <f t="shared" si="54"/>
        <v>-</v>
      </c>
      <c r="AX100" s="280" t="str">
        <f t="shared" si="54"/>
        <v>-</v>
      </c>
      <c r="AY100" s="280" t="str">
        <f t="shared" si="54"/>
        <v>-</v>
      </c>
      <c r="AZ100" s="280" t="str">
        <f t="shared" si="54"/>
        <v>-</v>
      </c>
      <c r="BA100" s="280" t="str">
        <f t="shared" si="54"/>
        <v>-</v>
      </c>
      <c r="BB100" s="280" t="str">
        <f t="shared" si="54"/>
        <v>-</v>
      </c>
      <c r="BC100" s="280" t="str">
        <f t="shared" si="54"/>
        <v>-</v>
      </c>
      <c r="BD100" s="280" t="str">
        <f t="shared" si="54"/>
        <v>-</v>
      </c>
      <c r="BE100" s="280" t="str">
        <f t="shared" si="54"/>
        <v>-</v>
      </c>
      <c r="BF100" s="280" t="str">
        <f t="shared" si="54"/>
        <v>-</v>
      </c>
      <c r="BG100" s="280" t="str">
        <f t="shared" si="54"/>
        <v>-</v>
      </c>
      <c r="BH100" s="280" t="str">
        <f t="shared" si="54"/>
        <v>-</v>
      </c>
      <c r="BI100" s="280" t="str">
        <f t="shared" si="54"/>
        <v>-</v>
      </c>
      <c r="BJ100" s="280" t="str">
        <f t="shared" si="54"/>
        <v>-</v>
      </c>
      <c r="BK100" s="280" t="str">
        <f t="shared" si="54"/>
        <v>-</v>
      </c>
      <c r="BL100" s="280" t="str">
        <f t="shared" si="54"/>
        <v>-</v>
      </c>
      <c r="BM100" s="209"/>
      <c r="BN100" s="209"/>
      <c r="BO100" s="209"/>
      <c r="BP100" s="209"/>
      <c r="BQ100" s="209"/>
      <c r="BR100" s="209"/>
      <c r="BS100" s="209"/>
      <c r="BT100" s="209"/>
      <c r="BU100" s="209"/>
      <c r="BV100" s="209"/>
      <c r="BW100" s="209"/>
      <c r="BX100" s="209"/>
      <c r="BY100" s="209"/>
      <c r="BZ100" s="209"/>
      <c r="CA100" s="209"/>
      <c r="CB100" s="236"/>
      <c r="CC100" s="236"/>
      <c r="CD100" s="236"/>
      <c r="CE100" s="236"/>
      <c r="CF100" s="236"/>
      <c r="CG100" s="236"/>
      <c r="CH100" s="236"/>
      <c r="CI100" s="209"/>
      <c r="CJ100" s="209"/>
      <c r="CK100" s="209"/>
      <c r="CL100" s="209"/>
      <c r="CM100" s="209"/>
      <c r="CN100" s="209"/>
      <c r="CO100" s="209"/>
      <c r="CP100" s="236"/>
      <c r="CQ100" s="236"/>
      <c r="CR100" s="236"/>
      <c r="CS100" s="236"/>
      <c r="CT100" s="236"/>
      <c r="CU100" s="236"/>
      <c r="CV100" s="236"/>
      <c r="CW100" s="209"/>
      <c r="CX100" s="209"/>
      <c r="CY100" s="209"/>
      <c r="CZ100" s="209"/>
      <c r="DA100" s="209"/>
      <c r="DB100" s="209"/>
      <c r="DC100" s="209"/>
      <c r="DD100" s="209"/>
      <c r="DE100" s="209"/>
      <c r="DF100" s="209"/>
      <c r="DG100" s="209"/>
      <c r="DH100" s="209"/>
      <c r="DI100" s="209"/>
      <c r="DJ100" s="209"/>
      <c r="DK100" s="236"/>
      <c r="DL100" s="236"/>
      <c r="DM100" s="236"/>
      <c r="DN100" s="236"/>
      <c r="DO100" s="236"/>
      <c r="DP100" s="236"/>
      <c r="DQ100" s="236"/>
      <c r="DR100" s="209"/>
      <c r="DS100" s="209"/>
      <c r="DT100" s="209"/>
      <c r="DU100" s="209"/>
      <c r="DV100" s="209"/>
      <c r="DW100" s="209"/>
      <c r="DX100" s="209"/>
      <c r="DY100" s="209"/>
      <c r="DZ100" s="209"/>
      <c r="EA100" s="209"/>
      <c r="EB100" s="209"/>
      <c r="EC100" s="209"/>
      <c r="ED100" s="209"/>
      <c r="EE100" s="209"/>
      <c r="EF100" s="236"/>
      <c r="EG100" s="236"/>
      <c r="EH100" s="236"/>
      <c r="EI100" s="236"/>
      <c r="EJ100" s="236"/>
      <c r="EK100" s="236"/>
      <c r="EL100" s="236"/>
      <c r="EM100" s="209"/>
      <c r="EN100" s="209"/>
      <c r="EO100" s="209"/>
      <c r="EP100" s="209"/>
      <c r="EQ100" s="209"/>
      <c r="ER100" s="209"/>
      <c r="ES100" s="209"/>
      <c r="ET100" s="209"/>
      <c r="EU100" s="209"/>
      <c r="EV100" s="209"/>
      <c r="EW100" s="209"/>
      <c r="EX100" s="209"/>
      <c r="EY100" s="209"/>
      <c r="EZ100" s="209"/>
      <c r="FA100" s="236"/>
      <c r="FB100" s="236"/>
      <c r="FC100" s="236"/>
      <c r="FD100" s="236"/>
      <c r="FE100" s="236"/>
      <c r="FF100" s="236"/>
      <c r="FG100" s="236"/>
      <c r="FH100" s="209"/>
      <c r="FI100" s="209"/>
      <c r="FJ100" s="209"/>
      <c r="FK100" s="209"/>
      <c r="FL100" s="209"/>
      <c r="FM100" s="209"/>
      <c r="FN100" s="209"/>
      <c r="FO100" s="209"/>
      <c r="FP100" s="209"/>
      <c r="FQ100" s="209"/>
      <c r="FR100" s="209"/>
      <c r="FS100" s="209"/>
      <c r="FT100" s="209"/>
      <c r="FU100" s="209"/>
      <c r="FV100" s="236"/>
      <c r="FW100" s="236"/>
      <c r="FX100" s="236"/>
      <c r="FY100" s="236"/>
      <c r="FZ100" s="236"/>
      <c r="GA100" s="236"/>
      <c r="GB100" s="236"/>
      <c r="GC100" s="209"/>
      <c r="GD100" s="209"/>
      <c r="GE100" s="209"/>
      <c r="GF100" s="209"/>
      <c r="GG100" s="209"/>
      <c r="GH100" s="209"/>
      <c r="GI100" s="209"/>
    </row>
    <row r="101" spans="1:191" outlineLevel="1">
      <c r="A101">
        <f t="shared" si="53"/>
        <v>35</v>
      </c>
      <c r="B101" s="219" t="s">
        <v>1045</v>
      </c>
      <c r="C101">
        <f t="shared" si="29"/>
        <v>5</v>
      </c>
      <c r="D101" t="b">
        <f t="shared" si="30"/>
        <v>0</v>
      </c>
      <c r="E101" s="209">
        <f t="shared" si="34"/>
        <v>0</v>
      </c>
      <c r="F101" s="209">
        <f t="shared" si="35"/>
        <v>450</v>
      </c>
      <c r="G101" s="209" t="str">
        <f t="shared" si="48"/>
        <v>-</v>
      </c>
      <c r="H101" s="209">
        <f t="shared" si="48"/>
        <v>0</v>
      </c>
      <c r="I101" s="209">
        <f t="shared" si="48"/>
        <v>0</v>
      </c>
      <c r="J101" s="209">
        <f t="shared" si="48"/>
        <v>0</v>
      </c>
      <c r="K101" s="209">
        <f t="shared" si="47"/>
        <v>0</v>
      </c>
      <c r="L101" s="209">
        <f t="shared" si="47"/>
        <v>450</v>
      </c>
      <c r="M101">
        <f t="shared" si="32"/>
        <v>0.9</v>
      </c>
      <c r="O101" s="136">
        <f t="shared" si="41"/>
        <v>4</v>
      </c>
      <c r="P101" s="221">
        <v>4</v>
      </c>
      <c r="Q101" s="136">
        <f t="shared" si="42"/>
        <v>1</v>
      </c>
      <c r="R101" s="221">
        <v>1</v>
      </c>
      <c r="S101" s="221">
        <v>1</v>
      </c>
      <c r="T101" s="135">
        <f>MOD(INT(($A101-5)/PRODUCT(U$63:$U$63)),T$63)+1</f>
        <v>1</v>
      </c>
      <c r="W101" s="280" t="str">
        <f t="shared" ref="W101:BL101" si="55">W99</f>
        <v>-</v>
      </c>
      <c r="X101" s="280" t="str">
        <f t="shared" si="55"/>
        <v>-</v>
      </c>
      <c r="Y101" s="280" t="str">
        <f t="shared" si="55"/>
        <v>-</v>
      </c>
      <c r="Z101" s="280" t="str">
        <f t="shared" si="55"/>
        <v>-</v>
      </c>
      <c r="AA101" s="280" t="str">
        <f t="shared" si="55"/>
        <v>-</v>
      </c>
      <c r="AB101" s="280" t="str">
        <f t="shared" si="55"/>
        <v>-</v>
      </c>
      <c r="AC101" s="280" t="str">
        <f t="shared" si="55"/>
        <v>-</v>
      </c>
      <c r="AD101" s="280" t="str">
        <f t="shared" si="55"/>
        <v>-</v>
      </c>
      <c r="AE101" s="280" t="str">
        <f t="shared" si="55"/>
        <v>-</v>
      </c>
      <c r="AF101" s="280" t="str">
        <f t="shared" si="55"/>
        <v>-</v>
      </c>
      <c r="AG101" s="280" t="str">
        <f t="shared" si="55"/>
        <v>-</v>
      </c>
      <c r="AH101" s="280" t="str">
        <f t="shared" si="55"/>
        <v>-</v>
      </c>
      <c r="AI101" s="280" t="str">
        <f t="shared" si="55"/>
        <v>-</v>
      </c>
      <c r="AJ101" s="280" t="str">
        <f t="shared" si="55"/>
        <v>-</v>
      </c>
      <c r="AK101" s="280" t="str">
        <f t="shared" si="55"/>
        <v>-</v>
      </c>
      <c r="AL101" s="280" t="str">
        <f t="shared" si="55"/>
        <v>-</v>
      </c>
      <c r="AM101" s="280" t="str">
        <f t="shared" si="55"/>
        <v>-</v>
      </c>
      <c r="AN101" s="280" t="str">
        <f t="shared" si="55"/>
        <v>-</v>
      </c>
      <c r="AO101" s="280" t="str">
        <f t="shared" si="55"/>
        <v>-</v>
      </c>
      <c r="AP101" s="280" t="str">
        <f t="shared" si="55"/>
        <v>-</v>
      </c>
      <c r="AQ101" s="280" t="str">
        <f t="shared" si="55"/>
        <v>-</v>
      </c>
      <c r="AR101" s="280" t="str">
        <f t="shared" si="55"/>
        <v>-</v>
      </c>
      <c r="AS101" s="280" t="str">
        <f t="shared" si="55"/>
        <v>-</v>
      </c>
      <c r="AT101" s="280" t="str">
        <f t="shared" si="55"/>
        <v>-</v>
      </c>
      <c r="AU101" s="280" t="str">
        <f t="shared" si="55"/>
        <v>-</v>
      </c>
      <c r="AV101" s="280" t="str">
        <f t="shared" si="55"/>
        <v>-</v>
      </c>
      <c r="AW101" s="280" t="str">
        <f t="shared" si="55"/>
        <v>-</v>
      </c>
      <c r="AX101" s="280" t="str">
        <f t="shared" si="55"/>
        <v>-</v>
      </c>
      <c r="AY101" s="280" t="str">
        <f t="shared" si="55"/>
        <v>-</v>
      </c>
      <c r="AZ101" s="280" t="str">
        <f t="shared" si="55"/>
        <v>-</v>
      </c>
      <c r="BA101" s="280" t="str">
        <f t="shared" si="55"/>
        <v>-</v>
      </c>
      <c r="BB101" s="280" t="str">
        <f t="shared" si="55"/>
        <v>-</v>
      </c>
      <c r="BC101" s="280" t="str">
        <f t="shared" si="55"/>
        <v>-</v>
      </c>
      <c r="BD101" s="280" t="str">
        <f t="shared" si="55"/>
        <v>-</v>
      </c>
      <c r="BE101" s="280" t="str">
        <f t="shared" si="55"/>
        <v>-</v>
      </c>
      <c r="BF101" s="280" t="str">
        <f t="shared" si="55"/>
        <v>-</v>
      </c>
      <c r="BG101" s="280" t="str">
        <f t="shared" si="55"/>
        <v>-</v>
      </c>
      <c r="BH101" s="280" t="str">
        <f t="shared" si="55"/>
        <v>-</v>
      </c>
      <c r="BI101" s="280" t="str">
        <f t="shared" si="55"/>
        <v>-</v>
      </c>
      <c r="BJ101" s="280" t="str">
        <f t="shared" si="55"/>
        <v>-</v>
      </c>
      <c r="BK101" s="280" t="str">
        <f t="shared" si="55"/>
        <v>-</v>
      </c>
      <c r="BL101" s="280" t="str">
        <f t="shared" si="55"/>
        <v>-</v>
      </c>
      <c r="BM101" s="209"/>
      <c r="BN101" s="209"/>
      <c r="BO101" s="209"/>
      <c r="BP101" s="209"/>
      <c r="BQ101" s="209"/>
      <c r="BR101" s="209"/>
      <c r="BS101" s="209"/>
      <c r="BT101" s="209"/>
      <c r="BU101" s="209"/>
      <c r="BV101" s="209"/>
      <c r="BW101" s="209"/>
      <c r="BX101" s="209"/>
      <c r="BY101" s="209"/>
      <c r="BZ101" s="209"/>
      <c r="CA101" s="209"/>
      <c r="CB101" s="236"/>
      <c r="CC101" s="236"/>
      <c r="CD101" s="236"/>
      <c r="CE101" s="236"/>
      <c r="CF101" s="236"/>
      <c r="CG101" s="236"/>
      <c r="CH101" s="236"/>
      <c r="CI101" s="209"/>
      <c r="CJ101" s="209"/>
      <c r="CK101" s="209"/>
      <c r="CL101" s="209"/>
      <c r="CM101" s="209"/>
      <c r="CN101" s="209"/>
      <c r="CO101" s="209"/>
      <c r="CP101" s="236"/>
      <c r="CQ101" s="236"/>
      <c r="CR101" s="236"/>
      <c r="CS101" s="236"/>
      <c r="CT101" s="236"/>
      <c r="CU101" s="236"/>
      <c r="CV101" s="236"/>
      <c r="CW101" s="209"/>
      <c r="CX101" s="209"/>
      <c r="CY101" s="209"/>
      <c r="CZ101" s="209"/>
      <c r="DA101" s="209"/>
      <c r="DB101" s="209"/>
      <c r="DC101" s="209"/>
      <c r="DD101" s="209"/>
      <c r="DE101" s="209"/>
      <c r="DF101" s="209"/>
      <c r="DG101" s="209"/>
      <c r="DH101" s="209"/>
      <c r="DI101" s="209"/>
      <c r="DJ101" s="209"/>
      <c r="DK101" s="236"/>
      <c r="DL101" s="236"/>
      <c r="DM101" s="236"/>
      <c r="DN101" s="236"/>
      <c r="DO101" s="236"/>
      <c r="DP101" s="236"/>
      <c r="DQ101" s="236"/>
      <c r="DR101" s="209"/>
      <c r="DS101" s="209"/>
      <c r="DT101" s="209"/>
      <c r="DU101" s="209"/>
      <c r="DV101" s="209"/>
      <c r="DW101" s="209"/>
      <c r="DX101" s="209"/>
      <c r="DY101" s="209"/>
      <c r="DZ101" s="209"/>
      <c r="EA101" s="209"/>
      <c r="EB101" s="209"/>
      <c r="EC101" s="209"/>
      <c r="ED101" s="209"/>
      <c r="EE101" s="209"/>
      <c r="EF101" s="236"/>
      <c r="EG101" s="236"/>
      <c r="EH101" s="236"/>
      <c r="EI101" s="236"/>
      <c r="EJ101" s="236"/>
      <c r="EK101" s="236"/>
      <c r="EL101" s="236"/>
      <c r="EM101" s="209"/>
      <c r="EN101" s="209"/>
      <c r="EO101" s="209"/>
      <c r="EP101" s="209"/>
      <c r="EQ101" s="209"/>
      <c r="ER101" s="209"/>
      <c r="ES101" s="209"/>
      <c r="ET101" s="209"/>
      <c r="EU101" s="209"/>
      <c r="EV101" s="209"/>
      <c r="EW101" s="209"/>
      <c r="EX101" s="209"/>
      <c r="EY101" s="209"/>
      <c r="EZ101" s="209"/>
      <c r="FA101" s="236"/>
      <c r="FB101" s="236"/>
      <c r="FC101" s="236"/>
      <c r="FD101" s="236"/>
      <c r="FE101" s="236"/>
      <c r="FF101" s="236"/>
      <c r="FG101" s="236"/>
      <c r="FH101" s="209"/>
      <c r="FI101" s="209"/>
      <c r="FJ101" s="209"/>
      <c r="FK101" s="209"/>
      <c r="FL101" s="209"/>
      <c r="FM101" s="209"/>
      <c r="FN101" s="209"/>
      <c r="FO101" s="209"/>
      <c r="FP101" s="209"/>
      <c r="FQ101" s="209"/>
      <c r="FR101" s="209"/>
      <c r="FS101" s="209"/>
      <c r="FT101" s="209"/>
      <c r="FU101" s="209"/>
      <c r="FV101" s="236"/>
      <c r="FW101" s="236"/>
      <c r="FX101" s="236"/>
      <c r="FY101" s="236"/>
      <c r="FZ101" s="236"/>
      <c r="GA101" s="236"/>
      <c r="GB101" s="236"/>
      <c r="GC101" s="209"/>
      <c r="GD101" s="209"/>
      <c r="GE101" s="209"/>
      <c r="GF101" s="209"/>
      <c r="GG101" s="209"/>
      <c r="GH101" s="209"/>
      <c r="GI101" s="209"/>
    </row>
    <row r="102" spans="1:191" outlineLevel="1">
      <c r="A102">
        <f t="shared" si="53"/>
        <v>36</v>
      </c>
      <c r="B102" s="219" t="s">
        <v>893</v>
      </c>
      <c r="C102">
        <f t="shared" si="29"/>
        <v>5</v>
      </c>
      <c r="D102" t="b">
        <f t="shared" si="30"/>
        <v>0</v>
      </c>
      <c r="E102" s="209">
        <f t="shared" si="34"/>
        <v>0</v>
      </c>
      <c r="F102" s="209">
        <f t="shared" si="35"/>
        <v>450</v>
      </c>
      <c r="G102" s="209" t="str">
        <f t="shared" si="48"/>
        <v>-</v>
      </c>
      <c r="H102" s="209">
        <f t="shared" si="48"/>
        <v>0</v>
      </c>
      <c r="I102" s="209">
        <f t="shared" si="48"/>
        <v>0</v>
      </c>
      <c r="J102" s="209">
        <f t="shared" si="48"/>
        <v>0</v>
      </c>
      <c r="K102" s="209">
        <f t="shared" si="47"/>
        <v>0</v>
      </c>
      <c r="L102" s="209">
        <f t="shared" si="47"/>
        <v>450</v>
      </c>
      <c r="M102">
        <f t="shared" si="32"/>
        <v>0</v>
      </c>
      <c r="O102" s="136">
        <f t="shared" si="41"/>
        <v>4</v>
      </c>
      <c r="P102" s="221">
        <v>4</v>
      </c>
      <c r="Q102" s="136">
        <f t="shared" si="42"/>
        <v>1</v>
      </c>
      <c r="R102" s="221">
        <v>1</v>
      </c>
      <c r="S102" s="221">
        <v>1</v>
      </c>
      <c r="T102" s="135">
        <f>MOD(INT(($A102-5)/PRODUCT(U$63:$U$63)),T$63)+1</f>
        <v>2</v>
      </c>
      <c r="W102" s="280" t="str">
        <f t="shared" ref="W102:BL102" si="56">W100</f>
        <v>-</v>
      </c>
      <c r="X102" s="280" t="str">
        <f t="shared" si="56"/>
        <v>-</v>
      </c>
      <c r="Y102" s="280" t="str">
        <f t="shared" si="56"/>
        <v>-</v>
      </c>
      <c r="Z102" s="280" t="str">
        <f t="shared" si="56"/>
        <v>-</v>
      </c>
      <c r="AA102" s="280" t="str">
        <f t="shared" si="56"/>
        <v>-</v>
      </c>
      <c r="AB102" s="280" t="str">
        <f t="shared" si="56"/>
        <v>-</v>
      </c>
      <c r="AC102" s="280" t="str">
        <f t="shared" si="56"/>
        <v>-</v>
      </c>
      <c r="AD102" s="280" t="str">
        <f t="shared" si="56"/>
        <v>-</v>
      </c>
      <c r="AE102" s="280" t="str">
        <f t="shared" si="56"/>
        <v>-</v>
      </c>
      <c r="AF102" s="280" t="str">
        <f t="shared" si="56"/>
        <v>-</v>
      </c>
      <c r="AG102" s="280" t="str">
        <f t="shared" si="56"/>
        <v>-</v>
      </c>
      <c r="AH102" s="280" t="str">
        <f t="shared" si="56"/>
        <v>-</v>
      </c>
      <c r="AI102" s="280" t="str">
        <f t="shared" si="56"/>
        <v>-</v>
      </c>
      <c r="AJ102" s="280" t="str">
        <f t="shared" si="56"/>
        <v>-</v>
      </c>
      <c r="AK102" s="280" t="str">
        <f t="shared" si="56"/>
        <v>-</v>
      </c>
      <c r="AL102" s="280" t="str">
        <f t="shared" si="56"/>
        <v>-</v>
      </c>
      <c r="AM102" s="280" t="str">
        <f t="shared" si="56"/>
        <v>-</v>
      </c>
      <c r="AN102" s="280" t="str">
        <f t="shared" si="56"/>
        <v>-</v>
      </c>
      <c r="AO102" s="280" t="str">
        <f t="shared" si="56"/>
        <v>-</v>
      </c>
      <c r="AP102" s="280" t="str">
        <f t="shared" si="56"/>
        <v>-</v>
      </c>
      <c r="AQ102" s="280" t="str">
        <f t="shared" si="56"/>
        <v>-</v>
      </c>
      <c r="AR102" s="280" t="str">
        <f t="shared" si="56"/>
        <v>-</v>
      </c>
      <c r="AS102" s="280" t="str">
        <f t="shared" si="56"/>
        <v>-</v>
      </c>
      <c r="AT102" s="280" t="str">
        <f t="shared" si="56"/>
        <v>-</v>
      </c>
      <c r="AU102" s="280" t="str">
        <f t="shared" si="56"/>
        <v>-</v>
      </c>
      <c r="AV102" s="280" t="str">
        <f t="shared" si="56"/>
        <v>-</v>
      </c>
      <c r="AW102" s="280" t="str">
        <f t="shared" si="56"/>
        <v>-</v>
      </c>
      <c r="AX102" s="280" t="str">
        <f t="shared" si="56"/>
        <v>-</v>
      </c>
      <c r="AY102" s="280" t="str">
        <f t="shared" si="56"/>
        <v>-</v>
      </c>
      <c r="AZ102" s="280" t="str">
        <f t="shared" si="56"/>
        <v>-</v>
      </c>
      <c r="BA102" s="280" t="str">
        <f t="shared" si="56"/>
        <v>-</v>
      </c>
      <c r="BB102" s="280" t="str">
        <f t="shared" si="56"/>
        <v>-</v>
      </c>
      <c r="BC102" s="280" t="str">
        <f t="shared" si="56"/>
        <v>-</v>
      </c>
      <c r="BD102" s="280" t="str">
        <f t="shared" si="56"/>
        <v>-</v>
      </c>
      <c r="BE102" s="280" t="str">
        <f t="shared" si="56"/>
        <v>-</v>
      </c>
      <c r="BF102" s="280" t="str">
        <f t="shared" si="56"/>
        <v>-</v>
      </c>
      <c r="BG102" s="280" t="str">
        <f t="shared" si="56"/>
        <v>-</v>
      </c>
      <c r="BH102" s="280" t="str">
        <f t="shared" si="56"/>
        <v>-</v>
      </c>
      <c r="BI102" s="280" t="str">
        <f t="shared" si="56"/>
        <v>-</v>
      </c>
      <c r="BJ102" s="280" t="str">
        <f t="shared" si="56"/>
        <v>-</v>
      </c>
      <c r="BK102" s="280" t="str">
        <f t="shared" si="56"/>
        <v>-</v>
      </c>
      <c r="BL102" s="280" t="str">
        <f t="shared" si="56"/>
        <v>-</v>
      </c>
      <c r="BM102" s="209"/>
      <c r="BN102" s="209"/>
      <c r="BO102" s="209"/>
      <c r="BP102" s="209"/>
      <c r="BQ102" s="209"/>
      <c r="BR102" s="209"/>
      <c r="BS102" s="209"/>
      <c r="BT102" s="209"/>
      <c r="BU102" s="209"/>
      <c r="BV102" s="209"/>
      <c r="BW102" s="209"/>
      <c r="BX102" s="209"/>
      <c r="BY102" s="209"/>
      <c r="BZ102" s="209"/>
      <c r="CA102" s="209"/>
      <c r="CB102" s="236"/>
      <c r="CC102" s="236"/>
      <c r="CD102" s="236"/>
      <c r="CE102" s="236"/>
      <c r="CF102" s="236"/>
      <c r="CG102" s="236"/>
      <c r="CH102" s="236"/>
      <c r="CI102" s="209"/>
      <c r="CJ102" s="209"/>
      <c r="CK102" s="209"/>
      <c r="CL102" s="209"/>
      <c r="CM102" s="209"/>
      <c r="CN102" s="209"/>
      <c r="CO102" s="209"/>
      <c r="CP102" s="236"/>
      <c r="CQ102" s="236"/>
      <c r="CR102" s="236"/>
      <c r="CS102" s="236"/>
      <c r="CT102" s="236"/>
      <c r="CU102" s="236"/>
      <c r="CV102" s="236"/>
      <c r="CW102" s="209"/>
      <c r="CX102" s="209"/>
      <c r="CY102" s="209"/>
      <c r="CZ102" s="209"/>
      <c r="DA102" s="209"/>
      <c r="DB102" s="209"/>
      <c r="DC102" s="209"/>
      <c r="DD102" s="209"/>
      <c r="DE102" s="209"/>
      <c r="DF102" s="209"/>
      <c r="DG102" s="209"/>
      <c r="DH102" s="209"/>
      <c r="DI102" s="209"/>
      <c r="DJ102" s="209"/>
      <c r="DK102" s="236"/>
      <c r="DL102" s="236"/>
      <c r="DM102" s="236"/>
      <c r="DN102" s="236"/>
      <c r="DO102" s="236"/>
      <c r="DP102" s="236"/>
      <c r="DQ102" s="236"/>
      <c r="DR102" s="209"/>
      <c r="DS102" s="209"/>
      <c r="DT102" s="209"/>
      <c r="DU102" s="209"/>
      <c r="DV102" s="209"/>
      <c r="DW102" s="209"/>
      <c r="DX102" s="209"/>
      <c r="DY102" s="209"/>
      <c r="DZ102" s="209"/>
      <c r="EA102" s="209"/>
      <c r="EB102" s="209"/>
      <c r="EC102" s="209"/>
      <c r="ED102" s="209"/>
      <c r="EE102" s="209"/>
      <c r="EF102" s="236"/>
      <c r="EG102" s="236"/>
      <c r="EH102" s="236"/>
      <c r="EI102" s="236"/>
      <c r="EJ102" s="236"/>
      <c r="EK102" s="236"/>
      <c r="EL102" s="236"/>
      <c r="EM102" s="209"/>
      <c r="EN102" s="209"/>
      <c r="EO102" s="209"/>
      <c r="EP102" s="209"/>
      <c r="EQ102" s="209"/>
      <c r="ER102" s="209"/>
      <c r="ES102" s="209"/>
      <c r="ET102" s="209"/>
      <c r="EU102" s="209"/>
      <c r="EV102" s="209"/>
      <c r="EW102" s="209"/>
      <c r="EX102" s="209"/>
      <c r="EY102" s="209"/>
      <c r="EZ102" s="209"/>
      <c r="FA102" s="236"/>
      <c r="FB102" s="236"/>
      <c r="FC102" s="236"/>
      <c r="FD102" s="236"/>
      <c r="FE102" s="236"/>
      <c r="FF102" s="236"/>
      <c r="FG102" s="236"/>
      <c r="FH102" s="209"/>
      <c r="FI102" s="209"/>
      <c r="FJ102" s="209"/>
      <c r="FK102" s="209"/>
      <c r="FL102" s="209"/>
      <c r="FM102" s="209"/>
      <c r="FN102" s="209"/>
      <c r="FO102" s="209"/>
      <c r="FP102" s="209"/>
      <c r="FQ102" s="209"/>
      <c r="FR102" s="209"/>
      <c r="FS102" s="209"/>
      <c r="FT102" s="209"/>
      <c r="FU102" s="209"/>
      <c r="FV102" s="236"/>
      <c r="FW102" s="236"/>
      <c r="FX102" s="236"/>
      <c r="FY102" s="236"/>
      <c r="FZ102" s="236"/>
      <c r="GA102" s="236"/>
      <c r="GB102" s="236"/>
      <c r="GC102" s="209"/>
      <c r="GD102" s="209"/>
      <c r="GE102" s="209"/>
      <c r="GF102" s="209"/>
      <c r="GG102" s="209"/>
      <c r="GH102" s="209"/>
      <c r="GI102" s="209"/>
    </row>
    <row r="103" spans="1:191" outlineLevel="1">
      <c r="A103">
        <f t="shared" si="53"/>
        <v>37</v>
      </c>
      <c r="B103" s="40" t="s">
        <v>1043</v>
      </c>
      <c r="C103">
        <f t="shared" si="29"/>
        <v>5</v>
      </c>
      <c r="D103" t="b">
        <f t="shared" si="30"/>
        <v>0</v>
      </c>
      <c r="E103" s="209">
        <f t="shared" si="34"/>
        <v>0</v>
      </c>
      <c r="F103" s="209">
        <f t="shared" si="35"/>
        <v>450</v>
      </c>
      <c r="G103" s="209" t="str">
        <f t="shared" si="48"/>
        <v>-</v>
      </c>
      <c r="H103" s="209">
        <f t="shared" si="48"/>
        <v>0</v>
      </c>
      <c r="I103" s="209">
        <f t="shared" si="48"/>
        <v>0</v>
      </c>
      <c r="J103" s="209">
        <f t="shared" si="48"/>
        <v>0</v>
      </c>
      <c r="K103" s="209">
        <f t="shared" si="47"/>
        <v>0</v>
      </c>
      <c r="L103" s="209">
        <f t="shared" si="47"/>
        <v>450</v>
      </c>
      <c r="M103">
        <f t="shared" si="32"/>
        <v>0.9</v>
      </c>
      <c r="O103" s="136">
        <f t="shared" si="41"/>
        <v>4</v>
      </c>
      <c r="P103" s="221">
        <v>4</v>
      </c>
      <c r="Q103" s="136">
        <f t="shared" si="42"/>
        <v>1</v>
      </c>
      <c r="R103" s="221">
        <v>1</v>
      </c>
      <c r="S103" s="221">
        <v>1</v>
      </c>
      <c r="T103" s="135">
        <f>MOD(INT(($A103-5)/PRODUCT(U$63:$U$63)),T$63)+1</f>
        <v>1</v>
      </c>
      <c r="W103" s="280" t="str">
        <f t="shared" ref="W103:BL103" si="57">W101</f>
        <v>-</v>
      </c>
      <c r="X103" s="280" t="str">
        <f t="shared" si="57"/>
        <v>-</v>
      </c>
      <c r="Y103" s="280" t="str">
        <f t="shared" si="57"/>
        <v>-</v>
      </c>
      <c r="Z103" s="280" t="str">
        <f t="shared" si="57"/>
        <v>-</v>
      </c>
      <c r="AA103" s="280" t="str">
        <f t="shared" si="57"/>
        <v>-</v>
      </c>
      <c r="AB103" s="280" t="str">
        <f t="shared" si="57"/>
        <v>-</v>
      </c>
      <c r="AC103" s="280" t="str">
        <f t="shared" si="57"/>
        <v>-</v>
      </c>
      <c r="AD103" s="280" t="str">
        <f t="shared" si="57"/>
        <v>-</v>
      </c>
      <c r="AE103" s="280" t="str">
        <f t="shared" si="57"/>
        <v>-</v>
      </c>
      <c r="AF103" s="280" t="str">
        <f t="shared" si="57"/>
        <v>-</v>
      </c>
      <c r="AG103" s="280" t="str">
        <f t="shared" si="57"/>
        <v>-</v>
      </c>
      <c r="AH103" s="280" t="str">
        <f t="shared" si="57"/>
        <v>-</v>
      </c>
      <c r="AI103" s="280" t="str">
        <f t="shared" si="57"/>
        <v>-</v>
      </c>
      <c r="AJ103" s="280" t="str">
        <f t="shared" si="57"/>
        <v>-</v>
      </c>
      <c r="AK103" s="280" t="str">
        <f t="shared" si="57"/>
        <v>-</v>
      </c>
      <c r="AL103" s="280" t="str">
        <f t="shared" si="57"/>
        <v>-</v>
      </c>
      <c r="AM103" s="280" t="str">
        <f t="shared" si="57"/>
        <v>-</v>
      </c>
      <c r="AN103" s="280" t="str">
        <f t="shared" si="57"/>
        <v>-</v>
      </c>
      <c r="AO103" s="280" t="str">
        <f t="shared" si="57"/>
        <v>-</v>
      </c>
      <c r="AP103" s="280" t="str">
        <f t="shared" si="57"/>
        <v>-</v>
      </c>
      <c r="AQ103" s="280" t="str">
        <f t="shared" si="57"/>
        <v>-</v>
      </c>
      <c r="AR103" s="280" t="str">
        <f t="shared" si="57"/>
        <v>-</v>
      </c>
      <c r="AS103" s="280" t="str">
        <f t="shared" si="57"/>
        <v>-</v>
      </c>
      <c r="AT103" s="280" t="str">
        <f t="shared" si="57"/>
        <v>-</v>
      </c>
      <c r="AU103" s="280" t="str">
        <f t="shared" si="57"/>
        <v>-</v>
      </c>
      <c r="AV103" s="280" t="str">
        <f t="shared" si="57"/>
        <v>-</v>
      </c>
      <c r="AW103" s="280" t="str">
        <f t="shared" si="57"/>
        <v>-</v>
      </c>
      <c r="AX103" s="280" t="str">
        <f t="shared" si="57"/>
        <v>-</v>
      </c>
      <c r="AY103" s="280" t="str">
        <f t="shared" si="57"/>
        <v>-</v>
      </c>
      <c r="AZ103" s="280" t="str">
        <f t="shared" si="57"/>
        <v>-</v>
      </c>
      <c r="BA103" s="280" t="str">
        <f t="shared" si="57"/>
        <v>-</v>
      </c>
      <c r="BB103" s="280" t="str">
        <f t="shared" si="57"/>
        <v>-</v>
      </c>
      <c r="BC103" s="280" t="str">
        <f t="shared" si="57"/>
        <v>-</v>
      </c>
      <c r="BD103" s="280" t="str">
        <f t="shared" si="57"/>
        <v>-</v>
      </c>
      <c r="BE103" s="280" t="str">
        <f t="shared" si="57"/>
        <v>-</v>
      </c>
      <c r="BF103" s="280" t="str">
        <f t="shared" si="57"/>
        <v>-</v>
      </c>
      <c r="BG103" s="280" t="str">
        <f t="shared" si="57"/>
        <v>-</v>
      </c>
      <c r="BH103" s="280" t="str">
        <f t="shared" si="57"/>
        <v>-</v>
      </c>
      <c r="BI103" s="280" t="str">
        <f t="shared" si="57"/>
        <v>-</v>
      </c>
      <c r="BJ103" s="280" t="str">
        <f t="shared" si="57"/>
        <v>-</v>
      </c>
      <c r="BK103" s="280" t="str">
        <f t="shared" si="57"/>
        <v>-</v>
      </c>
      <c r="BL103" s="280" t="str">
        <f t="shared" si="57"/>
        <v>-</v>
      </c>
      <c r="BM103" s="209"/>
      <c r="BN103" s="209"/>
      <c r="BO103" s="209"/>
      <c r="BP103" s="209"/>
      <c r="BQ103" s="209"/>
      <c r="BR103" s="209"/>
      <c r="BS103" s="209"/>
      <c r="BT103" s="209"/>
      <c r="BU103" s="209"/>
      <c r="BV103" s="209"/>
      <c r="BW103" s="209"/>
      <c r="BX103" s="209"/>
      <c r="BY103" s="209"/>
      <c r="BZ103" s="209"/>
      <c r="CA103" s="209"/>
      <c r="CB103" s="236"/>
      <c r="CC103" s="236"/>
      <c r="CD103" s="236"/>
      <c r="CE103" s="236"/>
      <c r="CF103" s="236"/>
      <c r="CG103" s="236"/>
      <c r="CH103" s="236"/>
      <c r="CI103" s="209"/>
      <c r="CJ103" s="209"/>
      <c r="CK103" s="209"/>
      <c r="CL103" s="209"/>
      <c r="CM103" s="209"/>
      <c r="CN103" s="209"/>
      <c r="CO103" s="209"/>
      <c r="CP103" s="236"/>
      <c r="CQ103" s="236"/>
      <c r="CR103" s="236"/>
      <c r="CS103" s="236"/>
      <c r="CT103" s="236"/>
      <c r="CU103" s="236"/>
      <c r="CV103" s="236"/>
      <c r="CW103" s="209"/>
      <c r="CX103" s="209"/>
      <c r="CY103" s="209"/>
      <c r="CZ103" s="209"/>
      <c r="DA103" s="209"/>
      <c r="DB103" s="209"/>
      <c r="DC103" s="209"/>
      <c r="DD103" s="209"/>
      <c r="DE103" s="209"/>
      <c r="DF103" s="209"/>
      <c r="DG103" s="209"/>
      <c r="DH103" s="209"/>
      <c r="DI103" s="209"/>
      <c r="DJ103" s="209"/>
      <c r="DK103" s="236"/>
      <c r="DL103" s="236"/>
      <c r="DM103" s="236"/>
      <c r="DN103" s="236"/>
      <c r="DO103" s="236"/>
      <c r="DP103" s="236"/>
      <c r="DQ103" s="236"/>
      <c r="DR103" s="209"/>
      <c r="DS103" s="209"/>
      <c r="DT103" s="209"/>
      <c r="DU103" s="209"/>
      <c r="DV103" s="209"/>
      <c r="DW103" s="209"/>
      <c r="DX103" s="209"/>
      <c r="DY103" s="209"/>
      <c r="DZ103" s="209"/>
      <c r="EA103" s="209"/>
      <c r="EB103" s="209"/>
      <c r="EC103" s="209"/>
      <c r="ED103" s="209"/>
      <c r="EE103" s="209"/>
      <c r="EF103" s="236"/>
      <c r="EG103" s="236"/>
      <c r="EH103" s="236"/>
      <c r="EI103" s="236"/>
      <c r="EJ103" s="236"/>
      <c r="EK103" s="236"/>
      <c r="EL103" s="236"/>
      <c r="EM103" s="209"/>
      <c r="EN103" s="209"/>
      <c r="EO103" s="209"/>
      <c r="EP103" s="209"/>
      <c r="EQ103" s="209"/>
      <c r="ER103" s="209"/>
      <c r="ES103" s="209"/>
      <c r="ET103" s="209"/>
      <c r="EU103" s="209"/>
      <c r="EV103" s="209"/>
      <c r="EW103" s="209"/>
      <c r="EX103" s="209"/>
      <c r="EY103" s="209"/>
      <c r="EZ103" s="209"/>
      <c r="FA103" s="236"/>
      <c r="FB103" s="236"/>
      <c r="FC103" s="236"/>
      <c r="FD103" s="236"/>
      <c r="FE103" s="236"/>
      <c r="FF103" s="236"/>
      <c r="FG103" s="236"/>
      <c r="FH103" s="209"/>
      <c r="FI103" s="209"/>
      <c r="FJ103" s="209"/>
      <c r="FK103" s="209"/>
      <c r="FL103" s="209"/>
      <c r="FM103" s="209"/>
      <c r="FN103" s="209"/>
      <c r="FO103" s="209"/>
      <c r="FP103" s="209"/>
      <c r="FQ103" s="209"/>
      <c r="FR103" s="209"/>
      <c r="FS103" s="209"/>
      <c r="FT103" s="209"/>
      <c r="FU103" s="209"/>
      <c r="FV103" s="236"/>
      <c r="FW103" s="236"/>
      <c r="FX103" s="236"/>
      <c r="FY103" s="236"/>
      <c r="FZ103" s="236"/>
      <c r="GA103" s="236"/>
      <c r="GB103" s="236"/>
      <c r="GC103" s="209"/>
      <c r="GD103" s="209"/>
      <c r="GE103" s="209"/>
      <c r="GF103" s="209"/>
      <c r="GG103" s="209"/>
      <c r="GH103" s="209"/>
      <c r="GI103" s="209"/>
    </row>
    <row r="104" spans="1:191" outlineLevel="1">
      <c r="A104">
        <f t="shared" si="53"/>
        <v>38</v>
      </c>
      <c r="B104" s="40" t="s">
        <v>1007</v>
      </c>
      <c r="C104">
        <f t="shared" si="29"/>
        <v>5</v>
      </c>
      <c r="D104" t="b">
        <f t="shared" si="30"/>
        <v>0</v>
      </c>
      <c r="E104" s="209">
        <f t="shared" si="34"/>
        <v>0</v>
      </c>
      <c r="F104" s="209">
        <f t="shared" si="35"/>
        <v>450</v>
      </c>
      <c r="G104" s="209" t="str">
        <f t="shared" si="48"/>
        <v>-</v>
      </c>
      <c r="H104" s="209">
        <f t="shared" si="48"/>
        <v>0</v>
      </c>
      <c r="I104" s="209">
        <f t="shared" si="48"/>
        <v>0</v>
      </c>
      <c r="J104" s="209">
        <f t="shared" si="48"/>
        <v>0</v>
      </c>
      <c r="K104" s="209">
        <f t="shared" si="47"/>
        <v>0</v>
      </c>
      <c r="L104" s="209">
        <f t="shared" si="47"/>
        <v>450</v>
      </c>
      <c r="M104">
        <f t="shared" si="32"/>
        <v>0</v>
      </c>
      <c r="O104" s="136">
        <f t="shared" si="41"/>
        <v>4</v>
      </c>
      <c r="P104" s="221">
        <v>4</v>
      </c>
      <c r="Q104" s="136">
        <f t="shared" si="42"/>
        <v>1</v>
      </c>
      <c r="R104" s="221">
        <v>1</v>
      </c>
      <c r="S104" s="221">
        <v>1</v>
      </c>
      <c r="T104" s="135">
        <f>MOD(INT(($A104-5)/PRODUCT(U$63:$U$63)),T$63)+1</f>
        <v>2</v>
      </c>
      <c r="W104" s="280" t="str">
        <f t="shared" ref="W104:BL104" si="58">W102</f>
        <v>-</v>
      </c>
      <c r="X104" s="280" t="str">
        <f t="shared" si="58"/>
        <v>-</v>
      </c>
      <c r="Y104" s="280" t="str">
        <f t="shared" si="58"/>
        <v>-</v>
      </c>
      <c r="Z104" s="280" t="str">
        <f t="shared" si="58"/>
        <v>-</v>
      </c>
      <c r="AA104" s="280" t="str">
        <f t="shared" si="58"/>
        <v>-</v>
      </c>
      <c r="AB104" s="280" t="str">
        <f t="shared" si="58"/>
        <v>-</v>
      </c>
      <c r="AC104" s="280" t="str">
        <f t="shared" si="58"/>
        <v>-</v>
      </c>
      <c r="AD104" s="280" t="str">
        <f t="shared" si="58"/>
        <v>-</v>
      </c>
      <c r="AE104" s="280" t="str">
        <f t="shared" si="58"/>
        <v>-</v>
      </c>
      <c r="AF104" s="280" t="str">
        <f t="shared" si="58"/>
        <v>-</v>
      </c>
      <c r="AG104" s="280" t="str">
        <f t="shared" si="58"/>
        <v>-</v>
      </c>
      <c r="AH104" s="280" t="str">
        <f t="shared" si="58"/>
        <v>-</v>
      </c>
      <c r="AI104" s="280" t="str">
        <f t="shared" si="58"/>
        <v>-</v>
      </c>
      <c r="AJ104" s="280" t="str">
        <f t="shared" si="58"/>
        <v>-</v>
      </c>
      <c r="AK104" s="280" t="str">
        <f t="shared" si="58"/>
        <v>-</v>
      </c>
      <c r="AL104" s="280" t="str">
        <f t="shared" si="58"/>
        <v>-</v>
      </c>
      <c r="AM104" s="280" t="str">
        <f t="shared" si="58"/>
        <v>-</v>
      </c>
      <c r="AN104" s="280" t="str">
        <f t="shared" si="58"/>
        <v>-</v>
      </c>
      <c r="AO104" s="280" t="str">
        <f t="shared" si="58"/>
        <v>-</v>
      </c>
      <c r="AP104" s="280" t="str">
        <f t="shared" si="58"/>
        <v>-</v>
      </c>
      <c r="AQ104" s="280" t="str">
        <f t="shared" si="58"/>
        <v>-</v>
      </c>
      <c r="AR104" s="280" t="str">
        <f t="shared" si="58"/>
        <v>-</v>
      </c>
      <c r="AS104" s="280" t="str">
        <f t="shared" si="58"/>
        <v>-</v>
      </c>
      <c r="AT104" s="280" t="str">
        <f t="shared" si="58"/>
        <v>-</v>
      </c>
      <c r="AU104" s="280" t="str">
        <f t="shared" si="58"/>
        <v>-</v>
      </c>
      <c r="AV104" s="280" t="str">
        <f t="shared" si="58"/>
        <v>-</v>
      </c>
      <c r="AW104" s="280" t="str">
        <f t="shared" si="58"/>
        <v>-</v>
      </c>
      <c r="AX104" s="280" t="str">
        <f t="shared" si="58"/>
        <v>-</v>
      </c>
      <c r="AY104" s="280" t="str">
        <f t="shared" si="58"/>
        <v>-</v>
      </c>
      <c r="AZ104" s="280" t="str">
        <f t="shared" si="58"/>
        <v>-</v>
      </c>
      <c r="BA104" s="280" t="str">
        <f t="shared" si="58"/>
        <v>-</v>
      </c>
      <c r="BB104" s="280" t="str">
        <f t="shared" si="58"/>
        <v>-</v>
      </c>
      <c r="BC104" s="280" t="str">
        <f t="shared" si="58"/>
        <v>-</v>
      </c>
      <c r="BD104" s="280" t="str">
        <f t="shared" si="58"/>
        <v>-</v>
      </c>
      <c r="BE104" s="280" t="str">
        <f t="shared" si="58"/>
        <v>-</v>
      </c>
      <c r="BF104" s="280" t="str">
        <f t="shared" si="58"/>
        <v>-</v>
      </c>
      <c r="BG104" s="280" t="str">
        <f t="shared" si="58"/>
        <v>-</v>
      </c>
      <c r="BH104" s="280" t="str">
        <f t="shared" si="58"/>
        <v>-</v>
      </c>
      <c r="BI104" s="280" t="str">
        <f t="shared" si="58"/>
        <v>-</v>
      </c>
      <c r="BJ104" s="280" t="str">
        <f t="shared" si="58"/>
        <v>-</v>
      </c>
      <c r="BK104" s="280" t="str">
        <f t="shared" si="58"/>
        <v>-</v>
      </c>
      <c r="BL104" s="280" t="str">
        <f t="shared" si="58"/>
        <v>-</v>
      </c>
      <c r="BM104" s="209"/>
      <c r="BN104" s="209"/>
      <c r="BO104" s="209"/>
      <c r="BP104" s="209"/>
      <c r="BQ104" s="209"/>
      <c r="BR104" s="209"/>
      <c r="BS104" s="209"/>
      <c r="BT104" s="209"/>
      <c r="BU104" s="209"/>
      <c r="BV104" s="209"/>
      <c r="BW104" s="209"/>
      <c r="BX104" s="209"/>
      <c r="BY104" s="209"/>
      <c r="BZ104" s="209"/>
      <c r="CA104" s="209"/>
      <c r="CB104" s="236"/>
      <c r="CC104" s="236"/>
      <c r="CD104" s="236"/>
      <c r="CE104" s="236"/>
      <c r="CF104" s="236"/>
      <c r="CG104" s="236"/>
      <c r="CH104" s="236"/>
      <c r="CI104" s="209"/>
      <c r="CJ104" s="209"/>
      <c r="CK104" s="209"/>
      <c r="CL104" s="209"/>
      <c r="CM104" s="209"/>
      <c r="CN104" s="209"/>
      <c r="CO104" s="209"/>
      <c r="CP104" s="236"/>
      <c r="CQ104" s="236"/>
      <c r="CR104" s="236"/>
      <c r="CS104" s="236"/>
      <c r="CT104" s="236"/>
      <c r="CU104" s="236"/>
      <c r="CV104" s="236"/>
      <c r="CW104" s="209"/>
      <c r="CX104" s="209"/>
      <c r="CY104" s="209"/>
      <c r="CZ104" s="209"/>
      <c r="DA104" s="209"/>
      <c r="DB104" s="209"/>
      <c r="DC104" s="209"/>
      <c r="DD104" s="209"/>
      <c r="DE104" s="209"/>
      <c r="DF104" s="209"/>
      <c r="DG104" s="209"/>
      <c r="DH104" s="209"/>
      <c r="DI104" s="209"/>
      <c r="DJ104" s="209"/>
      <c r="DK104" s="236"/>
      <c r="DL104" s="236"/>
      <c r="DM104" s="236"/>
      <c r="DN104" s="236"/>
      <c r="DO104" s="236"/>
      <c r="DP104" s="236"/>
      <c r="DQ104" s="236"/>
      <c r="DR104" s="209"/>
      <c r="DS104" s="209"/>
      <c r="DT104" s="209"/>
      <c r="DU104" s="209"/>
      <c r="DV104" s="209"/>
      <c r="DW104" s="209"/>
      <c r="DX104" s="209"/>
      <c r="DY104" s="209"/>
      <c r="DZ104" s="209"/>
      <c r="EA104" s="209"/>
      <c r="EB104" s="209"/>
      <c r="EC104" s="209"/>
      <c r="ED104" s="209"/>
      <c r="EE104" s="209"/>
      <c r="EF104" s="236"/>
      <c r="EG104" s="236"/>
      <c r="EH104" s="236"/>
      <c r="EI104" s="236"/>
      <c r="EJ104" s="236"/>
      <c r="EK104" s="236"/>
      <c r="EL104" s="236"/>
      <c r="EM104" s="209"/>
      <c r="EN104" s="209"/>
      <c r="EO104" s="209"/>
      <c r="EP104" s="209"/>
      <c r="EQ104" s="209"/>
      <c r="ER104" s="209"/>
      <c r="ES104" s="209"/>
      <c r="ET104" s="209"/>
      <c r="EU104" s="209"/>
      <c r="EV104" s="209"/>
      <c r="EW104" s="209"/>
      <c r="EX104" s="209"/>
      <c r="EY104" s="209"/>
      <c r="EZ104" s="209"/>
      <c r="FA104" s="236"/>
      <c r="FB104" s="236"/>
      <c r="FC104" s="236"/>
      <c r="FD104" s="236"/>
      <c r="FE104" s="236"/>
      <c r="FF104" s="236"/>
      <c r="FG104" s="236"/>
      <c r="FH104" s="209"/>
      <c r="FI104" s="209"/>
      <c r="FJ104" s="209"/>
      <c r="FK104" s="209"/>
      <c r="FL104" s="209"/>
      <c r="FM104" s="209"/>
      <c r="FN104" s="209"/>
      <c r="FO104" s="209"/>
      <c r="FP104" s="209"/>
      <c r="FQ104" s="209"/>
      <c r="FR104" s="209"/>
      <c r="FS104" s="209"/>
      <c r="FT104" s="209"/>
      <c r="FU104" s="209"/>
      <c r="FV104" s="236"/>
      <c r="FW104" s="236"/>
      <c r="FX104" s="236"/>
      <c r="FY104" s="236"/>
      <c r="FZ104" s="236"/>
      <c r="GA104" s="236"/>
      <c r="GB104" s="236"/>
      <c r="GC104" s="209"/>
      <c r="GD104" s="209"/>
      <c r="GE104" s="209"/>
      <c r="GF104" s="209"/>
      <c r="GG104" s="209"/>
      <c r="GH104" s="209"/>
      <c r="GI104" s="209"/>
    </row>
    <row r="105" spans="1:191" outlineLevel="1">
      <c r="A105">
        <f t="shared" si="53"/>
        <v>39</v>
      </c>
      <c r="B105" s="40" t="s">
        <v>1008</v>
      </c>
      <c r="C105">
        <f t="shared" si="29"/>
        <v>5</v>
      </c>
      <c r="D105" t="b">
        <f t="shared" si="30"/>
        <v>0</v>
      </c>
      <c r="E105" s="209">
        <f t="shared" si="34"/>
        <v>0</v>
      </c>
      <c r="F105" s="209">
        <f t="shared" si="35"/>
        <v>450</v>
      </c>
      <c r="G105" s="209" t="str">
        <f t="shared" si="48"/>
        <v>-</v>
      </c>
      <c r="H105" s="209">
        <f t="shared" si="48"/>
        <v>0</v>
      </c>
      <c r="I105" s="209">
        <f t="shared" si="48"/>
        <v>0</v>
      </c>
      <c r="J105" s="209">
        <f t="shared" si="48"/>
        <v>0</v>
      </c>
      <c r="K105" s="209">
        <f t="shared" si="47"/>
        <v>0</v>
      </c>
      <c r="L105" s="209">
        <f t="shared" si="47"/>
        <v>450</v>
      </c>
      <c r="M105">
        <f t="shared" si="32"/>
        <v>0.9</v>
      </c>
      <c r="O105" s="136">
        <f t="shared" si="41"/>
        <v>4</v>
      </c>
      <c r="P105" s="221">
        <v>4</v>
      </c>
      <c r="Q105" s="136">
        <f t="shared" si="42"/>
        <v>1</v>
      </c>
      <c r="R105" s="221">
        <v>1</v>
      </c>
      <c r="S105" s="221">
        <v>1</v>
      </c>
      <c r="T105" s="135">
        <f>MOD(INT(($A105-5)/PRODUCT(U$63:$U$63)),T$63)+1</f>
        <v>1</v>
      </c>
      <c r="W105" s="280" t="str">
        <f t="shared" ref="W105:BL105" si="59">W103</f>
        <v>-</v>
      </c>
      <c r="X105" s="280" t="str">
        <f t="shared" si="59"/>
        <v>-</v>
      </c>
      <c r="Y105" s="280" t="str">
        <f t="shared" si="59"/>
        <v>-</v>
      </c>
      <c r="Z105" s="280" t="str">
        <f t="shared" si="59"/>
        <v>-</v>
      </c>
      <c r="AA105" s="280" t="str">
        <f t="shared" si="59"/>
        <v>-</v>
      </c>
      <c r="AB105" s="280" t="str">
        <f t="shared" si="59"/>
        <v>-</v>
      </c>
      <c r="AC105" s="280" t="str">
        <f t="shared" si="59"/>
        <v>-</v>
      </c>
      <c r="AD105" s="280" t="str">
        <f t="shared" si="59"/>
        <v>-</v>
      </c>
      <c r="AE105" s="280" t="str">
        <f t="shared" si="59"/>
        <v>-</v>
      </c>
      <c r="AF105" s="280" t="str">
        <f t="shared" si="59"/>
        <v>-</v>
      </c>
      <c r="AG105" s="280" t="str">
        <f t="shared" si="59"/>
        <v>-</v>
      </c>
      <c r="AH105" s="280" t="str">
        <f t="shared" si="59"/>
        <v>-</v>
      </c>
      <c r="AI105" s="280" t="str">
        <f t="shared" si="59"/>
        <v>-</v>
      </c>
      <c r="AJ105" s="280" t="str">
        <f t="shared" si="59"/>
        <v>-</v>
      </c>
      <c r="AK105" s="280" t="str">
        <f t="shared" si="59"/>
        <v>-</v>
      </c>
      <c r="AL105" s="280" t="str">
        <f t="shared" si="59"/>
        <v>-</v>
      </c>
      <c r="AM105" s="280" t="str">
        <f t="shared" si="59"/>
        <v>-</v>
      </c>
      <c r="AN105" s="280" t="str">
        <f t="shared" si="59"/>
        <v>-</v>
      </c>
      <c r="AO105" s="280" t="str">
        <f t="shared" si="59"/>
        <v>-</v>
      </c>
      <c r="AP105" s="280" t="str">
        <f t="shared" si="59"/>
        <v>-</v>
      </c>
      <c r="AQ105" s="280" t="str">
        <f t="shared" si="59"/>
        <v>-</v>
      </c>
      <c r="AR105" s="280" t="str">
        <f t="shared" si="59"/>
        <v>-</v>
      </c>
      <c r="AS105" s="280" t="str">
        <f t="shared" si="59"/>
        <v>-</v>
      </c>
      <c r="AT105" s="280" t="str">
        <f t="shared" si="59"/>
        <v>-</v>
      </c>
      <c r="AU105" s="280" t="str">
        <f t="shared" si="59"/>
        <v>-</v>
      </c>
      <c r="AV105" s="280" t="str">
        <f t="shared" si="59"/>
        <v>-</v>
      </c>
      <c r="AW105" s="280" t="str">
        <f t="shared" si="59"/>
        <v>-</v>
      </c>
      <c r="AX105" s="280" t="str">
        <f t="shared" si="59"/>
        <v>-</v>
      </c>
      <c r="AY105" s="280" t="str">
        <f t="shared" si="59"/>
        <v>-</v>
      </c>
      <c r="AZ105" s="280" t="str">
        <f t="shared" si="59"/>
        <v>-</v>
      </c>
      <c r="BA105" s="280" t="str">
        <f t="shared" si="59"/>
        <v>-</v>
      </c>
      <c r="BB105" s="280" t="str">
        <f t="shared" si="59"/>
        <v>-</v>
      </c>
      <c r="BC105" s="280" t="str">
        <f t="shared" si="59"/>
        <v>-</v>
      </c>
      <c r="BD105" s="280" t="str">
        <f t="shared" si="59"/>
        <v>-</v>
      </c>
      <c r="BE105" s="280" t="str">
        <f t="shared" si="59"/>
        <v>-</v>
      </c>
      <c r="BF105" s="280" t="str">
        <f t="shared" si="59"/>
        <v>-</v>
      </c>
      <c r="BG105" s="280" t="str">
        <f t="shared" si="59"/>
        <v>-</v>
      </c>
      <c r="BH105" s="280" t="str">
        <f t="shared" si="59"/>
        <v>-</v>
      </c>
      <c r="BI105" s="280" t="str">
        <f t="shared" si="59"/>
        <v>-</v>
      </c>
      <c r="BJ105" s="280" t="str">
        <f t="shared" si="59"/>
        <v>-</v>
      </c>
      <c r="BK105" s="280" t="str">
        <f t="shared" si="59"/>
        <v>-</v>
      </c>
      <c r="BL105" s="280" t="str">
        <f t="shared" si="59"/>
        <v>-</v>
      </c>
      <c r="BM105" s="209"/>
      <c r="BN105" s="209"/>
      <c r="BO105" s="209"/>
      <c r="BP105" s="209"/>
      <c r="BQ105" s="209"/>
      <c r="BR105" s="209"/>
      <c r="BS105" s="209"/>
      <c r="BT105" s="209"/>
      <c r="BU105" s="209"/>
      <c r="BV105" s="209"/>
      <c r="BW105" s="209"/>
      <c r="BX105" s="209"/>
      <c r="BY105" s="209"/>
      <c r="BZ105" s="209"/>
      <c r="CA105" s="209"/>
      <c r="CB105" s="236"/>
      <c r="CC105" s="236"/>
      <c r="CD105" s="236"/>
      <c r="CE105" s="236"/>
      <c r="CF105" s="236"/>
      <c r="CG105" s="236"/>
      <c r="CH105" s="236"/>
      <c r="CI105" s="209"/>
      <c r="CJ105" s="209"/>
      <c r="CK105" s="209"/>
      <c r="CL105" s="209"/>
      <c r="CM105" s="209"/>
      <c r="CN105" s="209"/>
      <c r="CO105" s="209"/>
      <c r="CP105" s="236"/>
      <c r="CQ105" s="236"/>
      <c r="CR105" s="236"/>
      <c r="CS105" s="236"/>
      <c r="CT105" s="236"/>
      <c r="CU105" s="236"/>
      <c r="CV105" s="236"/>
      <c r="CW105" s="209"/>
      <c r="CX105" s="209"/>
      <c r="CY105" s="209"/>
      <c r="CZ105" s="209"/>
      <c r="DA105" s="209"/>
      <c r="DB105" s="209"/>
      <c r="DC105" s="209"/>
      <c r="DD105" s="209"/>
      <c r="DE105" s="209"/>
      <c r="DF105" s="209"/>
      <c r="DG105" s="209"/>
      <c r="DH105" s="209"/>
      <c r="DI105" s="209"/>
      <c r="DJ105" s="209"/>
      <c r="DK105" s="236"/>
      <c r="DL105" s="236"/>
      <c r="DM105" s="236"/>
      <c r="DN105" s="236"/>
      <c r="DO105" s="236"/>
      <c r="DP105" s="236"/>
      <c r="DQ105" s="236"/>
      <c r="DR105" s="209"/>
      <c r="DS105" s="209"/>
      <c r="DT105" s="209"/>
      <c r="DU105" s="209"/>
      <c r="DV105" s="209"/>
      <c r="DW105" s="209"/>
      <c r="DX105" s="209"/>
      <c r="DY105" s="209"/>
      <c r="DZ105" s="209"/>
      <c r="EA105" s="209"/>
      <c r="EB105" s="209"/>
      <c r="EC105" s="209"/>
      <c r="ED105" s="209"/>
      <c r="EE105" s="209"/>
      <c r="EF105" s="236"/>
      <c r="EG105" s="236"/>
      <c r="EH105" s="236"/>
      <c r="EI105" s="236"/>
      <c r="EJ105" s="236"/>
      <c r="EK105" s="236"/>
      <c r="EL105" s="236"/>
      <c r="EM105" s="209"/>
      <c r="EN105" s="209"/>
      <c r="EO105" s="209"/>
      <c r="EP105" s="209"/>
      <c r="EQ105" s="209"/>
      <c r="ER105" s="209"/>
      <c r="ES105" s="209"/>
      <c r="ET105" s="209"/>
      <c r="EU105" s="209"/>
      <c r="EV105" s="209"/>
      <c r="EW105" s="209"/>
      <c r="EX105" s="209"/>
      <c r="EY105" s="209"/>
      <c r="EZ105" s="209"/>
      <c r="FA105" s="236"/>
      <c r="FB105" s="236"/>
      <c r="FC105" s="236"/>
      <c r="FD105" s="236"/>
      <c r="FE105" s="236"/>
      <c r="FF105" s="236"/>
      <c r="FG105" s="236"/>
      <c r="FH105" s="209"/>
      <c r="FI105" s="209"/>
      <c r="FJ105" s="209"/>
      <c r="FK105" s="209"/>
      <c r="FL105" s="209"/>
      <c r="FM105" s="209"/>
      <c r="FN105" s="209"/>
      <c r="FO105" s="209"/>
      <c r="FP105" s="209"/>
      <c r="FQ105" s="209"/>
      <c r="FR105" s="209"/>
      <c r="FS105" s="209"/>
      <c r="FT105" s="209"/>
      <c r="FU105" s="209"/>
      <c r="FV105" s="236"/>
      <c r="FW105" s="236"/>
      <c r="FX105" s="236"/>
      <c r="FY105" s="236"/>
      <c r="FZ105" s="236"/>
      <c r="GA105" s="236"/>
      <c r="GB105" s="236"/>
      <c r="GC105" s="209"/>
      <c r="GD105" s="209"/>
      <c r="GE105" s="209"/>
      <c r="GF105" s="209"/>
      <c r="GG105" s="209"/>
      <c r="GH105" s="209"/>
      <c r="GI105" s="209"/>
    </row>
    <row r="106" spans="1:191" outlineLevel="1">
      <c r="A106">
        <f t="shared" si="53"/>
        <v>40</v>
      </c>
      <c r="B106" s="40" t="s">
        <v>1044</v>
      </c>
      <c r="C106">
        <f t="shared" si="29"/>
        <v>5</v>
      </c>
      <c r="D106" t="b">
        <f t="shared" si="30"/>
        <v>0</v>
      </c>
      <c r="E106" s="209">
        <f t="shared" si="34"/>
        <v>0</v>
      </c>
      <c r="F106" s="209">
        <f t="shared" si="35"/>
        <v>450</v>
      </c>
      <c r="G106" s="209" t="str">
        <f t="shared" si="48"/>
        <v>-</v>
      </c>
      <c r="H106" s="209">
        <f t="shared" si="48"/>
        <v>0</v>
      </c>
      <c r="I106" s="209">
        <f t="shared" si="48"/>
        <v>0</v>
      </c>
      <c r="J106" s="209">
        <f t="shared" si="48"/>
        <v>0</v>
      </c>
      <c r="K106" s="209">
        <f t="shared" si="47"/>
        <v>0</v>
      </c>
      <c r="L106" s="209">
        <f t="shared" si="47"/>
        <v>450</v>
      </c>
      <c r="M106">
        <f t="shared" si="32"/>
        <v>0</v>
      </c>
      <c r="O106" s="136">
        <f t="shared" si="41"/>
        <v>4</v>
      </c>
      <c r="P106" s="221">
        <v>4</v>
      </c>
      <c r="Q106" s="136">
        <f t="shared" si="42"/>
        <v>1</v>
      </c>
      <c r="R106" s="221">
        <v>1</v>
      </c>
      <c r="S106" s="221">
        <v>1</v>
      </c>
      <c r="T106" s="135">
        <f>MOD(INT(($A106-5)/PRODUCT(U$63:$U$63)),T$63)+1</f>
        <v>2</v>
      </c>
      <c r="W106" s="280" t="str">
        <f t="shared" ref="W106:BL106" si="60">W104</f>
        <v>-</v>
      </c>
      <c r="X106" s="280" t="str">
        <f t="shared" si="60"/>
        <v>-</v>
      </c>
      <c r="Y106" s="280" t="str">
        <f t="shared" si="60"/>
        <v>-</v>
      </c>
      <c r="Z106" s="280" t="str">
        <f t="shared" si="60"/>
        <v>-</v>
      </c>
      <c r="AA106" s="280" t="str">
        <f t="shared" si="60"/>
        <v>-</v>
      </c>
      <c r="AB106" s="280" t="str">
        <f t="shared" si="60"/>
        <v>-</v>
      </c>
      <c r="AC106" s="280" t="str">
        <f t="shared" si="60"/>
        <v>-</v>
      </c>
      <c r="AD106" s="280" t="str">
        <f t="shared" si="60"/>
        <v>-</v>
      </c>
      <c r="AE106" s="280" t="str">
        <f t="shared" si="60"/>
        <v>-</v>
      </c>
      <c r="AF106" s="280" t="str">
        <f t="shared" si="60"/>
        <v>-</v>
      </c>
      <c r="AG106" s="280" t="str">
        <f t="shared" si="60"/>
        <v>-</v>
      </c>
      <c r="AH106" s="280" t="str">
        <f t="shared" si="60"/>
        <v>-</v>
      </c>
      <c r="AI106" s="280" t="str">
        <f t="shared" si="60"/>
        <v>-</v>
      </c>
      <c r="AJ106" s="280" t="str">
        <f t="shared" si="60"/>
        <v>-</v>
      </c>
      <c r="AK106" s="280" t="str">
        <f t="shared" si="60"/>
        <v>-</v>
      </c>
      <c r="AL106" s="280" t="str">
        <f t="shared" si="60"/>
        <v>-</v>
      </c>
      <c r="AM106" s="280" t="str">
        <f t="shared" si="60"/>
        <v>-</v>
      </c>
      <c r="AN106" s="280" t="str">
        <f t="shared" si="60"/>
        <v>-</v>
      </c>
      <c r="AO106" s="280" t="str">
        <f t="shared" si="60"/>
        <v>-</v>
      </c>
      <c r="AP106" s="280" t="str">
        <f t="shared" si="60"/>
        <v>-</v>
      </c>
      <c r="AQ106" s="280" t="str">
        <f t="shared" si="60"/>
        <v>-</v>
      </c>
      <c r="AR106" s="280" t="str">
        <f t="shared" si="60"/>
        <v>-</v>
      </c>
      <c r="AS106" s="280" t="str">
        <f t="shared" si="60"/>
        <v>-</v>
      </c>
      <c r="AT106" s="280" t="str">
        <f t="shared" si="60"/>
        <v>-</v>
      </c>
      <c r="AU106" s="280" t="str">
        <f t="shared" si="60"/>
        <v>-</v>
      </c>
      <c r="AV106" s="280" t="str">
        <f t="shared" si="60"/>
        <v>-</v>
      </c>
      <c r="AW106" s="280" t="str">
        <f t="shared" si="60"/>
        <v>-</v>
      </c>
      <c r="AX106" s="280" t="str">
        <f t="shared" si="60"/>
        <v>-</v>
      </c>
      <c r="AY106" s="280" t="str">
        <f t="shared" si="60"/>
        <v>-</v>
      </c>
      <c r="AZ106" s="280" t="str">
        <f t="shared" si="60"/>
        <v>-</v>
      </c>
      <c r="BA106" s="280" t="str">
        <f t="shared" si="60"/>
        <v>-</v>
      </c>
      <c r="BB106" s="280" t="str">
        <f t="shared" si="60"/>
        <v>-</v>
      </c>
      <c r="BC106" s="280" t="str">
        <f t="shared" si="60"/>
        <v>-</v>
      </c>
      <c r="BD106" s="280" t="str">
        <f t="shared" si="60"/>
        <v>-</v>
      </c>
      <c r="BE106" s="280" t="str">
        <f t="shared" si="60"/>
        <v>-</v>
      </c>
      <c r="BF106" s="280" t="str">
        <f t="shared" si="60"/>
        <v>-</v>
      </c>
      <c r="BG106" s="280" t="str">
        <f t="shared" si="60"/>
        <v>-</v>
      </c>
      <c r="BH106" s="280" t="str">
        <f t="shared" si="60"/>
        <v>-</v>
      </c>
      <c r="BI106" s="280" t="str">
        <f t="shared" si="60"/>
        <v>-</v>
      </c>
      <c r="BJ106" s="280" t="str">
        <f t="shared" si="60"/>
        <v>-</v>
      </c>
      <c r="BK106" s="280" t="str">
        <f t="shared" si="60"/>
        <v>-</v>
      </c>
      <c r="BL106" s="280" t="str">
        <f t="shared" si="60"/>
        <v>-</v>
      </c>
      <c r="BM106" s="209"/>
      <c r="BN106" s="209"/>
      <c r="BO106" s="209"/>
      <c r="BP106" s="209"/>
      <c r="BQ106" s="209"/>
      <c r="BR106" s="209"/>
      <c r="BS106" s="209"/>
      <c r="BT106" s="209"/>
      <c r="BU106" s="209"/>
      <c r="BV106" s="209"/>
      <c r="BW106" s="209"/>
      <c r="BX106" s="209"/>
      <c r="BY106" s="209"/>
      <c r="BZ106" s="209"/>
      <c r="CA106" s="209"/>
      <c r="CB106" s="236"/>
      <c r="CC106" s="236"/>
      <c r="CD106" s="236"/>
      <c r="CE106" s="236"/>
      <c r="CF106" s="236"/>
      <c r="CG106" s="236"/>
      <c r="CH106" s="236"/>
      <c r="CI106" s="209"/>
      <c r="CJ106" s="209"/>
      <c r="CK106" s="209"/>
      <c r="CL106" s="209"/>
      <c r="CM106" s="209"/>
      <c r="CN106" s="209"/>
      <c r="CO106" s="209"/>
      <c r="CP106" s="236"/>
      <c r="CQ106" s="236"/>
      <c r="CR106" s="236"/>
      <c r="CS106" s="236"/>
      <c r="CT106" s="236"/>
      <c r="CU106" s="236"/>
      <c r="CV106" s="236"/>
      <c r="CW106" s="209"/>
      <c r="CX106" s="209"/>
      <c r="CY106" s="209"/>
      <c r="CZ106" s="209"/>
      <c r="DA106" s="209"/>
      <c r="DB106" s="209"/>
      <c r="DC106" s="209"/>
      <c r="DD106" s="209"/>
      <c r="DE106" s="209"/>
      <c r="DF106" s="209"/>
      <c r="DG106" s="209"/>
      <c r="DH106" s="209"/>
      <c r="DI106" s="209"/>
      <c r="DJ106" s="209"/>
      <c r="DK106" s="236"/>
      <c r="DL106" s="236"/>
      <c r="DM106" s="236"/>
      <c r="DN106" s="236"/>
      <c r="DO106" s="236"/>
      <c r="DP106" s="236"/>
      <c r="DQ106" s="236"/>
      <c r="DR106" s="209"/>
      <c r="DS106" s="209"/>
      <c r="DT106" s="209"/>
      <c r="DU106" s="209"/>
      <c r="DV106" s="209"/>
      <c r="DW106" s="209"/>
      <c r="DX106" s="209"/>
      <c r="DY106" s="209"/>
      <c r="DZ106" s="209"/>
      <c r="EA106" s="209"/>
      <c r="EB106" s="209"/>
      <c r="EC106" s="209"/>
      <c r="ED106" s="209"/>
      <c r="EE106" s="209"/>
      <c r="EF106" s="236"/>
      <c r="EG106" s="236"/>
      <c r="EH106" s="236"/>
      <c r="EI106" s="236"/>
      <c r="EJ106" s="236"/>
      <c r="EK106" s="236"/>
      <c r="EL106" s="236"/>
      <c r="EM106" s="209"/>
      <c r="EN106" s="209"/>
      <c r="EO106" s="209"/>
      <c r="EP106" s="209"/>
      <c r="EQ106" s="209"/>
      <c r="ER106" s="209"/>
      <c r="ES106" s="209"/>
      <c r="ET106" s="209"/>
      <c r="EU106" s="209"/>
      <c r="EV106" s="209"/>
      <c r="EW106" s="209"/>
      <c r="EX106" s="209"/>
      <c r="EY106" s="209"/>
      <c r="EZ106" s="209"/>
      <c r="FA106" s="236"/>
      <c r="FB106" s="236"/>
      <c r="FC106" s="236"/>
      <c r="FD106" s="236"/>
      <c r="FE106" s="236"/>
      <c r="FF106" s="236"/>
      <c r="FG106" s="236"/>
      <c r="FH106" s="209"/>
      <c r="FI106" s="209"/>
      <c r="FJ106" s="209"/>
      <c r="FK106" s="209"/>
      <c r="FL106" s="209"/>
      <c r="FM106" s="209"/>
      <c r="FN106" s="209"/>
      <c r="FO106" s="209"/>
      <c r="FP106" s="209"/>
      <c r="FQ106" s="209"/>
      <c r="FR106" s="209"/>
      <c r="FS106" s="209"/>
      <c r="FT106" s="209"/>
      <c r="FU106" s="209"/>
      <c r="FV106" s="236"/>
      <c r="FW106" s="236"/>
      <c r="FX106" s="236"/>
      <c r="FY106" s="236"/>
      <c r="FZ106" s="236"/>
      <c r="GA106" s="236"/>
      <c r="GB106" s="236"/>
      <c r="GC106" s="209"/>
      <c r="GD106" s="209"/>
      <c r="GE106" s="209"/>
      <c r="GF106" s="209"/>
      <c r="GG106" s="209"/>
      <c r="GH106" s="209"/>
      <c r="GI106" s="209"/>
    </row>
    <row r="107" spans="1:191" outlineLevel="1">
      <c r="A107">
        <f t="shared" si="53"/>
        <v>41</v>
      </c>
      <c r="B107" s="40" t="s">
        <v>1009</v>
      </c>
      <c r="C107">
        <f t="shared" si="29"/>
        <v>5</v>
      </c>
      <c r="D107" t="b">
        <f t="shared" si="30"/>
        <v>0</v>
      </c>
      <c r="E107" s="209">
        <f t="shared" si="34"/>
        <v>0</v>
      </c>
      <c r="F107" s="209">
        <f t="shared" si="35"/>
        <v>450</v>
      </c>
      <c r="G107" s="209" t="str">
        <f t="shared" si="48"/>
        <v>-</v>
      </c>
      <c r="H107" s="209">
        <f t="shared" si="48"/>
        <v>0</v>
      </c>
      <c r="I107" s="209">
        <f t="shared" si="48"/>
        <v>0</v>
      </c>
      <c r="J107" s="209">
        <f t="shared" si="48"/>
        <v>0</v>
      </c>
      <c r="K107" s="209">
        <f t="shared" si="47"/>
        <v>0</v>
      </c>
      <c r="L107" s="209">
        <f t="shared" si="47"/>
        <v>450</v>
      </c>
      <c r="M107">
        <f t="shared" si="32"/>
        <v>0.9</v>
      </c>
      <c r="O107" s="136">
        <f t="shared" si="41"/>
        <v>4</v>
      </c>
      <c r="P107" s="221">
        <v>4</v>
      </c>
      <c r="Q107" s="136">
        <f t="shared" si="42"/>
        <v>1</v>
      </c>
      <c r="R107" s="221">
        <v>1</v>
      </c>
      <c r="S107" s="221">
        <v>1</v>
      </c>
      <c r="T107" s="135">
        <f>MOD(INT(($A107-5)/PRODUCT(U$63:$U$63)),T$63)+1</f>
        <v>1</v>
      </c>
      <c r="W107" s="280" t="str">
        <f t="shared" ref="W107:BL107" si="61">W105</f>
        <v>-</v>
      </c>
      <c r="X107" s="280" t="str">
        <f t="shared" si="61"/>
        <v>-</v>
      </c>
      <c r="Y107" s="280" t="str">
        <f t="shared" si="61"/>
        <v>-</v>
      </c>
      <c r="Z107" s="280" t="str">
        <f t="shared" si="61"/>
        <v>-</v>
      </c>
      <c r="AA107" s="280" t="str">
        <f t="shared" si="61"/>
        <v>-</v>
      </c>
      <c r="AB107" s="280" t="str">
        <f t="shared" si="61"/>
        <v>-</v>
      </c>
      <c r="AC107" s="280" t="str">
        <f t="shared" si="61"/>
        <v>-</v>
      </c>
      <c r="AD107" s="280" t="str">
        <f t="shared" si="61"/>
        <v>-</v>
      </c>
      <c r="AE107" s="280" t="str">
        <f t="shared" si="61"/>
        <v>-</v>
      </c>
      <c r="AF107" s="280" t="str">
        <f t="shared" si="61"/>
        <v>-</v>
      </c>
      <c r="AG107" s="280" t="str">
        <f t="shared" si="61"/>
        <v>-</v>
      </c>
      <c r="AH107" s="280" t="str">
        <f t="shared" si="61"/>
        <v>-</v>
      </c>
      <c r="AI107" s="280" t="str">
        <f t="shared" si="61"/>
        <v>-</v>
      </c>
      <c r="AJ107" s="280" t="str">
        <f t="shared" si="61"/>
        <v>-</v>
      </c>
      <c r="AK107" s="280" t="str">
        <f t="shared" si="61"/>
        <v>-</v>
      </c>
      <c r="AL107" s="280" t="str">
        <f t="shared" si="61"/>
        <v>-</v>
      </c>
      <c r="AM107" s="280" t="str">
        <f t="shared" si="61"/>
        <v>-</v>
      </c>
      <c r="AN107" s="280" t="str">
        <f t="shared" si="61"/>
        <v>-</v>
      </c>
      <c r="AO107" s="280" t="str">
        <f t="shared" si="61"/>
        <v>-</v>
      </c>
      <c r="AP107" s="280" t="str">
        <f t="shared" si="61"/>
        <v>-</v>
      </c>
      <c r="AQ107" s="280" t="str">
        <f t="shared" si="61"/>
        <v>-</v>
      </c>
      <c r="AR107" s="280" t="str">
        <f t="shared" si="61"/>
        <v>-</v>
      </c>
      <c r="AS107" s="280" t="str">
        <f t="shared" si="61"/>
        <v>-</v>
      </c>
      <c r="AT107" s="280" t="str">
        <f t="shared" si="61"/>
        <v>-</v>
      </c>
      <c r="AU107" s="280" t="str">
        <f t="shared" si="61"/>
        <v>-</v>
      </c>
      <c r="AV107" s="280" t="str">
        <f t="shared" si="61"/>
        <v>-</v>
      </c>
      <c r="AW107" s="280" t="str">
        <f t="shared" si="61"/>
        <v>-</v>
      </c>
      <c r="AX107" s="280" t="str">
        <f t="shared" si="61"/>
        <v>-</v>
      </c>
      <c r="AY107" s="280" t="str">
        <f t="shared" si="61"/>
        <v>-</v>
      </c>
      <c r="AZ107" s="280" t="str">
        <f t="shared" si="61"/>
        <v>-</v>
      </c>
      <c r="BA107" s="280" t="str">
        <f t="shared" si="61"/>
        <v>-</v>
      </c>
      <c r="BB107" s="280" t="str">
        <f t="shared" si="61"/>
        <v>-</v>
      </c>
      <c r="BC107" s="280" t="str">
        <f t="shared" si="61"/>
        <v>-</v>
      </c>
      <c r="BD107" s="280" t="str">
        <f t="shared" si="61"/>
        <v>-</v>
      </c>
      <c r="BE107" s="280" t="str">
        <f t="shared" si="61"/>
        <v>-</v>
      </c>
      <c r="BF107" s="280" t="str">
        <f t="shared" si="61"/>
        <v>-</v>
      </c>
      <c r="BG107" s="280" t="str">
        <f t="shared" si="61"/>
        <v>-</v>
      </c>
      <c r="BH107" s="280" t="str">
        <f t="shared" si="61"/>
        <v>-</v>
      </c>
      <c r="BI107" s="280" t="str">
        <f t="shared" si="61"/>
        <v>-</v>
      </c>
      <c r="BJ107" s="280" t="str">
        <f t="shared" si="61"/>
        <v>-</v>
      </c>
      <c r="BK107" s="280" t="str">
        <f t="shared" si="61"/>
        <v>-</v>
      </c>
      <c r="BL107" s="280" t="str">
        <f t="shared" si="61"/>
        <v>-</v>
      </c>
      <c r="BM107" s="209"/>
      <c r="BN107" s="209"/>
      <c r="BO107" s="209"/>
      <c r="BP107" s="209"/>
      <c r="BQ107" s="209"/>
      <c r="BR107" s="209"/>
      <c r="BS107" s="209"/>
      <c r="BT107" s="209"/>
      <c r="BU107" s="209"/>
      <c r="BV107" s="209"/>
      <c r="BW107" s="209"/>
      <c r="BX107" s="209"/>
      <c r="BY107" s="209"/>
      <c r="BZ107" s="209"/>
      <c r="CA107" s="209"/>
      <c r="CB107" s="236"/>
      <c r="CC107" s="236"/>
      <c r="CD107" s="236"/>
      <c r="CE107" s="236"/>
      <c r="CF107" s="236"/>
      <c r="CG107" s="236"/>
      <c r="CH107" s="236"/>
      <c r="CI107" s="209"/>
      <c r="CJ107" s="209"/>
      <c r="CK107" s="209"/>
      <c r="CL107" s="209"/>
      <c r="CM107" s="209"/>
      <c r="CN107" s="209"/>
      <c r="CO107" s="209"/>
      <c r="CP107" s="236"/>
      <c r="CQ107" s="236"/>
      <c r="CR107" s="236"/>
      <c r="CS107" s="236"/>
      <c r="CT107" s="236"/>
      <c r="CU107" s="236"/>
      <c r="CV107" s="236"/>
      <c r="CW107" s="209"/>
      <c r="CX107" s="209"/>
      <c r="CY107" s="209"/>
      <c r="CZ107" s="209"/>
      <c r="DA107" s="209"/>
      <c r="DB107" s="209"/>
      <c r="DC107" s="209"/>
      <c r="DD107" s="209"/>
      <c r="DE107" s="209"/>
      <c r="DF107" s="209"/>
      <c r="DG107" s="209"/>
      <c r="DH107" s="209"/>
      <c r="DI107" s="209"/>
      <c r="DJ107" s="209"/>
      <c r="DK107" s="236"/>
      <c r="DL107" s="236"/>
      <c r="DM107" s="236"/>
      <c r="DN107" s="236"/>
      <c r="DO107" s="236"/>
      <c r="DP107" s="236"/>
      <c r="DQ107" s="236"/>
      <c r="DR107" s="209"/>
      <c r="DS107" s="209"/>
      <c r="DT107" s="209"/>
      <c r="DU107" s="209"/>
      <c r="DV107" s="209"/>
      <c r="DW107" s="209"/>
      <c r="DX107" s="209"/>
      <c r="DY107" s="209"/>
      <c r="DZ107" s="209"/>
      <c r="EA107" s="209"/>
      <c r="EB107" s="209"/>
      <c r="EC107" s="209"/>
      <c r="ED107" s="209"/>
      <c r="EE107" s="209"/>
      <c r="EF107" s="236"/>
      <c r="EG107" s="236"/>
      <c r="EH107" s="236"/>
      <c r="EI107" s="236"/>
      <c r="EJ107" s="236"/>
      <c r="EK107" s="236"/>
      <c r="EL107" s="236"/>
      <c r="EM107" s="209"/>
      <c r="EN107" s="209"/>
      <c r="EO107" s="209"/>
      <c r="EP107" s="209"/>
      <c r="EQ107" s="209"/>
      <c r="ER107" s="209"/>
      <c r="ES107" s="209"/>
      <c r="ET107" s="209"/>
      <c r="EU107" s="209"/>
      <c r="EV107" s="209"/>
      <c r="EW107" s="209"/>
      <c r="EX107" s="209"/>
      <c r="EY107" s="209"/>
      <c r="EZ107" s="209"/>
      <c r="FA107" s="236"/>
      <c r="FB107" s="236"/>
      <c r="FC107" s="236"/>
      <c r="FD107" s="236"/>
      <c r="FE107" s="236"/>
      <c r="FF107" s="236"/>
      <c r="FG107" s="236"/>
      <c r="FH107" s="209"/>
      <c r="FI107" s="209"/>
      <c r="FJ107" s="209"/>
      <c r="FK107" s="209"/>
      <c r="FL107" s="209"/>
      <c r="FM107" s="209"/>
      <c r="FN107" s="209"/>
      <c r="FO107" s="209"/>
      <c r="FP107" s="209"/>
      <c r="FQ107" s="209"/>
      <c r="FR107" s="209"/>
      <c r="FS107" s="209"/>
      <c r="FT107" s="209"/>
      <c r="FU107" s="209"/>
      <c r="FV107" s="236"/>
      <c r="FW107" s="236"/>
      <c r="FX107" s="236"/>
      <c r="FY107" s="236"/>
      <c r="FZ107" s="236"/>
      <c r="GA107" s="236"/>
      <c r="GB107" s="236"/>
      <c r="GC107" s="209"/>
      <c r="GD107" s="209"/>
      <c r="GE107" s="209"/>
      <c r="GF107" s="209"/>
      <c r="GG107" s="209"/>
      <c r="GH107" s="209"/>
      <c r="GI107" s="209"/>
    </row>
    <row r="108" spans="1:191" outlineLevel="1">
      <c r="A108">
        <f t="shared" si="53"/>
        <v>42</v>
      </c>
      <c r="B108" s="40" t="s">
        <v>1010</v>
      </c>
      <c r="C108">
        <f t="shared" si="29"/>
        <v>5</v>
      </c>
      <c r="D108" t="b">
        <f t="shared" si="30"/>
        <v>0</v>
      </c>
      <c r="E108" s="209">
        <f t="shared" si="34"/>
        <v>0</v>
      </c>
      <c r="F108" s="209">
        <f t="shared" si="35"/>
        <v>450</v>
      </c>
      <c r="G108" s="209" t="str">
        <f t="shared" si="48"/>
        <v>-</v>
      </c>
      <c r="H108" s="209">
        <f t="shared" si="48"/>
        <v>0</v>
      </c>
      <c r="I108" s="209">
        <f t="shared" si="48"/>
        <v>0</v>
      </c>
      <c r="J108" s="209">
        <f t="shared" si="48"/>
        <v>0</v>
      </c>
      <c r="K108" s="209">
        <f t="shared" si="47"/>
        <v>0</v>
      </c>
      <c r="L108" s="209">
        <f t="shared" si="47"/>
        <v>450</v>
      </c>
      <c r="M108">
        <f t="shared" si="32"/>
        <v>0</v>
      </c>
      <c r="O108" s="136">
        <f t="shared" si="41"/>
        <v>4</v>
      </c>
      <c r="P108" s="221">
        <v>4</v>
      </c>
      <c r="Q108" s="136">
        <f t="shared" si="42"/>
        <v>1</v>
      </c>
      <c r="R108" s="221">
        <v>1</v>
      </c>
      <c r="S108" s="221">
        <v>1</v>
      </c>
      <c r="T108" s="135">
        <f>MOD(INT(($A108-5)/PRODUCT(U$63:$U$63)),T$63)+1</f>
        <v>2</v>
      </c>
      <c r="W108" s="280" t="str">
        <f t="shared" ref="W108:BL108" si="62">W106</f>
        <v>-</v>
      </c>
      <c r="X108" s="280" t="str">
        <f t="shared" si="62"/>
        <v>-</v>
      </c>
      <c r="Y108" s="280" t="str">
        <f t="shared" si="62"/>
        <v>-</v>
      </c>
      <c r="Z108" s="280" t="str">
        <f t="shared" si="62"/>
        <v>-</v>
      </c>
      <c r="AA108" s="280" t="str">
        <f t="shared" si="62"/>
        <v>-</v>
      </c>
      <c r="AB108" s="280" t="str">
        <f t="shared" si="62"/>
        <v>-</v>
      </c>
      <c r="AC108" s="280" t="str">
        <f t="shared" si="62"/>
        <v>-</v>
      </c>
      <c r="AD108" s="280" t="str">
        <f t="shared" si="62"/>
        <v>-</v>
      </c>
      <c r="AE108" s="280" t="str">
        <f t="shared" si="62"/>
        <v>-</v>
      </c>
      <c r="AF108" s="280" t="str">
        <f t="shared" si="62"/>
        <v>-</v>
      </c>
      <c r="AG108" s="280" t="str">
        <f t="shared" si="62"/>
        <v>-</v>
      </c>
      <c r="AH108" s="280" t="str">
        <f t="shared" si="62"/>
        <v>-</v>
      </c>
      <c r="AI108" s="280" t="str">
        <f t="shared" si="62"/>
        <v>-</v>
      </c>
      <c r="AJ108" s="280" t="str">
        <f t="shared" si="62"/>
        <v>-</v>
      </c>
      <c r="AK108" s="280" t="str">
        <f t="shared" si="62"/>
        <v>-</v>
      </c>
      <c r="AL108" s="280" t="str">
        <f t="shared" si="62"/>
        <v>-</v>
      </c>
      <c r="AM108" s="280" t="str">
        <f t="shared" si="62"/>
        <v>-</v>
      </c>
      <c r="AN108" s="280" t="str">
        <f t="shared" si="62"/>
        <v>-</v>
      </c>
      <c r="AO108" s="280" t="str">
        <f t="shared" si="62"/>
        <v>-</v>
      </c>
      <c r="AP108" s="280" t="str">
        <f t="shared" si="62"/>
        <v>-</v>
      </c>
      <c r="AQ108" s="280" t="str">
        <f t="shared" si="62"/>
        <v>-</v>
      </c>
      <c r="AR108" s="280" t="str">
        <f t="shared" si="62"/>
        <v>-</v>
      </c>
      <c r="AS108" s="280" t="str">
        <f t="shared" si="62"/>
        <v>-</v>
      </c>
      <c r="AT108" s="280" t="str">
        <f t="shared" si="62"/>
        <v>-</v>
      </c>
      <c r="AU108" s="280" t="str">
        <f t="shared" si="62"/>
        <v>-</v>
      </c>
      <c r="AV108" s="280" t="str">
        <f t="shared" si="62"/>
        <v>-</v>
      </c>
      <c r="AW108" s="280" t="str">
        <f t="shared" si="62"/>
        <v>-</v>
      </c>
      <c r="AX108" s="280" t="str">
        <f t="shared" si="62"/>
        <v>-</v>
      </c>
      <c r="AY108" s="280" t="str">
        <f t="shared" si="62"/>
        <v>-</v>
      </c>
      <c r="AZ108" s="280" t="str">
        <f t="shared" si="62"/>
        <v>-</v>
      </c>
      <c r="BA108" s="280" t="str">
        <f t="shared" si="62"/>
        <v>-</v>
      </c>
      <c r="BB108" s="280" t="str">
        <f t="shared" si="62"/>
        <v>-</v>
      </c>
      <c r="BC108" s="280" t="str">
        <f t="shared" si="62"/>
        <v>-</v>
      </c>
      <c r="BD108" s="280" t="str">
        <f t="shared" si="62"/>
        <v>-</v>
      </c>
      <c r="BE108" s="280" t="str">
        <f t="shared" si="62"/>
        <v>-</v>
      </c>
      <c r="BF108" s="280" t="str">
        <f t="shared" si="62"/>
        <v>-</v>
      </c>
      <c r="BG108" s="280" t="str">
        <f t="shared" si="62"/>
        <v>-</v>
      </c>
      <c r="BH108" s="280" t="str">
        <f t="shared" si="62"/>
        <v>-</v>
      </c>
      <c r="BI108" s="280" t="str">
        <f t="shared" si="62"/>
        <v>-</v>
      </c>
      <c r="BJ108" s="280" t="str">
        <f t="shared" si="62"/>
        <v>-</v>
      </c>
      <c r="BK108" s="280" t="str">
        <f t="shared" si="62"/>
        <v>-</v>
      </c>
      <c r="BL108" s="280" t="str">
        <f t="shared" si="62"/>
        <v>-</v>
      </c>
      <c r="BM108" s="209"/>
      <c r="BN108" s="209"/>
      <c r="BO108" s="209"/>
      <c r="BP108" s="209"/>
      <c r="BQ108" s="209"/>
      <c r="BR108" s="209"/>
      <c r="BS108" s="209"/>
      <c r="BT108" s="209"/>
      <c r="BU108" s="209"/>
      <c r="BV108" s="209"/>
      <c r="BW108" s="209"/>
      <c r="BX108" s="209"/>
      <c r="BY108" s="209"/>
      <c r="BZ108" s="209"/>
      <c r="CA108" s="209"/>
      <c r="CB108" s="236"/>
      <c r="CC108" s="236"/>
      <c r="CD108" s="236"/>
      <c r="CE108" s="236"/>
      <c r="CF108" s="236"/>
      <c r="CG108" s="236"/>
      <c r="CH108" s="236"/>
      <c r="CI108" s="209"/>
      <c r="CJ108" s="209"/>
      <c r="CK108" s="209"/>
      <c r="CL108" s="209"/>
      <c r="CM108" s="209"/>
      <c r="CN108" s="209"/>
      <c r="CO108" s="209"/>
      <c r="CP108" s="236"/>
      <c r="CQ108" s="236"/>
      <c r="CR108" s="236"/>
      <c r="CS108" s="236"/>
      <c r="CT108" s="236"/>
      <c r="CU108" s="236"/>
      <c r="CV108" s="236"/>
      <c r="CW108" s="209"/>
      <c r="CX108" s="209"/>
      <c r="CY108" s="209"/>
      <c r="CZ108" s="209"/>
      <c r="DA108" s="209"/>
      <c r="DB108" s="209"/>
      <c r="DC108" s="209"/>
      <c r="DD108" s="209"/>
      <c r="DE108" s="209"/>
      <c r="DF108" s="209"/>
      <c r="DG108" s="209"/>
      <c r="DH108" s="209"/>
      <c r="DI108" s="209"/>
      <c r="DJ108" s="209"/>
      <c r="DK108" s="236"/>
      <c r="DL108" s="236"/>
      <c r="DM108" s="236"/>
      <c r="DN108" s="236"/>
      <c r="DO108" s="236"/>
      <c r="DP108" s="236"/>
      <c r="DQ108" s="236"/>
      <c r="DR108" s="209"/>
      <c r="DS108" s="209"/>
      <c r="DT108" s="209"/>
      <c r="DU108" s="209"/>
      <c r="DV108" s="209"/>
      <c r="DW108" s="209"/>
      <c r="DX108" s="209"/>
      <c r="DY108" s="209"/>
      <c r="DZ108" s="209"/>
      <c r="EA108" s="209"/>
      <c r="EB108" s="209"/>
      <c r="EC108" s="209"/>
      <c r="ED108" s="209"/>
      <c r="EE108" s="209"/>
      <c r="EF108" s="236"/>
      <c r="EG108" s="236"/>
      <c r="EH108" s="236"/>
      <c r="EI108" s="236"/>
      <c r="EJ108" s="236"/>
      <c r="EK108" s="236"/>
      <c r="EL108" s="236"/>
      <c r="EM108" s="209"/>
      <c r="EN108" s="209"/>
      <c r="EO108" s="209"/>
      <c r="EP108" s="209"/>
      <c r="EQ108" s="209"/>
      <c r="ER108" s="209"/>
      <c r="ES108" s="209"/>
      <c r="ET108" s="209"/>
      <c r="EU108" s="209"/>
      <c r="EV108" s="209"/>
      <c r="EW108" s="209"/>
      <c r="EX108" s="209"/>
      <c r="EY108" s="209"/>
      <c r="EZ108" s="209"/>
      <c r="FA108" s="236"/>
      <c r="FB108" s="236"/>
      <c r="FC108" s="236"/>
      <c r="FD108" s="236"/>
      <c r="FE108" s="236"/>
      <c r="FF108" s="236"/>
      <c r="FG108" s="236"/>
      <c r="FH108" s="209"/>
      <c r="FI108" s="209"/>
      <c r="FJ108" s="209"/>
      <c r="FK108" s="209"/>
      <c r="FL108" s="209"/>
      <c r="FM108" s="209"/>
      <c r="FN108" s="209"/>
      <c r="FO108" s="209"/>
      <c r="FP108" s="209"/>
      <c r="FQ108" s="209"/>
      <c r="FR108" s="209"/>
      <c r="FS108" s="209"/>
      <c r="FT108" s="209"/>
      <c r="FU108" s="209"/>
      <c r="FV108" s="236"/>
      <c r="FW108" s="236"/>
      <c r="FX108" s="236"/>
      <c r="FY108" s="236"/>
      <c r="FZ108" s="236"/>
      <c r="GA108" s="236"/>
      <c r="GB108" s="236"/>
      <c r="GC108" s="209"/>
      <c r="GD108" s="209"/>
      <c r="GE108" s="209"/>
      <c r="GF108" s="209"/>
      <c r="GG108" s="209"/>
      <c r="GH108" s="209"/>
      <c r="GI108" s="209"/>
    </row>
    <row r="109" spans="1:191" outlineLevel="1">
      <c r="A109">
        <f t="shared" si="53"/>
        <v>43</v>
      </c>
      <c r="B109" s="40" t="s">
        <v>1011</v>
      </c>
      <c r="C109">
        <f t="shared" si="29"/>
        <v>5</v>
      </c>
      <c r="D109" t="b">
        <f t="shared" si="30"/>
        <v>0</v>
      </c>
      <c r="E109" s="209">
        <f t="shared" si="34"/>
        <v>0</v>
      </c>
      <c r="F109" s="209">
        <f t="shared" si="35"/>
        <v>450</v>
      </c>
      <c r="G109" s="209" t="str">
        <f t="shared" si="48"/>
        <v>-</v>
      </c>
      <c r="H109" s="209">
        <f t="shared" si="48"/>
        <v>0</v>
      </c>
      <c r="I109" s="209">
        <f t="shared" si="48"/>
        <v>0</v>
      </c>
      <c r="J109" s="209">
        <f t="shared" si="48"/>
        <v>0</v>
      </c>
      <c r="K109" s="209">
        <f t="shared" si="47"/>
        <v>0</v>
      </c>
      <c r="L109" s="209">
        <f t="shared" si="47"/>
        <v>450</v>
      </c>
      <c r="M109">
        <f t="shared" si="32"/>
        <v>0.9</v>
      </c>
      <c r="O109" s="136">
        <f t="shared" si="41"/>
        <v>4</v>
      </c>
      <c r="P109" s="221">
        <v>4</v>
      </c>
      <c r="Q109" s="136">
        <f t="shared" si="42"/>
        <v>1</v>
      </c>
      <c r="R109" s="221">
        <v>1</v>
      </c>
      <c r="S109" s="221">
        <v>1</v>
      </c>
      <c r="T109" s="135">
        <f>MOD(INT(($A109-5)/PRODUCT(U$63:$U$63)),T$63)+1</f>
        <v>1</v>
      </c>
      <c r="W109" s="280" t="str">
        <f t="shared" ref="W109:BL109" si="63">W107</f>
        <v>-</v>
      </c>
      <c r="X109" s="280" t="str">
        <f t="shared" si="63"/>
        <v>-</v>
      </c>
      <c r="Y109" s="280" t="str">
        <f t="shared" si="63"/>
        <v>-</v>
      </c>
      <c r="Z109" s="280" t="str">
        <f t="shared" si="63"/>
        <v>-</v>
      </c>
      <c r="AA109" s="280" t="str">
        <f t="shared" si="63"/>
        <v>-</v>
      </c>
      <c r="AB109" s="280" t="str">
        <f t="shared" si="63"/>
        <v>-</v>
      </c>
      <c r="AC109" s="280" t="str">
        <f t="shared" si="63"/>
        <v>-</v>
      </c>
      <c r="AD109" s="280" t="str">
        <f t="shared" si="63"/>
        <v>-</v>
      </c>
      <c r="AE109" s="280" t="str">
        <f t="shared" si="63"/>
        <v>-</v>
      </c>
      <c r="AF109" s="280" t="str">
        <f t="shared" si="63"/>
        <v>-</v>
      </c>
      <c r="AG109" s="280" t="str">
        <f t="shared" si="63"/>
        <v>-</v>
      </c>
      <c r="AH109" s="280" t="str">
        <f t="shared" si="63"/>
        <v>-</v>
      </c>
      <c r="AI109" s="280" t="str">
        <f t="shared" si="63"/>
        <v>-</v>
      </c>
      <c r="AJ109" s="280" t="str">
        <f t="shared" si="63"/>
        <v>-</v>
      </c>
      <c r="AK109" s="280" t="str">
        <f t="shared" si="63"/>
        <v>-</v>
      </c>
      <c r="AL109" s="280" t="str">
        <f t="shared" si="63"/>
        <v>-</v>
      </c>
      <c r="AM109" s="280" t="str">
        <f t="shared" si="63"/>
        <v>-</v>
      </c>
      <c r="AN109" s="280" t="str">
        <f t="shared" si="63"/>
        <v>-</v>
      </c>
      <c r="AO109" s="280" t="str">
        <f t="shared" si="63"/>
        <v>-</v>
      </c>
      <c r="AP109" s="280" t="str">
        <f t="shared" si="63"/>
        <v>-</v>
      </c>
      <c r="AQ109" s="280" t="str">
        <f t="shared" si="63"/>
        <v>-</v>
      </c>
      <c r="AR109" s="280" t="str">
        <f t="shared" si="63"/>
        <v>-</v>
      </c>
      <c r="AS109" s="280" t="str">
        <f t="shared" si="63"/>
        <v>-</v>
      </c>
      <c r="AT109" s="280" t="str">
        <f t="shared" si="63"/>
        <v>-</v>
      </c>
      <c r="AU109" s="280" t="str">
        <f t="shared" si="63"/>
        <v>-</v>
      </c>
      <c r="AV109" s="280" t="str">
        <f t="shared" si="63"/>
        <v>-</v>
      </c>
      <c r="AW109" s="280" t="str">
        <f t="shared" si="63"/>
        <v>-</v>
      </c>
      <c r="AX109" s="280" t="str">
        <f t="shared" si="63"/>
        <v>-</v>
      </c>
      <c r="AY109" s="280" t="str">
        <f t="shared" si="63"/>
        <v>-</v>
      </c>
      <c r="AZ109" s="280" t="str">
        <f t="shared" si="63"/>
        <v>-</v>
      </c>
      <c r="BA109" s="280" t="str">
        <f t="shared" si="63"/>
        <v>-</v>
      </c>
      <c r="BB109" s="280" t="str">
        <f t="shared" si="63"/>
        <v>-</v>
      </c>
      <c r="BC109" s="280" t="str">
        <f t="shared" si="63"/>
        <v>-</v>
      </c>
      <c r="BD109" s="280" t="str">
        <f t="shared" si="63"/>
        <v>-</v>
      </c>
      <c r="BE109" s="280" t="str">
        <f t="shared" si="63"/>
        <v>-</v>
      </c>
      <c r="BF109" s="280" t="str">
        <f t="shared" si="63"/>
        <v>-</v>
      </c>
      <c r="BG109" s="280" t="str">
        <f t="shared" si="63"/>
        <v>-</v>
      </c>
      <c r="BH109" s="280" t="str">
        <f t="shared" si="63"/>
        <v>-</v>
      </c>
      <c r="BI109" s="280" t="str">
        <f t="shared" si="63"/>
        <v>-</v>
      </c>
      <c r="BJ109" s="280" t="str">
        <f t="shared" si="63"/>
        <v>-</v>
      </c>
      <c r="BK109" s="280" t="str">
        <f t="shared" si="63"/>
        <v>-</v>
      </c>
      <c r="BL109" s="280" t="str">
        <f t="shared" si="63"/>
        <v>-</v>
      </c>
      <c r="BM109" s="209"/>
      <c r="BN109" s="209"/>
      <c r="BO109" s="209"/>
      <c r="BP109" s="209"/>
      <c r="BQ109" s="209"/>
      <c r="BR109" s="209"/>
      <c r="BS109" s="209"/>
      <c r="BT109" s="209"/>
      <c r="BU109" s="209"/>
      <c r="BV109" s="209"/>
      <c r="BW109" s="209"/>
      <c r="BX109" s="209"/>
      <c r="BY109" s="209"/>
      <c r="BZ109" s="209"/>
      <c r="CA109" s="209"/>
      <c r="CB109" s="236"/>
      <c r="CC109" s="236"/>
      <c r="CD109" s="236"/>
      <c r="CE109" s="236"/>
      <c r="CF109" s="236"/>
      <c r="CG109" s="236"/>
      <c r="CH109" s="236"/>
      <c r="CI109" s="209"/>
      <c r="CJ109" s="209"/>
      <c r="CK109" s="209"/>
      <c r="CL109" s="209"/>
      <c r="CM109" s="209"/>
      <c r="CN109" s="209"/>
      <c r="CO109" s="209"/>
      <c r="CP109" s="236"/>
      <c r="CQ109" s="236"/>
      <c r="CR109" s="236"/>
      <c r="CS109" s="236"/>
      <c r="CT109" s="236"/>
      <c r="CU109" s="236"/>
      <c r="CV109" s="236"/>
      <c r="CW109" s="209"/>
      <c r="CX109" s="209"/>
      <c r="CY109" s="209"/>
      <c r="CZ109" s="209"/>
      <c r="DA109" s="209"/>
      <c r="DB109" s="209"/>
      <c r="DC109" s="209"/>
      <c r="DD109" s="209"/>
      <c r="DE109" s="209"/>
      <c r="DF109" s="209"/>
      <c r="DG109" s="209"/>
      <c r="DH109" s="209"/>
      <c r="DI109" s="209"/>
      <c r="DJ109" s="209"/>
      <c r="DK109" s="236"/>
      <c r="DL109" s="236"/>
      <c r="DM109" s="236"/>
      <c r="DN109" s="236"/>
      <c r="DO109" s="236"/>
      <c r="DP109" s="236"/>
      <c r="DQ109" s="236"/>
      <c r="DR109" s="209"/>
      <c r="DS109" s="209"/>
      <c r="DT109" s="209"/>
      <c r="DU109" s="209"/>
      <c r="DV109" s="209"/>
      <c r="DW109" s="209"/>
      <c r="DX109" s="209"/>
      <c r="DY109" s="209"/>
      <c r="DZ109" s="209"/>
      <c r="EA109" s="209"/>
      <c r="EB109" s="209"/>
      <c r="EC109" s="209"/>
      <c r="ED109" s="209"/>
      <c r="EE109" s="209"/>
      <c r="EF109" s="236"/>
      <c r="EG109" s="236"/>
      <c r="EH109" s="236"/>
      <c r="EI109" s="236"/>
      <c r="EJ109" s="236"/>
      <c r="EK109" s="236"/>
      <c r="EL109" s="236"/>
      <c r="EM109" s="209"/>
      <c r="EN109" s="209"/>
      <c r="EO109" s="209"/>
      <c r="EP109" s="209"/>
      <c r="EQ109" s="209"/>
      <c r="ER109" s="209"/>
      <c r="ES109" s="209"/>
      <c r="ET109" s="209"/>
      <c r="EU109" s="209"/>
      <c r="EV109" s="209"/>
      <c r="EW109" s="209"/>
      <c r="EX109" s="209"/>
      <c r="EY109" s="209"/>
      <c r="EZ109" s="209"/>
      <c r="FA109" s="236"/>
      <c r="FB109" s="236"/>
      <c r="FC109" s="236"/>
      <c r="FD109" s="236"/>
      <c r="FE109" s="236"/>
      <c r="FF109" s="236"/>
      <c r="FG109" s="236"/>
      <c r="FH109" s="209"/>
      <c r="FI109" s="209"/>
      <c r="FJ109" s="209"/>
      <c r="FK109" s="209"/>
      <c r="FL109" s="209"/>
      <c r="FM109" s="209"/>
      <c r="FN109" s="209"/>
      <c r="FO109" s="209"/>
      <c r="FP109" s="209"/>
      <c r="FQ109" s="209"/>
      <c r="FR109" s="209"/>
      <c r="FS109" s="209"/>
      <c r="FT109" s="209"/>
      <c r="FU109" s="209"/>
      <c r="FV109" s="236"/>
      <c r="FW109" s="236"/>
      <c r="FX109" s="236"/>
      <c r="FY109" s="236"/>
      <c r="FZ109" s="236"/>
      <c r="GA109" s="236"/>
      <c r="GB109" s="236"/>
      <c r="GC109" s="209"/>
      <c r="GD109" s="209"/>
      <c r="GE109" s="209"/>
      <c r="GF109" s="209"/>
      <c r="GG109" s="209"/>
      <c r="GH109" s="209"/>
      <c r="GI109" s="209"/>
    </row>
    <row r="110" spans="1:191" outlineLevel="1">
      <c r="L110" s="209"/>
      <c r="CB110" s="236"/>
      <c r="CC110" s="236"/>
      <c r="CD110" s="236"/>
      <c r="CE110" s="236"/>
      <c r="CF110" s="236"/>
      <c r="CG110" s="236"/>
      <c r="CH110" s="236"/>
      <c r="CP110" s="236"/>
      <c r="CQ110" s="236"/>
      <c r="CR110" s="236"/>
      <c r="CS110" s="236"/>
      <c r="CT110" s="236"/>
      <c r="CU110" s="236"/>
      <c r="CV110" s="236"/>
      <c r="DK110" s="236"/>
      <c r="DL110" s="236"/>
      <c r="DM110" s="236"/>
      <c r="DN110" s="236"/>
      <c r="DO110" s="236"/>
      <c r="DP110" s="236"/>
      <c r="DQ110" s="236"/>
      <c r="EF110" s="236"/>
      <c r="EG110" s="236"/>
      <c r="EH110" s="236"/>
      <c r="EI110" s="236"/>
      <c r="EJ110" s="236"/>
      <c r="EK110" s="236"/>
      <c r="EL110" s="236"/>
      <c r="FA110" s="236"/>
      <c r="FB110" s="236"/>
      <c r="FC110" s="236"/>
      <c r="FD110" s="236"/>
      <c r="FE110" s="236"/>
      <c r="FF110" s="236"/>
      <c r="FG110" s="236"/>
      <c r="FV110" s="236"/>
      <c r="FW110" s="236"/>
      <c r="FX110" s="236"/>
      <c r="FY110" s="236"/>
      <c r="FZ110" s="236"/>
      <c r="GA110" s="236"/>
      <c r="GB110" s="236"/>
    </row>
    <row r="112" spans="1:191" s="236" customFormat="1"/>
    <row r="113" spans="1:67" s="209" customFormat="1">
      <c r="A113" s="260" t="s">
        <v>1107</v>
      </c>
      <c r="B113" s="259"/>
      <c r="C113" s="139"/>
      <c r="D113" s="139"/>
      <c r="E113" s="139"/>
      <c r="F113" s="139"/>
      <c r="G113" s="139"/>
      <c r="H113" s="139"/>
      <c r="I113" s="139"/>
      <c r="J113" s="139"/>
      <c r="K113" s="139"/>
      <c r="L113" s="139"/>
      <c r="M113" s="139"/>
      <c r="N113" s="139"/>
      <c r="O113" s="139"/>
      <c r="P113" s="139"/>
      <c r="Q113" s="139"/>
      <c r="R113" s="139"/>
      <c r="S113" s="139"/>
      <c r="T113" s="139"/>
      <c r="U113" s="139"/>
      <c r="V113" s="139"/>
      <c r="W113" s="139"/>
      <c r="X113" s="139"/>
      <c r="Y113" s="139"/>
      <c r="Z113" s="139"/>
      <c r="AA113" s="139"/>
      <c r="AB113" s="139"/>
      <c r="AC113" s="139"/>
      <c r="AD113" s="139"/>
      <c r="AE113" s="139"/>
      <c r="AF113" s="139"/>
      <c r="AG113" s="139"/>
      <c r="AH113" s="139"/>
      <c r="AI113" s="139"/>
      <c r="AJ113" s="139"/>
      <c r="AK113" s="139"/>
      <c r="AL113" s="139"/>
      <c r="AM113" s="139"/>
      <c r="AN113" s="139"/>
      <c r="AO113" s="139"/>
      <c r="AP113" s="139"/>
      <c r="AQ113" s="139"/>
      <c r="AR113" s="139"/>
      <c r="AS113" s="139"/>
      <c r="AT113" s="139"/>
      <c r="AU113" s="139"/>
      <c r="AV113" s="139"/>
      <c r="AW113" s="139"/>
      <c r="AX113" s="139"/>
      <c r="AY113" s="139"/>
      <c r="AZ113" s="139"/>
      <c r="BA113" s="139"/>
      <c r="BB113" s="139"/>
      <c r="BC113" s="139"/>
      <c r="BD113" s="139"/>
      <c r="BE113" s="139"/>
      <c r="BF113" s="139"/>
      <c r="BG113" s="139"/>
      <c r="BH113" s="139"/>
      <c r="BI113" s="139"/>
      <c r="BJ113" s="139"/>
      <c r="BK113" s="139"/>
      <c r="BL113" s="139"/>
      <c r="BM113" s="139"/>
      <c r="BN113" s="139"/>
    </row>
    <row r="114" spans="1:67" s="236" customFormat="1" outlineLevel="1">
      <c r="A114" s="260"/>
      <c r="B114" s="259"/>
      <c r="C114" s="139" t="str">
        <f>d.RegionName</f>
        <v>GSM</v>
      </c>
      <c r="D114" s="139"/>
      <c r="E114" s="139"/>
      <c r="F114" s="139"/>
      <c r="G114" s="139"/>
      <c r="H114" s="139"/>
      <c r="I114" s="139"/>
      <c r="J114" s="139"/>
      <c r="K114" s="139"/>
      <c r="L114" s="139"/>
      <c r="M114" s="139"/>
      <c r="N114" s="139"/>
      <c r="O114" s="139"/>
      <c r="P114" s="139"/>
      <c r="Q114" s="139"/>
      <c r="R114" s="139"/>
      <c r="S114" s="139" t="s">
        <v>944</v>
      </c>
      <c r="T114" s="139"/>
      <c r="U114" s="139"/>
      <c r="V114" s="139"/>
      <c r="W114" s="139"/>
      <c r="X114" s="139"/>
      <c r="Y114" s="139"/>
      <c r="Z114" s="139"/>
      <c r="AA114" s="139"/>
      <c r="AB114" s="139"/>
      <c r="AC114" s="139"/>
      <c r="AD114" s="139"/>
      <c r="AE114" s="139"/>
      <c r="AF114" s="139"/>
      <c r="AG114" s="139"/>
      <c r="AH114" s="139"/>
      <c r="AI114" s="139" t="s">
        <v>945</v>
      </c>
      <c r="AJ114" s="139"/>
      <c r="AK114" s="139"/>
      <c r="AL114" s="139"/>
      <c r="AM114" s="139"/>
      <c r="AN114" s="139"/>
      <c r="AO114" s="139"/>
      <c r="AP114" s="139"/>
      <c r="AQ114" s="139"/>
      <c r="AR114" s="139"/>
      <c r="AS114" s="139"/>
      <c r="AT114" s="139"/>
      <c r="AU114" s="139"/>
      <c r="AV114" s="139"/>
      <c r="AW114" s="139"/>
      <c r="AX114" s="139"/>
      <c r="AY114" s="139" t="s">
        <v>946</v>
      </c>
      <c r="AZ114" s="139"/>
      <c r="BA114" s="139"/>
      <c r="BB114" s="139"/>
      <c r="BC114" s="139"/>
      <c r="BD114" s="139"/>
      <c r="BE114" s="139"/>
      <c r="BF114" s="139"/>
      <c r="BG114" s="139"/>
      <c r="BH114" s="139"/>
      <c r="BI114" s="139"/>
      <c r="BJ114" s="139"/>
      <c r="BK114" s="139"/>
      <c r="BL114" s="139"/>
      <c r="BM114" s="139"/>
      <c r="BN114" s="139"/>
    </row>
    <row r="115" spans="1:67" s="236" customFormat="1" outlineLevel="1">
      <c r="A115" s="260"/>
      <c r="B115" s="259"/>
      <c r="C115" s="139" t="s">
        <v>1097</v>
      </c>
      <c r="D115" s="139"/>
      <c r="E115" s="139"/>
      <c r="F115" s="139"/>
      <c r="G115" s="139" t="s">
        <v>1098</v>
      </c>
      <c r="H115" s="139"/>
      <c r="I115" s="139"/>
      <c r="J115" s="139"/>
      <c r="K115" s="139" t="s">
        <v>1099</v>
      </c>
      <c r="L115" s="139"/>
      <c r="M115" s="139"/>
      <c r="N115" s="139"/>
      <c r="O115" s="139" t="s">
        <v>887</v>
      </c>
      <c r="P115" s="139"/>
      <c r="Q115" s="139"/>
      <c r="R115" s="139"/>
      <c r="S115" s="139" t="s">
        <v>1097</v>
      </c>
      <c r="T115" s="139"/>
      <c r="U115" s="139"/>
      <c r="V115" s="139"/>
      <c r="W115" s="139" t="s">
        <v>1098</v>
      </c>
      <c r="X115" s="139"/>
      <c r="Y115" s="139"/>
      <c r="Z115" s="139"/>
      <c r="AA115" s="139" t="s">
        <v>1099</v>
      </c>
      <c r="AB115" s="139"/>
      <c r="AC115" s="139"/>
      <c r="AD115" s="139"/>
      <c r="AE115" s="139" t="s">
        <v>887</v>
      </c>
      <c r="AF115" s="139"/>
      <c r="AG115" s="139"/>
      <c r="AH115" s="139"/>
      <c r="AI115" s="139" t="s">
        <v>1097</v>
      </c>
      <c r="AJ115" s="139"/>
      <c r="AK115" s="139"/>
      <c r="AL115" s="139"/>
      <c r="AM115" s="139" t="s">
        <v>1098</v>
      </c>
      <c r="AN115" s="139"/>
      <c r="AO115" s="139"/>
      <c r="AP115" s="139"/>
      <c r="AQ115" s="139" t="s">
        <v>1099</v>
      </c>
      <c r="AR115" s="139"/>
      <c r="AS115" s="139"/>
      <c r="AT115" s="139"/>
      <c r="AU115" s="139" t="s">
        <v>887</v>
      </c>
      <c r="AV115" s="139"/>
      <c r="AW115" s="139"/>
      <c r="AX115" s="139"/>
      <c r="AY115" s="139" t="s">
        <v>1097</v>
      </c>
      <c r="AZ115" s="139"/>
      <c r="BA115" s="139"/>
      <c r="BB115" s="139"/>
      <c r="BC115" s="139" t="s">
        <v>1098</v>
      </c>
      <c r="BD115" s="139"/>
      <c r="BE115" s="139"/>
      <c r="BF115" s="139"/>
      <c r="BG115" s="139" t="s">
        <v>1099</v>
      </c>
      <c r="BH115" s="139"/>
      <c r="BI115" s="139"/>
      <c r="BJ115" s="139"/>
      <c r="BK115" s="139" t="s">
        <v>887</v>
      </c>
      <c r="BL115" s="139"/>
      <c r="BM115" s="139"/>
      <c r="BN115" s="139"/>
    </row>
    <row r="116" spans="1:67" s="236" customFormat="1" outlineLevel="1">
      <c r="A116" s="260"/>
      <c r="B116" s="259"/>
      <c r="C116" s="208" t="s">
        <v>1100</v>
      </c>
      <c r="D116" s="208" t="s">
        <v>1101</v>
      </c>
      <c r="E116" s="208" t="s">
        <v>1102</v>
      </c>
      <c r="F116" s="208" t="s">
        <v>1103</v>
      </c>
      <c r="G116" s="208" t="s">
        <v>1100</v>
      </c>
      <c r="H116" s="208" t="s">
        <v>1101</v>
      </c>
      <c r="I116" s="208" t="s">
        <v>1102</v>
      </c>
      <c r="J116" s="208" t="s">
        <v>1103</v>
      </c>
      <c r="K116" s="208" t="s">
        <v>1100</v>
      </c>
      <c r="L116" s="208" t="s">
        <v>1101</v>
      </c>
      <c r="M116" s="208" t="s">
        <v>1102</v>
      </c>
      <c r="N116" s="208" t="s">
        <v>1103</v>
      </c>
      <c r="O116" s="208" t="s">
        <v>1100</v>
      </c>
      <c r="P116" s="208" t="s">
        <v>1101</v>
      </c>
      <c r="Q116" s="208" t="s">
        <v>1102</v>
      </c>
      <c r="R116" s="208" t="s">
        <v>1103</v>
      </c>
      <c r="S116" s="139"/>
      <c r="T116" s="139"/>
      <c r="U116" s="139"/>
      <c r="V116" s="139"/>
      <c r="W116" s="139"/>
      <c r="X116" s="139"/>
      <c r="Y116" s="139"/>
      <c r="Z116" s="139"/>
      <c r="AA116" s="139"/>
      <c r="AB116" s="139"/>
      <c r="AC116" s="139"/>
      <c r="AD116" s="139"/>
      <c r="AE116" s="139"/>
      <c r="AF116" s="139"/>
      <c r="AG116" s="139"/>
      <c r="AH116" s="139"/>
      <c r="AI116" s="139"/>
      <c r="AJ116" s="139"/>
      <c r="AK116" s="139"/>
      <c r="AL116" s="139"/>
      <c r="AM116" s="139"/>
      <c r="AN116" s="139"/>
      <c r="AO116" s="139"/>
      <c r="AP116" s="139"/>
      <c r="AQ116" s="139"/>
      <c r="AR116" s="139"/>
      <c r="AS116" s="139"/>
      <c r="AT116" s="139"/>
      <c r="AU116" s="139"/>
      <c r="AV116" s="139"/>
      <c r="AW116" s="139"/>
      <c r="AX116" s="139"/>
      <c r="AY116" s="139"/>
      <c r="AZ116" s="139"/>
      <c r="BA116" s="139"/>
      <c r="BB116" s="139"/>
      <c r="BC116" s="139"/>
      <c r="BD116" s="139"/>
      <c r="BE116" s="139"/>
      <c r="BF116" s="139"/>
      <c r="BG116" s="139"/>
      <c r="BH116" s="139"/>
      <c r="BI116" s="139"/>
      <c r="BJ116" s="139"/>
      <c r="BK116" s="139"/>
      <c r="BL116" s="139"/>
      <c r="BM116" s="139"/>
      <c r="BN116" s="139"/>
    </row>
    <row r="117" spans="1:67" s="236" customFormat="1" ht="24.75" outlineLevel="1">
      <c r="B117" s="59" t="str">
        <f>"Grazing Intensity 1
: Ewe Lambs"</f>
        <v>Grazing Intensity 1
: Ewe Lambs</v>
      </c>
      <c r="C117" s="264">
        <f t="shared" ref="C117:C161" si="64">CHOOSE(d.Region,S117,AI117,AY117)</f>
        <v>12</v>
      </c>
      <c r="D117" s="264">
        <f t="shared" ref="D117:D161" si="65">CHOOSE(d.Region,T117,AJ117,AZ117)</f>
        <v>93</v>
      </c>
      <c r="E117" s="264">
        <f t="shared" ref="E117:E161" si="66">CHOOSE(d.Region,U117,AK117,BA117)</f>
        <v>483</v>
      </c>
      <c r="F117" s="264">
        <f t="shared" ref="F117:F161" si="67">CHOOSE(d.Region,V117,AL117,BB117)</f>
        <v>483</v>
      </c>
      <c r="G117" s="264">
        <f t="shared" ref="G117:G161" si="68">CHOOSE(d.Region,W117,AM117,BC117)</f>
        <v>0</v>
      </c>
      <c r="H117" s="264">
        <f t="shared" ref="H117:H161" si="69">CHOOSE(d.Region,X117,AN117,BD117)</f>
        <v>0</v>
      </c>
      <c r="I117" s="264">
        <f t="shared" ref="I117:I161" si="70">CHOOSE(d.Region,Y117,AO117,BE117)</f>
        <v>0</v>
      </c>
      <c r="J117" s="264">
        <f t="shared" ref="J117:J161" si="71">CHOOSE(d.Region,Z117,AP117,BF117)</f>
        <v>0</v>
      </c>
      <c r="K117" s="264">
        <f t="shared" ref="K117:K161" si="72">CHOOSE(d.Region,AA117,AQ117,BG117)</f>
        <v>0</v>
      </c>
      <c r="L117" s="264">
        <f t="shared" ref="L117:L161" si="73">CHOOSE(d.Region,AB117,AR117,BH117)</f>
        <v>0</v>
      </c>
      <c r="M117" s="264">
        <f t="shared" ref="M117:M161" si="74">CHOOSE(d.Region,AC117,AS117,BI117)</f>
        <v>0</v>
      </c>
      <c r="N117" s="264">
        <f t="shared" ref="N117:N161" si="75">CHOOSE(d.Region,AD117,AT117,BJ117)</f>
        <v>0</v>
      </c>
      <c r="O117" s="264">
        <f t="shared" ref="O117:O161" si="76">CHOOSE(d.Region,AE117,AU117,BK117)</f>
        <v>13</v>
      </c>
      <c r="P117" s="264">
        <f t="shared" ref="P117:P161" si="77">CHOOSE(d.Region,AF117,AV117,BL117)</f>
        <v>79</v>
      </c>
      <c r="Q117" s="264">
        <f t="shared" ref="Q117:Q161" si="78">CHOOSE(d.Region,AG117,AW117,BM117)</f>
        <v>414</v>
      </c>
      <c r="R117" s="264">
        <f t="shared" ref="R117:R161" si="79">CHOOSE(d.Region,AH117,AX117,BN117)</f>
        <v>414</v>
      </c>
      <c r="S117" s="265">
        <v>10</v>
      </c>
      <c r="T117" s="265">
        <v>54</v>
      </c>
      <c r="U117" s="265">
        <v>230</v>
      </c>
      <c r="V117" s="265">
        <f t="shared" ref="V117:V128" si="80">U117</f>
        <v>230</v>
      </c>
      <c r="W117" s="265"/>
      <c r="X117" s="265"/>
      <c r="Y117" s="265"/>
      <c r="Z117" s="265"/>
      <c r="AA117" s="265"/>
      <c r="AB117" s="265"/>
      <c r="AC117" s="265"/>
      <c r="AD117" s="265"/>
      <c r="AE117" s="265">
        <v>5</v>
      </c>
      <c r="AF117" s="265">
        <v>29</v>
      </c>
      <c r="AG117" s="265">
        <v>129</v>
      </c>
      <c r="AH117" s="265">
        <f t="shared" ref="AH117:AH128" si="81">AG117</f>
        <v>129</v>
      </c>
      <c r="AI117" s="265">
        <v>12</v>
      </c>
      <c r="AJ117" s="265">
        <v>93</v>
      </c>
      <c r="AK117" s="265">
        <v>483</v>
      </c>
      <c r="AL117" s="265">
        <f t="shared" ref="AL117:AL128" si="82">AK117</f>
        <v>483</v>
      </c>
      <c r="AM117" s="265"/>
      <c r="AN117" s="265"/>
      <c r="AO117" s="265"/>
      <c r="AP117" s="265"/>
      <c r="AQ117" s="265"/>
      <c r="AR117" s="265"/>
      <c r="AS117" s="265"/>
      <c r="AT117" s="265"/>
      <c r="AU117" s="265">
        <v>13</v>
      </c>
      <c r="AV117" s="265">
        <v>79</v>
      </c>
      <c r="AW117" s="265">
        <v>414</v>
      </c>
      <c r="AX117" s="265">
        <f t="shared" ref="AX117:AX128" si="83">AW117</f>
        <v>414</v>
      </c>
      <c r="AY117" s="265">
        <v>12</v>
      </c>
      <c r="AZ117" s="265">
        <v>93</v>
      </c>
      <c r="BA117" s="265">
        <v>483</v>
      </c>
      <c r="BB117" s="265">
        <f t="shared" ref="BB117:BB128" si="84">BA117</f>
        <v>483</v>
      </c>
      <c r="BC117" s="265"/>
      <c r="BD117" s="265"/>
      <c r="BE117" s="265"/>
      <c r="BF117" s="265"/>
      <c r="BG117" s="265"/>
      <c r="BH117" s="265"/>
      <c r="BI117" s="265"/>
      <c r="BJ117" s="265"/>
      <c r="BK117" s="265">
        <v>13</v>
      </c>
      <c r="BL117" s="265">
        <v>79</v>
      </c>
      <c r="BM117" s="265">
        <v>414</v>
      </c>
      <c r="BN117" s="265">
        <f t="shared" ref="BN117:BN128" si="85">BM117</f>
        <v>414</v>
      </c>
      <c r="BO117" s="266" t="s">
        <v>1064</v>
      </c>
    </row>
    <row r="118" spans="1:67" s="236" customFormat="1" outlineLevel="1">
      <c r="B118" s="235" t="s">
        <v>1105</v>
      </c>
      <c r="C118" s="267">
        <f t="shared" si="64"/>
        <v>13</v>
      </c>
      <c r="D118" s="267">
        <f t="shared" si="65"/>
        <v>117</v>
      </c>
      <c r="E118" s="267">
        <f t="shared" si="66"/>
        <v>608</v>
      </c>
      <c r="F118" s="267">
        <f t="shared" si="67"/>
        <v>608</v>
      </c>
      <c r="G118" s="267">
        <f t="shared" si="68"/>
        <v>0</v>
      </c>
      <c r="H118" s="267">
        <f t="shared" si="69"/>
        <v>0</v>
      </c>
      <c r="I118" s="267">
        <f t="shared" si="70"/>
        <v>0</v>
      </c>
      <c r="J118" s="267">
        <f t="shared" si="71"/>
        <v>0</v>
      </c>
      <c r="K118" s="267">
        <f t="shared" si="72"/>
        <v>0</v>
      </c>
      <c r="L118" s="267">
        <f t="shared" si="73"/>
        <v>0</v>
      </c>
      <c r="M118" s="267">
        <f t="shared" si="74"/>
        <v>0</v>
      </c>
      <c r="N118" s="267">
        <f t="shared" si="75"/>
        <v>0</v>
      </c>
      <c r="O118" s="267">
        <f t="shared" si="76"/>
        <v>18</v>
      </c>
      <c r="P118" s="267">
        <f t="shared" si="77"/>
        <v>108</v>
      </c>
      <c r="Q118" s="267">
        <f t="shared" si="78"/>
        <v>539</v>
      </c>
      <c r="R118" s="267">
        <f t="shared" si="79"/>
        <v>539</v>
      </c>
      <c r="S118" s="268">
        <v>7</v>
      </c>
      <c r="T118" s="268">
        <v>59</v>
      </c>
      <c r="U118" s="268">
        <v>246</v>
      </c>
      <c r="V118" s="268">
        <f t="shared" si="80"/>
        <v>246</v>
      </c>
      <c r="W118" s="268"/>
      <c r="X118" s="268"/>
      <c r="Y118" s="268"/>
      <c r="Z118" s="268"/>
      <c r="AA118" s="268"/>
      <c r="AB118" s="268"/>
      <c r="AC118" s="268"/>
      <c r="AD118" s="268"/>
      <c r="AE118" s="268">
        <v>6</v>
      </c>
      <c r="AF118" s="268">
        <v>46</v>
      </c>
      <c r="AG118" s="268">
        <v>201</v>
      </c>
      <c r="AH118" s="268">
        <f t="shared" si="81"/>
        <v>201</v>
      </c>
      <c r="AI118" s="268">
        <v>13</v>
      </c>
      <c r="AJ118" s="268">
        <v>117</v>
      </c>
      <c r="AK118" s="268">
        <v>608</v>
      </c>
      <c r="AL118" s="268">
        <f t="shared" si="82"/>
        <v>608</v>
      </c>
      <c r="AM118" s="268"/>
      <c r="AN118" s="268"/>
      <c r="AO118" s="268"/>
      <c r="AP118" s="268"/>
      <c r="AQ118" s="268"/>
      <c r="AR118" s="268"/>
      <c r="AS118" s="268"/>
      <c r="AT118" s="268"/>
      <c r="AU118" s="268">
        <v>18</v>
      </c>
      <c r="AV118" s="268">
        <v>108</v>
      </c>
      <c r="AW118" s="268">
        <v>539</v>
      </c>
      <c r="AX118" s="268">
        <f t="shared" si="83"/>
        <v>539</v>
      </c>
      <c r="AY118" s="268">
        <v>13</v>
      </c>
      <c r="AZ118" s="268">
        <v>117</v>
      </c>
      <c r="BA118" s="268">
        <v>608</v>
      </c>
      <c r="BB118" s="268">
        <f t="shared" si="84"/>
        <v>608</v>
      </c>
      <c r="BC118" s="268"/>
      <c r="BD118" s="268"/>
      <c r="BE118" s="268"/>
      <c r="BF118" s="268"/>
      <c r="BG118" s="268"/>
      <c r="BH118" s="268"/>
      <c r="BI118" s="268"/>
      <c r="BJ118" s="268"/>
      <c r="BK118" s="268">
        <v>18</v>
      </c>
      <c r="BL118" s="268">
        <v>108</v>
      </c>
      <c r="BM118" s="268">
        <v>539</v>
      </c>
      <c r="BN118" s="268">
        <f t="shared" si="85"/>
        <v>539</v>
      </c>
      <c r="BO118" s="269"/>
    </row>
    <row r="119" spans="1:67" s="236" customFormat="1" outlineLevel="1">
      <c r="B119" s="61" t="s">
        <v>1106</v>
      </c>
      <c r="C119" s="270">
        <f t="shared" si="64"/>
        <v>13</v>
      </c>
      <c r="D119" s="270">
        <f t="shared" si="65"/>
        <v>89</v>
      </c>
      <c r="E119" s="270">
        <f t="shared" si="66"/>
        <v>408</v>
      </c>
      <c r="F119" s="270">
        <f t="shared" si="67"/>
        <v>408</v>
      </c>
      <c r="G119" s="270">
        <f t="shared" si="68"/>
        <v>0</v>
      </c>
      <c r="H119" s="270">
        <f t="shared" si="69"/>
        <v>0</v>
      </c>
      <c r="I119" s="270">
        <f t="shared" si="70"/>
        <v>0</v>
      </c>
      <c r="J119" s="270">
        <f t="shared" si="71"/>
        <v>0</v>
      </c>
      <c r="K119" s="270">
        <f t="shared" si="72"/>
        <v>0</v>
      </c>
      <c r="L119" s="270">
        <f t="shared" si="73"/>
        <v>0</v>
      </c>
      <c r="M119" s="270">
        <f t="shared" si="74"/>
        <v>0</v>
      </c>
      <c r="N119" s="270">
        <f t="shared" si="75"/>
        <v>0</v>
      </c>
      <c r="O119" s="270">
        <f t="shared" si="76"/>
        <v>14</v>
      </c>
      <c r="P119" s="270">
        <f t="shared" si="77"/>
        <v>94</v>
      </c>
      <c r="Q119" s="270">
        <f t="shared" si="78"/>
        <v>425</v>
      </c>
      <c r="R119" s="270">
        <f t="shared" si="79"/>
        <v>425</v>
      </c>
      <c r="S119" s="271">
        <v>10</v>
      </c>
      <c r="T119" s="271">
        <v>59</v>
      </c>
      <c r="U119" s="271">
        <v>224</v>
      </c>
      <c r="V119" s="271">
        <f t="shared" si="80"/>
        <v>224</v>
      </c>
      <c r="W119" s="271"/>
      <c r="X119" s="271"/>
      <c r="Y119" s="271"/>
      <c r="Z119" s="271"/>
      <c r="AA119" s="271"/>
      <c r="AB119" s="271"/>
      <c r="AC119" s="271"/>
      <c r="AD119" s="271"/>
      <c r="AE119" s="271">
        <v>6</v>
      </c>
      <c r="AF119" s="271">
        <v>46</v>
      </c>
      <c r="AG119" s="271">
        <v>207</v>
      </c>
      <c r="AH119" s="271">
        <f t="shared" si="81"/>
        <v>207</v>
      </c>
      <c r="AI119" s="271">
        <v>13</v>
      </c>
      <c r="AJ119" s="271">
        <v>89</v>
      </c>
      <c r="AK119" s="271">
        <v>408</v>
      </c>
      <c r="AL119" s="271">
        <f t="shared" si="82"/>
        <v>408</v>
      </c>
      <c r="AM119" s="271"/>
      <c r="AN119" s="271"/>
      <c r="AO119" s="271"/>
      <c r="AP119" s="271"/>
      <c r="AQ119" s="271"/>
      <c r="AR119" s="271"/>
      <c r="AS119" s="271"/>
      <c r="AT119" s="271"/>
      <c r="AU119" s="271">
        <v>14</v>
      </c>
      <c r="AV119" s="271">
        <v>94</v>
      </c>
      <c r="AW119" s="271">
        <v>425</v>
      </c>
      <c r="AX119" s="271">
        <f t="shared" si="83"/>
        <v>425</v>
      </c>
      <c r="AY119" s="271">
        <v>13</v>
      </c>
      <c r="AZ119" s="271">
        <v>89</v>
      </c>
      <c r="BA119" s="271">
        <v>408</v>
      </c>
      <c r="BB119" s="271">
        <f t="shared" si="84"/>
        <v>408</v>
      </c>
      <c r="BC119" s="271"/>
      <c r="BD119" s="271"/>
      <c r="BE119" s="271"/>
      <c r="BF119" s="271"/>
      <c r="BG119" s="271"/>
      <c r="BH119" s="271"/>
      <c r="BI119" s="271"/>
      <c r="BJ119" s="271"/>
      <c r="BK119" s="271">
        <v>14</v>
      </c>
      <c r="BL119" s="271">
        <v>94</v>
      </c>
      <c r="BM119" s="271">
        <v>425</v>
      </c>
      <c r="BN119" s="271">
        <f t="shared" si="85"/>
        <v>425</v>
      </c>
      <c r="BO119" s="269"/>
    </row>
    <row r="120" spans="1:67" s="236" customFormat="1" outlineLevel="1">
      <c r="B120" s="59" t="e">
        <f>#REF!&amp;": Ewe Lambs"</f>
        <v>#REF!</v>
      </c>
      <c r="C120" s="264">
        <f t="shared" si="64"/>
        <v>12</v>
      </c>
      <c r="D120" s="264">
        <f t="shared" si="65"/>
        <v>93</v>
      </c>
      <c r="E120" s="264">
        <f t="shared" si="66"/>
        <v>483</v>
      </c>
      <c r="F120" s="264">
        <f t="shared" si="67"/>
        <v>483</v>
      </c>
      <c r="G120" s="264">
        <f t="shared" si="68"/>
        <v>0</v>
      </c>
      <c r="H120" s="264">
        <f t="shared" si="69"/>
        <v>0</v>
      </c>
      <c r="I120" s="264">
        <f t="shared" si="70"/>
        <v>0</v>
      </c>
      <c r="J120" s="264">
        <f t="shared" si="71"/>
        <v>0</v>
      </c>
      <c r="K120" s="264">
        <f t="shared" si="72"/>
        <v>0</v>
      </c>
      <c r="L120" s="264">
        <f t="shared" si="73"/>
        <v>0</v>
      </c>
      <c r="M120" s="264">
        <f t="shared" si="74"/>
        <v>0</v>
      </c>
      <c r="N120" s="264">
        <f t="shared" si="75"/>
        <v>0</v>
      </c>
      <c r="O120" s="264">
        <f t="shared" si="76"/>
        <v>13</v>
      </c>
      <c r="P120" s="264">
        <f t="shared" si="77"/>
        <v>79</v>
      </c>
      <c r="Q120" s="264">
        <f t="shared" si="78"/>
        <v>414</v>
      </c>
      <c r="R120" s="264">
        <f t="shared" si="79"/>
        <v>414</v>
      </c>
      <c r="S120" s="265">
        <v>10</v>
      </c>
      <c r="T120" s="265">
        <v>54</v>
      </c>
      <c r="U120" s="265">
        <v>230</v>
      </c>
      <c r="V120" s="265">
        <f t="shared" si="80"/>
        <v>230</v>
      </c>
      <c r="W120" s="265"/>
      <c r="X120" s="265"/>
      <c r="Y120" s="265"/>
      <c r="Z120" s="265"/>
      <c r="AA120" s="265"/>
      <c r="AB120" s="265"/>
      <c r="AC120" s="265"/>
      <c r="AD120" s="265"/>
      <c r="AE120" s="265">
        <v>5</v>
      </c>
      <c r="AF120" s="265">
        <v>29</v>
      </c>
      <c r="AG120" s="265">
        <v>129</v>
      </c>
      <c r="AH120" s="265">
        <f t="shared" si="81"/>
        <v>129</v>
      </c>
      <c r="AI120" s="265">
        <v>12</v>
      </c>
      <c r="AJ120" s="265">
        <v>93</v>
      </c>
      <c r="AK120" s="265">
        <v>483</v>
      </c>
      <c r="AL120" s="265">
        <f t="shared" si="82"/>
        <v>483</v>
      </c>
      <c r="AM120" s="265"/>
      <c r="AN120" s="265"/>
      <c r="AO120" s="265"/>
      <c r="AP120" s="265"/>
      <c r="AQ120" s="265"/>
      <c r="AR120" s="265"/>
      <c r="AS120" s="265"/>
      <c r="AT120" s="265"/>
      <c r="AU120" s="265">
        <v>13</v>
      </c>
      <c r="AV120" s="265">
        <v>79</v>
      </c>
      <c r="AW120" s="265">
        <v>414</v>
      </c>
      <c r="AX120" s="265">
        <f t="shared" si="83"/>
        <v>414</v>
      </c>
      <c r="AY120" s="265">
        <v>12</v>
      </c>
      <c r="AZ120" s="265">
        <v>93</v>
      </c>
      <c r="BA120" s="265">
        <v>483</v>
      </c>
      <c r="BB120" s="265">
        <f t="shared" si="84"/>
        <v>483</v>
      </c>
      <c r="BC120" s="265"/>
      <c r="BD120" s="265"/>
      <c r="BE120" s="265"/>
      <c r="BF120" s="265"/>
      <c r="BG120" s="265"/>
      <c r="BH120" s="265"/>
      <c r="BI120" s="265"/>
      <c r="BJ120" s="265"/>
      <c r="BK120" s="265">
        <v>13</v>
      </c>
      <c r="BL120" s="265">
        <v>79</v>
      </c>
      <c r="BM120" s="265">
        <v>414</v>
      </c>
      <c r="BN120" s="265">
        <f t="shared" si="85"/>
        <v>414</v>
      </c>
      <c r="BO120" s="266" t="s">
        <v>1064</v>
      </c>
    </row>
    <row r="121" spans="1:67" s="236" customFormat="1" outlineLevel="1">
      <c r="B121" s="235" t="s">
        <v>1105</v>
      </c>
      <c r="C121" s="267">
        <f t="shared" si="64"/>
        <v>13</v>
      </c>
      <c r="D121" s="267">
        <f t="shared" si="65"/>
        <v>117</v>
      </c>
      <c r="E121" s="267">
        <f t="shared" si="66"/>
        <v>608</v>
      </c>
      <c r="F121" s="267">
        <f t="shared" si="67"/>
        <v>608</v>
      </c>
      <c r="G121" s="267">
        <f t="shared" si="68"/>
        <v>0</v>
      </c>
      <c r="H121" s="267">
        <f t="shared" si="69"/>
        <v>0</v>
      </c>
      <c r="I121" s="267">
        <f t="shared" si="70"/>
        <v>0</v>
      </c>
      <c r="J121" s="267">
        <f t="shared" si="71"/>
        <v>0</v>
      </c>
      <c r="K121" s="267">
        <f t="shared" si="72"/>
        <v>0</v>
      </c>
      <c r="L121" s="267">
        <f t="shared" si="73"/>
        <v>0</v>
      </c>
      <c r="M121" s="267">
        <f t="shared" si="74"/>
        <v>0</v>
      </c>
      <c r="N121" s="267">
        <f t="shared" si="75"/>
        <v>0</v>
      </c>
      <c r="O121" s="267">
        <f t="shared" si="76"/>
        <v>18</v>
      </c>
      <c r="P121" s="267">
        <f t="shared" si="77"/>
        <v>108</v>
      </c>
      <c r="Q121" s="267">
        <f t="shared" si="78"/>
        <v>539</v>
      </c>
      <c r="R121" s="267">
        <f t="shared" si="79"/>
        <v>539</v>
      </c>
      <c r="S121" s="268">
        <v>7</v>
      </c>
      <c r="T121" s="268">
        <v>59</v>
      </c>
      <c r="U121" s="268">
        <v>246</v>
      </c>
      <c r="V121" s="268">
        <f t="shared" si="80"/>
        <v>246</v>
      </c>
      <c r="W121" s="268"/>
      <c r="X121" s="268"/>
      <c r="Y121" s="268"/>
      <c r="Z121" s="268"/>
      <c r="AA121" s="268"/>
      <c r="AB121" s="268"/>
      <c r="AC121" s="268"/>
      <c r="AD121" s="268"/>
      <c r="AE121" s="268">
        <v>6</v>
      </c>
      <c r="AF121" s="268">
        <v>46</v>
      </c>
      <c r="AG121" s="268">
        <v>201</v>
      </c>
      <c r="AH121" s="268">
        <f t="shared" si="81"/>
        <v>201</v>
      </c>
      <c r="AI121" s="268">
        <v>13</v>
      </c>
      <c r="AJ121" s="268">
        <v>117</v>
      </c>
      <c r="AK121" s="268">
        <v>608</v>
      </c>
      <c r="AL121" s="268">
        <f t="shared" si="82"/>
        <v>608</v>
      </c>
      <c r="AM121" s="268"/>
      <c r="AN121" s="268"/>
      <c r="AO121" s="268"/>
      <c r="AP121" s="268"/>
      <c r="AQ121" s="268"/>
      <c r="AR121" s="268"/>
      <c r="AS121" s="268"/>
      <c r="AT121" s="268"/>
      <c r="AU121" s="268">
        <v>18</v>
      </c>
      <c r="AV121" s="268">
        <v>108</v>
      </c>
      <c r="AW121" s="268">
        <v>539</v>
      </c>
      <c r="AX121" s="268">
        <f t="shared" si="83"/>
        <v>539</v>
      </c>
      <c r="AY121" s="268">
        <v>13</v>
      </c>
      <c r="AZ121" s="268">
        <v>117</v>
      </c>
      <c r="BA121" s="268">
        <v>608</v>
      </c>
      <c r="BB121" s="268">
        <f t="shared" si="84"/>
        <v>608</v>
      </c>
      <c r="BC121" s="268"/>
      <c r="BD121" s="268"/>
      <c r="BE121" s="268"/>
      <c r="BF121" s="268"/>
      <c r="BG121" s="268"/>
      <c r="BH121" s="268"/>
      <c r="BI121" s="268"/>
      <c r="BJ121" s="268"/>
      <c r="BK121" s="268">
        <v>18</v>
      </c>
      <c r="BL121" s="268">
        <v>108</v>
      </c>
      <c r="BM121" s="268">
        <v>539</v>
      </c>
      <c r="BN121" s="268">
        <f t="shared" si="85"/>
        <v>539</v>
      </c>
      <c r="BO121" s="269"/>
    </row>
    <row r="122" spans="1:67" s="236" customFormat="1" outlineLevel="1">
      <c r="B122" s="61" t="s">
        <v>1106</v>
      </c>
      <c r="C122" s="270">
        <f t="shared" si="64"/>
        <v>13</v>
      </c>
      <c r="D122" s="270">
        <f t="shared" si="65"/>
        <v>89</v>
      </c>
      <c r="E122" s="270">
        <f t="shared" si="66"/>
        <v>408</v>
      </c>
      <c r="F122" s="270">
        <f t="shared" si="67"/>
        <v>408</v>
      </c>
      <c r="G122" s="270">
        <f t="shared" si="68"/>
        <v>0</v>
      </c>
      <c r="H122" s="270">
        <f t="shared" si="69"/>
        <v>0</v>
      </c>
      <c r="I122" s="270">
        <f t="shared" si="70"/>
        <v>0</v>
      </c>
      <c r="J122" s="270">
        <f t="shared" si="71"/>
        <v>0</v>
      </c>
      <c r="K122" s="270">
        <f t="shared" si="72"/>
        <v>0</v>
      </c>
      <c r="L122" s="270">
        <f t="shared" si="73"/>
        <v>0</v>
      </c>
      <c r="M122" s="270">
        <f t="shared" si="74"/>
        <v>0</v>
      </c>
      <c r="N122" s="270">
        <f t="shared" si="75"/>
        <v>0</v>
      </c>
      <c r="O122" s="270">
        <f t="shared" si="76"/>
        <v>14</v>
      </c>
      <c r="P122" s="270">
        <f t="shared" si="77"/>
        <v>94</v>
      </c>
      <c r="Q122" s="270">
        <f t="shared" si="78"/>
        <v>425</v>
      </c>
      <c r="R122" s="270">
        <f t="shared" si="79"/>
        <v>425</v>
      </c>
      <c r="S122" s="271">
        <v>10</v>
      </c>
      <c r="T122" s="271">
        <v>59</v>
      </c>
      <c r="U122" s="271">
        <v>224</v>
      </c>
      <c r="V122" s="271">
        <f t="shared" si="80"/>
        <v>224</v>
      </c>
      <c r="W122" s="271"/>
      <c r="X122" s="271"/>
      <c r="Y122" s="271"/>
      <c r="Z122" s="271"/>
      <c r="AA122" s="271"/>
      <c r="AB122" s="271"/>
      <c r="AC122" s="271"/>
      <c r="AD122" s="271"/>
      <c r="AE122" s="271">
        <v>6</v>
      </c>
      <c r="AF122" s="271">
        <v>46</v>
      </c>
      <c r="AG122" s="271">
        <v>207</v>
      </c>
      <c r="AH122" s="271">
        <f t="shared" si="81"/>
        <v>207</v>
      </c>
      <c r="AI122" s="271">
        <v>13</v>
      </c>
      <c r="AJ122" s="271">
        <v>89</v>
      </c>
      <c r="AK122" s="271">
        <v>408</v>
      </c>
      <c r="AL122" s="271">
        <f t="shared" si="82"/>
        <v>408</v>
      </c>
      <c r="AM122" s="271"/>
      <c r="AN122" s="271"/>
      <c r="AO122" s="271"/>
      <c r="AP122" s="271"/>
      <c r="AQ122" s="271"/>
      <c r="AR122" s="271"/>
      <c r="AS122" s="271"/>
      <c r="AT122" s="271"/>
      <c r="AU122" s="271">
        <v>14</v>
      </c>
      <c r="AV122" s="271">
        <v>94</v>
      </c>
      <c r="AW122" s="271">
        <v>425</v>
      </c>
      <c r="AX122" s="271">
        <f t="shared" si="83"/>
        <v>425</v>
      </c>
      <c r="AY122" s="271">
        <v>13</v>
      </c>
      <c r="AZ122" s="271">
        <v>89</v>
      </c>
      <c r="BA122" s="271">
        <v>408</v>
      </c>
      <c r="BB122" s="271">
        <f t="shared" si="84"/>
        <v>408</v>
      </c>
      <c r="BC122" s="271"/>
      <c r="BD122" s="271"/>
      <c r="BE122" s="271"/>
      <c r="BF122" s="271"/>
      <c r="BG122" s="271"/>
      <c r="BH122" s="271"/>
      <c r="BI122" s="271"/>
      <c r="BJ122" s="271"/>
      <c r="BK122" s="271">
        <v>14</v>
      </c>
      <c r="BL122" s="271">
        <v>94</v>
      </c>
      <c r="BM122" s="271">
        <v>425</v>
      </c>
      <c r="BN122" s="271">
        <f t="shared" si="85"/>
        <v>425</v>
      </c>
      <c r="BO122" s="269"/>
    </row>
    <row r="123" spans="1:67" s="236" customFormat="1" outlineLevel="1">
      <c r="B123" s="59" t="e">
        <f>#REF!&amp;": Ewe Lambs"</f>
        <v>#REF!</v>
      </c>
      <c r="C123" s="264">
        <f t="shared" si="64"/>
        <v>12</v>
      </c>
      <c r="D123" s="264">
        <f t="shared" si="65"/>
        <v>93</v>
      </c>
      <c r="E123" s="264">
        <f t="shared" si="66"/>
        <v>483</v>
      </c>
      <c r="F123" s="264">
        <f t="shared" si="67"/>
        <v>483</v>
      </c>
      <c r="G123" s="264">
        <f t="shared" si="68"/>
        <v>0</v>
      </c>
      <c r="H123" s="264">
        <f t="shared" si="69"/>
        <v>0</v>
      </c>
      <c r="I123" s="264">
        <f t="shared" si="70"/>
        <v>0</v>
      </c>
      <c r="J123" s="264">
        <f t="shared" si="71"/>
        <v>0</v>
      </c>
      <c r="K123" s="264">
        <f t="shared" si="72"/>
        <v>0</v>
      </c>
      <c r="L123" s="264">
        <f t="shared" si="73"/>
        <v>0</v>
      </c>
      <c r="M123" s="264">
        <f t="shared" si="74"/>
        <v>0</v>
      </c>
      <c r="N123" s="264">
        <f t="shared" si="75"/>
        <v>0</v>
      </c>
      <c r="O123" s="264">
        <f t="shared" si="76"/>
        <v>13</v>
      </c>
      <c r="P123" s="264">
        <f t="shared" si="77"/>
        <v>79</v>
      </c>
      <c r="Q123" s="264">
        <f t="shared" si="78"/>
        <v>414</v>
      </c>
      <c r="R123" s="264">
        <f t="shared" si="79"/>
        <v>414</v>
      </c>
      <c r="S123" s="265">
        <v>10</v>
      </c>
      <c r="T123" s="265">
        <v>54</v>
      </c>
      <c r="U123" s="265">
        <v>230</v>
      </c>
      <c r="V123" s="265">
        <f t="shared" si="80"/>
        <v>230</v>
      </c>
      <c r="W123" s="265"/>
      <c r="X123" s="265"/>
      <c r="Y123" s="265"/>
      <c r="Z123" s="265"/>
      <c r="AA123" s="265"/>
      <c r="AB123" s="265"/>
      <c r="AC123" s="265"/>
      <c r="AD123" s="265"/>
      <c r="AE123" s="265">
        <v>5</v>
      </c>
      <c r="AF123" s="265">
        <v>29</v>
      </c>
      <c r="AG123" s="265">
        <v>129</v>
      </c>
      <c r="AH123" s="265">
        <f t="shared" si="81"/>
        <v>129</v>
      </c>
      <c r="AI123" s="265">
        <v>12</v>
      </c>
      <c r="AJ123" s="265">
        <v>93</v>
      </c>
      <c r="AK123" s="265">
        <v>483</v>
      </c>
      <c r="AL123" s="265">
        <f t="shared" si="82"/>
        <v>483</v>
      </c>
      <c r="AM123" s="265"/>
      <c r="AN123" s="265"/>
      <c r="AO123" s="265"/>
      <c r="AP123" s="265"/>
      <c r="AQ123" s="265"/>
      <c r="AR123" s="265"/>
      <c r="AS123" s="265"/>
      <c r="AT123" s="265"/>
      <c r="AU123" s="265">
        <v>13</v>
      </c>
      <c r="AV123" s="265">
        <v>79</v>
      </c>
      <c r="AW123" s="265">
        <v>414</v>
      </c>
      <c r="AX123" s="265">
        <f t="shared" si="83"/>
        <v>414</v>
      </c>
      <c r="AY123" s="265">
        <v>12</v>
      </c>
      <c r="AZ123" s="265">
        <v>93</v>
      </c>
      <c r="BA123" s="265">
        <v>483</v>
      </c>
      <c r="BB123" s="265">
        <f t="shared" si="84"/>
        <v>483</v>
      </c>
      <c r="BC123" s="265"/>
      <c r="BD123" s="265"/>
      <c r="BE123" s="265"/>
      <c r="BF123" s="265"/>
      <c r="BG123" s="265"/>
      <c r="BH123" s="265"/>
      <c r="BI123" s="265"/>
      <c r="BJ123" s="265"/>
      <c r="BK123" s="265">
        <v>13</v>
      </c>
      <c r="BL123" s="265">
        <v>79</v>
      </c>
      <c r="BM123" s="265">
        <v>414</v>
      </c>
      <c r="BN123" s="265">
        <f t="shared" si="85"/>
        <v>414</v>
      </c>
      <c r="BO123" s="266" t="s">
        <v>1064</v>
      </c>
    </row>
    <row r="124" spans="1:67" s="236" customFormat="1" outlineLevel="1">
      <c r="B124" s="235" t="s">
        <v>570</v>
      </c>
      <c r="C124" s="267">
        <f t="shared" si="64"/>
        <v>13</v>
      </c>
      <c r="D124" s="267">
        <f t="shared" si="65"/>
        <v>117</v>
      </c>
      <c r="E124" s="267">
        <f t="shared" si="66"/>
        <v>608</v>
      </c>
      <c r="F124" s="267">
        <f t="shared" si="67"/>
        <v>608</v>
      </c>
      <c r="G124" s="267">
        <f t="shared" si="68"/>
        <v>0</v>
      </c>
      <c r="H124" s="267">
        <f t="shared" si="69"/>
        <v>0</v>
      </c>
      <c r="I124" s="267">
        <f t="shared" si="70"/>
        <v>0</v>
      </c>
      <c r="J124" s="267">
        <f t="shared" si="71"/>
        <v>0</v>
      </c>
      <c r="K124" s="267">
        <f t="shared" si="72"/>
        <v>0</v>
      </c>
      <c r="L124" s="267">
        <f t="shared" si="73"/>
        <v>0</v>
      </c>
      <c r="M124" s="267">
        <f t="shared" si="74"/>
        <v>0</v>
      </c>
      <c r="N124" s="267">
        <f t="shared" si="75"/>
        <v>0</v>
      </c>
      <c r="O124" s="267">
        <f t="shared" si="76"/>
        <v>18</v>
      </c>
      <c r="P124" s="267">
        <f t="shared" si="77"/>
        <v>108</v>
      </c>
      <c r="Q124" s="267">
        <f t="shared" si="78"/>
        <v>539</v>
      </c>
      <c r="R124" s="267">
        <f t="shared" si="79"/>
        <v>539</v>
      </c>
      <c r="S124" s="268">
        <v>7</v>
      </c>
      <c r="T124" s="268">
        <v>59</v>
      </c>
      <c r="U124" s="268">
        <v>246</v>
      </c>
      <c r="V124" s="268">
        <f t="shared" si="80"/>
        <v>246</v>
      </c>
      <c r="W124" s="268"/>
      <c r="X124" s="268"/>
      <c r="Y124" s="268"/>
      <c r="Z124" s="268"/>
      <c r="AA124" s="268"/>
      <c r="AB124" s="268"/>
      <c r="AC124" s="268"/>
      <c r="AD124" s="268"/>
      <c r="AE124" s="268">
        <v>6</v>
      </c>
      <c r="AF124" s="268">
        <v>46</v>
      </c>
      <c r="AG124" s="268">
        <v>201</v>
      </c>
      <c r="AH124" s="268">
        <f t="shared" si="81"/>
        <v>201</v>
      </c>
      <c r="AI124" s="268">
        <v>13</v>
      </c>
      <c r="AJ124" s="268">
        <v>117</v>
      </c>
      <c r="AK124" s="268">
        <v>608</v>
      </c>
      <c r="AL124" s="268">
        <f t="shared" si="82"/>
        <v>608</v>
      </c>
      <c r="AM124" s="268"/>
      <c r="AN124" s="268"/>
      <c r="AO124" s="268"/>
      <c r="AP124" s="268"/>
      <c r="AQ124" s="268"/>
      <c r="AR124" s="268"/>
      <c r="AS124" s="268"/>
      <c r="AT124" s="268"/>
      <c r="AU124" s="268">
        <v>18</v>
      </c>
      <c r="AV124" s="268">
        <v>108</v>
      </c>
      <c r="AW124" s="268">
        <v>539</v>
      </c>
      <c r="AX124" s="268">
        <f t="shared" si="83"/>
        <v>539</v>
      </c>
      <c r="AY124" s="268">
        <v>13</v>
      </c>
      <c r="AZ124" s="268">
        <v>117</v>
      </c>
      <c r="BA124" s="268">
        <v>608</v>
      </c>
      <c r="BB124" s="268">
        <f t="shared" si="84"/>
        <v>608</v>
      </c>
      <c r="BC124" s="268"/>
      <c r="BD124" s="268"/>
      <c r="BE124" s="268"/>
      <c r="BF124" s="268"/>
      <c r="BG124" s="268"/>
      <c r="BH124" s="268"/>
      <c r="BI124" s="268"/>
      <c r="BJ124" s="268"/>
      <c r="BK124" s="268">
        <v>18</v>
      </c>
      <c r="BL124" s="268">
        <v>108</v>
      </c>
      <c r="BM124" s="268">
        <v>539</v>
      </c>
      <c r="BN124" s="268">
        <f t="shared" si="85"/>
        <v>539</v>
      </c>
      <c r="BO124" s="269"/>
    </row>
    <row r="125" spans="1:67" s="236" customFormat="1" outlineLevel="1">
      <c r="B125" s="61" t="s">
        <v>410</v>
      </c>
      <c r="C125" s="270">
        <f t="shared" si="64"/>
        <v>13</v>
      </c>
      <c r="D125" s="270">
        <f t="shared" si="65"/>
        <v>89</v>
      </c>
      <c r="E125" s="270">
        <f t="shared" si="66"/>
        <v>408</v>
      </c>
      <c r="F125" s="270">
        <f t="shared" si="67"/>
        <v>408</v>
      </c>
      <c r="G125" s="270">
        <f t="shared" si="68"/>
        <v>0</v>
      </c>
      <c r="H125" s="270">
        <f t="shared" si="69"/>
        <v>0</v>
      </c>
      <c r="I125" s="270">
        <f t="shared" si="70"/>
        <v>0</v>
      </c>
      <c r="J125" s="270">
        <f t="shared" si="71"/>
        <v>0</v>
      </c>
      <c r="K125" s="270">
        <f t="shared" si="72"/>
        <v>0</v>
      </c>
      <c r="L125" s="270">
        <f t="shared" si="73"/>
        <v>0</v>
      </c>
      <c r="M125" s="270">
        <f t="shared" si="74"/>
        <v>0</v>
      </c>
      <c r="N125" s="270">
        <f t="shared" si="75"/>
        <v>0</v>
      </c>
      <c r="O125" s="270">
        <f t="shared" si="76"/>
        <v>14</v>
      </c>
      <c r="P125" s="270">
        <f t="shared" si="77"/>
        <v>94</v>
      </c>
      <c r="Q125" s="270">
        <f t="shared" si="78"/>
        <v>425</v>
      </c>
      <c r="R125" s="270">
        <f t="shared" si="79"/>
        <v>425</v>
      </c>
      <c r="S125" s="271">
        <v>10</v>
      </c>
      <c r="T125" s="271">
        <v>59</v>
      </c>
      <c r="U125" s="271">
        <v>224</v>
      </c>
      <c r="V125" s="271">
        <f t="shared" si="80"/>
        <v>224</v>
      </c>
      <c r="W125" s="271"/>
      <c r="X125" s="271"/>
      <c r="Y125" s="271"/>
      <c r="Z125" s="271"/>
      <c r="AA125" s="271"/>
      <c r="AB125" s="271"/>
      <c r="AC125" s="271"/>
      <c r="AD125" s="271"/>
      <c r="AE125" s="271">
        <v>6</v>
      </c>
      <c r="AF125" s="271">
        <v>46</v>
      </c>
      <c r="AG125" s="271">
        <v>207</v>
      </c>
      <c r="AH125" s="271">
        <f t="shared" si="81"/>
        <v>207</v>
      </c>
      <c r="AI125" s="271">
        <v>13</v>
      </c>
      <c r="AJ125" s="271">
        <v>89</v>
      </c>
      <c r="AK125" s="271">
        <v>408</v>
      </c>
      <c r="AL125" s="271">
        <f t="shared" si="82"/>
        <v>408</v>
      </c>
      <c r="AM125" s="271"/>
      <c r="AN125" s="271"/>
      <c r="AO125" s="271"/>
      <c r="AP125" s="271"/>
      <c r="AQ125" s="271"/>
      <c r="AR125" s="271"/>
      <c r="AS125" s="271"/>
      <c r="AT125" s="271"/>
      <c r="AU125" s="271">
        <v>14</v>
      </c>
      <c r="AV125" s="271">
        <v>94</v>
      </c>
      <c r="AW125" s="271">
        <v>425</v>
      </c>
      <c r="AX125" s="271">
        <f t="shared" si="83"/>
        <v>425</v>
      </c>
      <c r="AY125" s="271">
        <v>13</v>
      </c>
      <c r="AZ125" s="271">
        <v>89</v>
      </c>
      <c r="BA125" s="271">
        <v>408</v>
      </c>
      <c r="BB125" s="271">
        <f t="shared" si="84"/>
        <v>408</v>
      </c>
      <c r="BC125" s="271"/>
      <c r="BD125" s="271"/>
      <c r="BE125" s="271"/>
      <c r="BF125" s="271"/>
      <c r="BG125" s="271"/>
      <c r="BH125" s="271"/>
      <c r="BI125" s="271"/>
      <c r="BJ125" s="271"/>
      <c r="BK125" s="271">
        <v>14</v>
      </c>
      <c r="BL125" s="271">
        <v>94</v>
      </c>
      <c r="BM125" s="271">
        <v>425</v>
      </c>
      <c r="BN125" s="271">
        <f t="shared" si="85"/>
        <v>425</v>
      </c>
      <c r="BO125" s="269"/>
    </row>
    <row r="126" spans="1:67" s="236" customFormat="1" outlineLevel="1">
      <c r="B126" s="59" t="e">
        <f>#REF!&amp;": Ewe Lambs"</f>
        <v>#REF!</v>
      </c>
      <c r="C126" s="264">
        <f t="shared" si="64"/>
        <v>12</v>
      </c>
      <c r="D126" s="264">
        <f t="shared" si="65"/>
        <v>93</v>
      </c>
      <c r="E126" s="264">
        <f t="shared" si="66"/>
        <v>483</v>
      </c>
      <c r="F126" s="264">
        <f t="shared" si="67"/>
        <v>483</v>
      </c>
      <c r="G126" s="264">
        <f t="shared" si="68"/>
        <v>0</v>
      </c>
      <c r="H126" s="264">
        <f t="shared" si="69"/>
        <v>0</v>
      </c>
      <c r="I126" s="264">
        <f t="shared" si="70"/>
        <v>0</v>
      </c>
      <c r="J126" s="264">
        <f t="shared" si="71"/>
        <v>0</v>
      </c>
      <c r="K126" s="264">
        <f t="shared" si="72"/>
        <v>0</v>
      </c>
      <c r="L126" s="264">
        <f t="shared" si="73"/>
        <v>0</v>
      </c>
      <c r="M126" s="264">
        <f t="shared" si="74"/>
        <v>0</v>
      </c>
      <c r="N126" s="264">
        <f t="shared" si="75"/>
        <v>0</v>
      </c>
      <c r="O126" s="264">
        <f t="shared" si="76"/>
        <v>13</v>
      </c>
      <c r="P126" s="264">
        <f t="shared" si="77"/>
        <v>79</v>
      </c>
      <c r="Q126" s="264">
        <f t="shared" si="78"/>
        <v>414</v>
      </c>
      <c r="R126" s="264">
        <f t="shared" si="79"/>
        <v>414</v>
      </c>
      <c r="S126" s="265">
        <v>10</v>
      </c>
      <c r="T126" s="265">
        <v>54</v>
      </c>
      <c r="U126" s="265">
        <v>230</v>
      </c>
      <c r="V126" s="265">
        <f t="shared" si="80"/>
        <v>230</v>
      </c>
      <c r="W126" s="265"/>
      <c r="X126" s="265"/>
      <c r="Y126" s="265"/>
      <c r="Z126" s="265"/>
      <c r="AA126" s="265"/>
      <c r="AB126" s="265"/>
      <c r="AC126" s="265"/>
      <c r="AD126" s="265"/>
      <c r="AE126" s="265">
        <v>5</v>
      </c>
      <c r="AF126" s="265">
        <v>29</v>
      </c>
      <c r="AG126" s="265">
        <v>129</v>
      </c>
      <c r="AH126" s="265">
        <f t="shared" si="81"/>
        <v>129</v>
      </c>
      <c r="AI126" s="265">
        <v>12</v>
      </c>
      <c r="AJ126" s="265">
        <v>93</v>
      </c>
      <c r="AK126" s="265">
        <v>483</v>
      </c>
      <c r="AL126" s="265">
        <f t="shared" si="82"/>
        <v>483</v>
      </c>
      <c r="AM126" s="265"/>
      <c r="AN126" s="265"/>
      <c r="AO126" s="265"/>
      <c r="AP126" s="265"/>
      <c r="AQ126" s="265"/>
      <c r="AR126" s="265"/>
      <c r="AS126" s="265"/>
      <c r="AT126" s="265"/>
      <c r="AU126" s="265">
        <v>13</v>
      </c>
      <c r="AV126" s="265">
        <v>79</v>
      </c>
      <c r="AW126" s="265">
        <v>414</v>
      </c>
      <c r="AX126" s="265">
        <f t="shared" si="83"/>
        <v>414</v>
      </c>
      <c r="AY126" s="265">
        <v>12</v>
      </c>
      <c r="AZ126" s="265">
        <v>93</v>
      </c>
      <c r="BA126" s="265">
        <v>483</v>
      </c>
      <c r="BB126" s="265">
        <f t="shared" si="84"/>
        <v>483</v>
      </c>
      <c r="BC126" s="265"/>
      <c r="BD126" s="265"/>
      <c r="BE126" s="265"/>
      <c r="BF126" s="265"/>
      <c r="BG126" s="265"/>
      <c r="BH126" s="265"/>
      <c r="BI126" s="265"/>
      <c r="BJ126" s="265"/>
      <c r="BK126" s="265">
        <v>13</v>
      </c>
      <c r="BL126" s="265">
        <v>79</v>
      </c>
      <c r="BM126" s="265">
        <v>414</v>
      </c>
      <c r="BN126" s="265">
        <f t="shared" si="85"/>
        <v>414</v>
      </c>
      <c r="BO126" s="266" t="s">
        <v>1064</v>
      </c>
    </row>
    <row r="127" spans="1:67" s="236" customFormat="1" outlineLevel="1">
      <c r="B127" s="235" t="s">
        <v>570</v>
      </c>
      <c r="C127" s="267">
        <f t="shared" si="64"/>
        <v>13</v>
      </c>
      <c r="D127" s="267">
        <f t="shared" si="65"/>
        <v>117</v>
      </c>
      <c r="E127" s="267">
        <f t="shared" si="66"/>
        <v>608</v>
      </c>
      <c r="F127" s="267">
        <f t="shared" si="67"/>
        <v>608</v>
      </c>
      <c r="G127" s="267">
        <f t="shared" si="68"/>
        <v>0</v>
      </c>
      <c r="H127" s="267">
        <f t="shared" si="69"/>
        <v>0</v>
      </c>
      <c r="I127" s="267">
        <f t="shared" si="70"/>
        <v>0</v>
      </c>
      <c r="J127" s="267">
        <f t="shared" si="71"/>
        <v>0</v>
      </c>
      <c r="K127" s="267">
        <f t="shared" si="72"/>
        <v>0</v>
      </c>
      <c r="L127" s="267">
        <f t="shared" si="73"/>
        <v>0</v>
      </c>
      <c r="M127" s="267">
        <f t="shared" si="74"/>
        <v>0</v>
      </c>
      <c r="N127" s="267">
        <f t="shared" si="75"/>
        <v>0</v>
      </c>
      <c r="O127" s="267">
        <f t="shared" si="76"/>
        <v>18</v>
      </c>
      <c r="P127" s="267">
        <f t="shared" si="77"/>
        <v>108</v>
      </c>
      <c r="Q127" s="267">
        <f t="shared" si="78"/>
        <v>539</v>
      </c>
      <c r="R127" s="267">
        <f t="shared" si="79"/>
        <v>539</v>
      </c>
      <c r="S127" s="268">
        <v>7</v>
      </c>
      <c r="T127" s="268">
        <v>59</v>
      </c>
      <c r="U127" s="268">
        <v>246</v>
      </c>
      <c r="V127" s="268">
        <f t="shared" si="80"/>
        <v>246</v>
      </c>
      <c r="W127" s="268"/>
      <c r="X127" s="268"/>
      <c r="Y127" s="268"/>
      <c r="Z127" s="268"/>
      <c r="AA127" s="268"/>
      <c r="AB127" s="268"/>
      <c r="AC127" s="268"/>
      <c r="AD127" s="268"/>
      <c r="AE127" s="268">
        <v>6</v>
      </c>
      <c r="AF127" s="268">
        <v>46</v>
      </c>
      <c r="AG127" s="268">
        <v>201</v>
      </c>
      <c r="AH127" s="268">
        <f t="shared" si="81"/>
        <v>201</v>
      </c>
      <c r="AI127" s="268">
        <v>13</v>
      </c>
      <c r="AJ127" s="268">
        <v>117</v>
      </c>
      <c r="AK127" s="268">
        <v>608</v>
      </c>
      <c r="AL127" s="268">
        <f t="shared" si="82"/>
        <v>608</v>
      </c>
      <c r="AM127" s="268"/>
      <c r="AN127" s="268"/>
      <c r="AO127" s="268"/>
      <c r="AP127" s="268"/>
      <c r="AQ127" s="268"/>
      <c r="AR127" s="268"/>
      <c r="AS127" s="268"/>
      <c r="AT127" s="268"/>
      <c r="AU127" s="268">
        <v>18</v>
      </c>
      <c r="AV127" s="268">
        <v>108</v>
      </c>
      <c r="AW127" s="268">
        <v>539</v>
      </c>
      <c r="AX127" s="268">
        <f t="shared" si="83"/>
        <v>539</v>
      </c>
      <c r="AY127" s="268">
        <v>13</v>
      </c>
      <c r="AZ127" s="268">
        <v>117</v>
      </c>
      <c r="BA127" s="268">
        <v>608</v>
      </c>
      <c r="BB127" s="268">
        <f t="shared" si="84"/>
        <v>608</v>
      </c>
      <c r="BC127" s="268"/>
      <c r="BD127" s="268"/>
      <c r="BE127" s="268"/>
      <c r="BF127" s="268"/>
      <c r="BG127" s="268"/>
      <c r="BH127" s="268"/>
      <c r="BI127" s="268"/>
      <c r="BJ127" s="268"/>
      <c r="BK127" s="268">
        <v>18</v>
      </c>
      <c r="BL127" s="268">
        <v>108</v>
      </c>
      <c r="BM127" s="268">
        <v>539</v>
      </c>
      <c r="BN127" s="268">
        <f t="shared" si="85"/>
        <v>539</v>
      </c>
      <c r="BO127" s="269"/>
    </row>
    <row r="128" spans="1:67" s="236" customFormat="1" outlineLevel="1">
      <c r="B128" s="61" t="s">
        <v>410</v>
      </c>
      <c r="C128" s="270">
        <f t="shared" si="64"/>
        <v>13</v>
      </c>
      <c r="D128" s="270">
        <f t="shared" si="65"/>
        <v>89</v>
      </c>
      <c r="E128" s="270">
        <f t="shared" si="66"/>
        <v>408</v>
      </c>
      <c r="F128" s="270">
        <f t="shared" si="67"/>
        <v>408</v>
      </c>
      <c r="G128" s="270">
        <f t="shared" si="68"/>
        <v>0</v>
      </c>
      <c r="H128" s="270">
        <f t="shared" si="69"/>
        <v>0</v>
      </c>
      <c r="I128" s="270">
        <f t="shared" si="70"/>
        <v>0</v>
      </c>
      <c r="J128" s="270">
        <f t="shared" si="71"/>
        <v>0</v>
      </c>
      <c r="K128" s="270">
        <f t="shared" si="72"/>
        <v>0</v>
      </c>
      <c r="L128" s="270">
        <f t="shared" si="73"/>
        <v>0</v>
      </c>
      <c r="M128" s="270">
        <f t="shared" si="74"/>
        <v>0</v>
      </c>
      <c r="N128" s="270">
        <f t="shared" si="75"/>
        <v>0</v>
      </c>
      <c r="O128" s="270">
        <f t="shared" si="76"/>
        <v>14</v>
      </c>
      <c r="P128" s="270">
        <f t="shared" si="77"/>
        <v>94</v>
      </c>
      <c r="Q128" s="270">
        <f t="shared" si="78"/>
        <v>425</v>
      </c>
      <c r="R128" s="270">
        <f t="shared" si="79"/>
        <v>425</v>
      </c>
      <c r="S128" s="271">
        <v>10</v>
      </c>
      <c r="T128" s="271">
        <v>59</v>
      </c>
      <c r="U128" s="271">
        <v>224</v>
      </c>
      <c r="V128" s="271">
        <f t="shared" si="80"/>
        <v>224</v>
      </c>
      <c r="W128" s="271"/>
      <c r="X128" s="271"/>
      <c r="Y128" s="271"/>
      <c r="Z128" s="271"/>
      <c r="AA128" s="271"/>
      <c r="AB128" s="271"/>
      <c r="AC128" s="271"/>
      <c r="AD128" s="271"/>
      <c r="AE128" s="271">
        <v>6</v>
      </c>
      <c r="AF128" s="271">
        <v>46</v>
      </c>
      <c r="AG128" s="271">
        <v>207</v>
      </c>
      <c r="AH128" s="271">
        <f t="shared" si="81"/>
        <v>207</v>
      </c>
      <c r="AI128" s="271">
        <v>13</v>
      </c>
      <c r="AJ128" s="271">
        <v>89</v>
      </c>
      <c r="AK128" s="271">
        <v>408</v>
      </c>
      <c r="AL128" s="271">
        <f t="shared" si="82"/>
        <v>408</v>
      </c>
      <c r="AM128" s="271"/>
      <c r="AN128" s="271"/>
      <c r="AO128" s="271"/>
      <c r="AP128" s="271"/>
      <c r="AQ128" s="271"/>
      <c r="AR128" s="271"/>
      <c r="AS128" s="271"/>
      <c r="AT128" s="271"/>
      <c r="AU128" s="271">
        <v>14</v>
      </c>
      <c r="AV128" s="271">
        <v>94</v>
      </c>
      <c r="AW128" s="271">
        <v>425</v>
      </c>
      <c r="AX128" s="271">
        <f t="shared" si="83"/>
        <v>425</v>
      </c>
      <c r="AY128" s="271">
        <v>13</v>
      </c>
      <c r="AZ128" s="271">
        <v>89</v>
      </c>
      <c r="BA128" s="271">
        <v>408</v>
      </c>
      <c r="BB128" s="271">
        <f t="shared" si="84"/>
        <v>408</v>
      </c>
      <c r="BC128" s="271"/>
      <c r="BD128" s="271"/>
      <c r="BE128" s="271"/>
      <c r="BF128" s="271"/>
      <c r="BG128" s="271"/>
      <c r="BH128" s="271"/>
      <c r="BI128" s="271"/>
      <c r="BJ128" s="271"/>
      <c r="BK128" s="271">
        <v>14</v>
      </c>
      <c r="BL128" s="271">
        <v>94</v>
      </c>
      <c r="BM128" s="271">
        <v>425</v>
      </c>
      <c r="BN128" s="271">
        <f t="shared" si="85"/>
        <v>425</v>
      </c>
      <c r="BO128" s="269"/>
    </row>
    <row r="129" spans="2:67" s="209" customFormat="1" outlineLevel="1">
      <c r="B129" s="59" t="e">
        <f>#REF!&amp;": Ewe Lambs"</f>
        <v>#REF!</v>
      </c>
      <c r="C129" s="264">
        <f t="shared" si="64"/>
        <v>12</v>
      </c>
      <c r="D129" s="264">
        <f t="shared" si="65"/>
        <v>93</v>
      </c>
      <c r="E129" s="264">
        <f t="shared" si="66"/>
        <v>483</v>
      </c>
      <c r="F129" s="264">
        <f t="shared" si="67"/>
        <v>483</v>
      </c>
      <c r="G129" s="264">
        <f t="shared" si="68"/>
        <v>0</v>
      </c>
      <c r="H129" s="264">
        <f t="shared" si="69"/>
        <v>0</v>
      </c>
      <c r="I129" s="264">
        <f t="shared" si="70"/>
        <v>0</v>
      </c>
      <c r="J129" s="264">
        <f t="shared" si="71"/>
        <v>0</v>
      </c>
      <c r="K129" s="264">
        <f t="shared" si="72"/>
        <v>0</v>
      </c>
      <c r="L129" s="264">
        <f t="shared" si="73"/>
        <v>0</v>
      </c>
      <c r="M129" s="264">
        <f t="shared" si="74"/>
        <v>0</v>
      </c>
      <c r="N129" s="264">
        <f t="shared" si="75"/>
        <v>0</v>
      </c>
      <c r="O129" s="264">
        <f t="shared" si="76"/>
        <v>13</v>
      </c>
      <c r="P129" s="264">
        <f t="shared" si="77"/>
        <v>79</v>
      </c>
      <c r="Q129" s="264">
        <f t="shared" si="78"/>
        <v>414</v>
      </c>
      <c r="R129" s="264">
        <f t="shared" si="79"/>
        <v>414</v>
      </c>
      <c r="S129" s="265">
        <v>10</v>
      </c>
      <c r="T129" s="265">
        <v>54</v>
      </c>
      <c r="U129" s="265">
        <v>230</v>
      </c>
      <c r="V129" s="265">
        <f>U129</f>
        <v>230</v>
      </c>
      <c r="W129" s="265"/>
      <c r="X129" s="265"/>
      <c r="Y129" s="265"/>
      <c r="Z129" s="265"/>
      <c r="AA129" s="265"/>
      <c r="AB129" s="265"/>
      <c r="AC129" s="265"/>
      <c r="AD129" s="265"/>
      <c r="AE129" s="265">
        <v>5</v>
      </c>
      <c r="AF129" s="265">
        <v>29</v>
      </c>
      <c r="AG129" s="265">
        <v>129</v>
      </c>
      <c r="AH129" s="265">
        <f>AG129</f>
        <v>129</v>
      </c>
      <c r="AI129" s="265">
        <v>12</v>
      </c>
      <c r="AJ129" s="265">
        <v>93</v>
      </c>
      <c r="AK129" s="265">
        <v>483</v>
      </c>
      <c r="AL129" s="265">
        <f>AK129</f>
        <v>483</v>
      </c>
      <c r="AM129" s="265"/>
      <c r="AN129" s="265"/>
      <c r="AO129" s="265"/>
      <c r="AP129" s="265"/>
      <c r="AQ129" s="265"/>
      <c r="AR129" s="265"/>
      <c r="AS129" s="265"/>
      <c r="AT129" s="265"/>
      <c r="AU129" s="265">
        <v>13</v>
      </c>
      <c r="AV129" s="265">
        <v>79</v>
      </c>
      <c r="AW129" s="265">
        <v>414</v>
      </c>
      <c r="AX129" s="265">
        <f>AW129</f>
        <v>414</v>
      </c>
      <c r="AY129" s="265">
        <v>12</v>
      </c>
      <c r="AZ129" s="265">
        <v>93</v>
      </c>
      <c r="BA129" s="265">
        <v>483</v>
      </c>
      <c r="BB129" s="265">
        <f>BA129</f>
        <v>483</v>
      </c>
      <c r="BC129" s="265"/>
      <c r="BD129" s="265"/>
      <c r="BE129" s="265"/>
      <c r="BF129" s="265"/>
      <c r="BG129" s="265"/>
      <c r="BH129" s="265"/>
      <c r="BI129" s="265"/>
      <c r="BJ129" s="265"/>
      <c r="BK129" s="265">
        <v>13</v>
      </c>
      <c r="BL129" s="265">
        <v>79</v>
      </c>
      <c r="BM129" s="265">
        <v>414</v>
      </c>
      <c r="BN129" s="265">
        <f>BM129</f>
        <v>414</v>
      </c>
      <c r="BO129" s="266" t="s">
        <v>1064</v>
      </c>
    </row>
    <row r="130" spans="2:67" s="209" customFormat="1" outlineLevel="1">
      <c r="B130" s="235" t="s">
        <v>570</v>
      </c>
      <c r="C130" s="267">
        <f t="shared" si="64"/>
        <v>13</v>
      </c>
      <c r="D130" s="267">
        <f t="shared" si="65"/>
        <v>117</v>
      </c>
      <c r="E130" s="267">
        <f t="shared" si="66"/>
        <v>608</v>
      </c>
      <c r="F130" s="267">
        <f t="shared" si="67"/>
        <v>608</v>
      </c>
      <c r="G130" s="267">
        <f t="shared" si="68"/>
        <v>0</v>
      </c>
      <c r="H130" s="267">
        <f t="shared" si="69"/>
        <v>0</v>
      </c>
      <c r="I130" s="267">
        <f t="shared" si="70"/>
        <v>0</v>
      </c>
      <c r="J130" s="267">
        <f t="shared" si="71"/>
        <v>0</v>
      </c>
      <c r="K130" s="267">
        <f t="shared" si="72"/>
        <v>0</v>
      </c>
      <c r="L130" s="267">
        <f t="shared" si="73"/>
        <v>0</v>
      </c>
      <c r="M130" s="267">
        <f t="shared" si="74"/>
        <v>0</v>
      </c>
      <c r="N130" s="267">
        <f t="shared" si="75"/>
        <v>0</v>
      </c>
      <c r="O130" s="267">
        <f t="shared" si="76"/>
        <v>18</v>
      </c>
      <c r="P130" s="267">
        <f t="shared" si="77"/>
        <v>108</v>
      </c>
      <c r="Q130" s="267">
        <f t="shared" si="78"/>
        <v>539</v>
      </c>
      <c r="R130" s="267">
        <f t="shared" si="79"/>
        <v>539</v>
      </c>
      <c r="S130" s="268">
        <v>7</v>
      </c>
      <c r="T130" s="268">
        <v>59</v>
      </c>
      <c r="U130" s="268">
        <v>246</v>
      </c>
      <c r="V130" s="268">
        <f>U130</f>
        <v>246</v>
      </c>
      <c r="W130" s="268"/>
      <c r="X130" s="268"/>
      <c r="Y130" s="268"/>
      <c r="Z130" s="268"/>
      <c r="AA130" s="268"/>
      <c r="AB130" s="268"/>
      <c r="AC130" s="268"/>
      <c r="AD130" s="268"/>
      <c r="AE130" s="268">
        <v>6</v>
      </c>
      <c r="AF130" s="268">
        <v>46</v>
      </c>
      <c r="AG130" s="268">
        <v>201</v>
      </c>
      <c r="AH130" s="268">
        <f>AG130</f>
        <v>201</v>
      </c>
      <c r="AI130" s="268">
        <v>13</v>
      </c>
      <c r="AJ130" s="268">
        <v>117</v>
      </c>
      <c r="AK130" s="268">
        <v>608</v>
      </c>
      <c r="AL130" s="268">
        <f>AK130</f>
        <v>608</v>
      </c>
      <c r="AM130" s="268"/>
      <c r="AN130" s="268"/>
      <c r="AO130" s="268"/>
      <c r="AP130" s="268"/>
      <c r="AQ130" s="268"/>
      <c r="AR130" s="268"/>
      <c r="AS130" s="268"/>
      <c r="AT130" s="268"/>
      <c r="AU130" s="268">
        <v>18</v>
      </c>
      <c r="AV130" s="268">
        <v>108</v>
      </c>
      <c r="AW130" s="268">
        <v>539</v>
      </c>
      <c r="AX130" s="268">
        <f>AW130</f>
        <v>539</v>
      </c>
      <c r="AY130" s="268">
        <v>13</v>
      </c>
      <c r="AZ130" s="268">
        <v>117</v>
      </c>
      <c r="BA130" s="268">
        <v>608</v>
      </c>
      <c r="BB130" s="268">
        <f>BA130</f>
        <v>608</v>
      </c>
      <c r="BC130" s="268"/>
      <c r="BD130" s="268"/>
      <c r="BE130" s="268"/>
      <c r="BF130" s="268"/>
      <c r="BG130" s="268"/>
      <c r="BH130" s="268"/>
      <c r="BI130" s="268"/>
      <c r="BJ130" s="268"/>
      <c r="BK130" s="268">
        <v>18</v>
      </c>
      <c r="BL130" s="268">
        <v>108</v>
      </c>
      <c r="BM130" s="268">
        <v>539</v>
      </c>
      <c r="BN130" s="268">
        <f>BM130</f>
        <v>539</v>
      </c>
      <c r="BO130" s="269"/>
    </row>
    <row r="131" spans="2:67" s="209" customFormat="1" outlineLevel="1">
      <c r="B131" s="61" t="s">
        <v>410</v>
      </c>
      <c r="C131" s="270">
        <f t="shared" si="64"/>
        <v>13</v>
      </c>
      <c r="D131" s="270">
        <f t="shared" si="65"/>
        <v>89</v>
      </c>
      <c r="E131" s="270">
        <f t="shared" si="66"/>
        <v>408</v>
      </c>
      <c r="F131" s="270">
        <f t="shared" si="67"/>
        <v>408</v>
      </c>
      <c r="G131" s="270">
        <f t="shared" si="68"/>
        <v>0</v>
      </c>
      <c r="H131" s="270">
        <f t="shared" si="69"/>
        <v>0</v>
      </c>
      <c r="I131" s="270">
        <f t="shared" si="70"/>
        <v>0</v>
      </c>
      <c r="J131" s="270">
        <f t="shared" si="71"/>
        <v>0</v>
      </c>
      <c r="K131" s="270">
        <f t="shared" si="72"/>
        <v>0</v>
      </c>
      <c r="L131" s="270">
        <f t="shared" si="73"/>
        <v>0</v>
      </c>
      <c r="M131" s="270">
        <f t="shared" si="74"/>
        <v>0</v>
      </c>
      <c r="N131" s="270">
        <f t="shared" si="75"/>
        <v>0</v>
      </c>
      <c r="O131" s="270">
        <f t="shared" si="76"/>
        <v>14</v>
      </c>
      <c r="P131" s="270">
        <f t="shared" si="77"/>
        <v>94</v>
      </c>
      <c r="Q131" s="270">
        <f t="shared" si="78"/>
        <v>425</v>
      </c>
      <c r="R131" s="270">
        <f t="shared" si="79"/>
        <v>425</v>
      </c>
      <c r="S131" s="271">
        <v>10</v>
      </c>
      <c r="T131" s="271">
        <v>59</v>
      </c>
      <c r="U131" s="271">
        <v>224</v>
      </c>
      <c r="V131" s="271">
        <f>U131</f>
        <v>224</v>
      </c>
      <c r="W131" s="271"/>
      <c r="X131" s="271"/>
      <c r="Y131" s="271"/>
      <c r="Z131" s="271"/>
      <c r="AA131" s="271"/>
      <c r="AB131" s="271"/>
      <c r="AC131" s="271"/>
      <c r="AD131" s="271"/>
      <c r="AE131" s="271">
        <v>6</v>
      </c>
      <c r="AF131" s="271">
        <v>46</v>
      </c>
      <c r="AG131" s="271">
        <v>207</v>
      </c>
      <c r="AH131" s="271">
        <f>AG131</f>
        <v>207</v>
      </c>
      <c r="AI131" s="271">
        <v>13</v>
      </c>
      <c r="AJ131" s="271">
        <v>89</v>
      </c>
      <c r="AK131" s="271">
        <v>408</v>
      </c>
      <c r="AL131" s="271">
        <f>AK131</f>
        <v>408</v>
      </c>
      <c r="AM131" s="271"/>
      <c r="AN131" s="271"/>
      <c r="AO131" s="271"/>
      <c r="AP131" s="271"/>
      <c r="AQ131" s="271"/>
      <c r="AR131" s="271"/>
      <c r="AS131" s="271"/>
      <c r="AT131" s="271"/>
      <c r="AU131" s="271">
        <v>14</v>
      </c>
      <c r="AV131" s="271">
        <v>94</v>
      </c>
      <c r="AW131" s="271">
        <v>425</v>
      </c>
      <c r="AX131" s="271">
        <f>AW131</f>
        <v>425</v>
      </c>
      <c r="AY131" s="271">
        <v>13</v>
      </c>
      <c r="AZ131" s="271">
        <v>89</v>
      </c>
      <c r="BA131" s="271">
        <v>408</v>
      </c>
      <c r="BB131" s="271">
        <f>BA131</f>
        <v>408</v>
      </c>
      <c r="BC131" s="271"/>
      <c r="BD131" s="271"/>
      <c r="BE131" s="271"/>
      <c r="BF131" s="271"/>
      <c r="BG131" s="271"/>
      <c r="BH131" s="271"/>
      <c r="BI131" s="271"/>
      <c r="BJ131" s="271"/>
      <c r="BK131" s="271">
        <v>14</v>
      </c>
      <c r="BL131" s="271">
        <v>94</v>
      </c>
      <c r="BM131" s="271">
        <v>425</v>
      </c>
      <c r="BN131" s="271">
        <f>BM131</f>
        <v>425</v>
      </c>
      <c r="BO131" s="269"/>
    </row>
    <row r="132" spans="2:67" s="236" customFormat="1" outlineLevel="1">
      <c r="B132" s="59" t="e">
        <f>"Grazing Intensity 2
"&amp;#REF!&amp;": Ewe Lambs"</f>
        <v>#REF!</v>
      </c>
      <c r="C132" s="264">
        <f t="shared" si="64"/>
        <v>12</v>
      </c>
      <c r="D132" s="264">
        <f t="shared" si="65"/>
        <v>93</v>
      </c>
      <c r="E132" s="264">
        <f t="shared" si="66"/>
        <v>483</v>
      </c>
      <c r="F132" s="264">
        <f t="shared" si="67"/>
        <v>483</v>
      </c>
      <c r="G132" s="264">
        <f t="shared" si="68"/>
        <v>0</v>
      </c>
      <c r="H132" s="264">
        <f t="shared" si="69"/>
        <v>0</v>
      </c>
      <c r="I132" s="264">
        <f t="shared" si="70"/>
        <v>0</v>
      </c>
      <c r="J132" s="264">
        <f t="shared" si="71"/>
        <v>0</v>
      </c>
      <c r="K132" s="264">
        <f t="shared" si="72"/>
        <v>0</v>
      </c>
      <c r="L132" s="264">
        <f t="shared" si="73"/>
        <v>0</v>
      </c>
      <c r="M132" s="264">
        <f t="shared" si="74"/>
        <v>0</v>
      </c>
      <c r="N132" s="264">
        <f t="shared" si="75"/>
        <v>0</v>
      </c>
      <c r="O132" s="264">
        <f t="shared" si="76"/>
        <v>13</v>
      </c>
      <c r="P132" s="264">
        <f t="shared" si="77"/>
        <v>79</v>
      </c>
      <c r="Q132" s="264">
        <f t="shared" si="78"/>
        <v>414</v>
      </c>
      <c r="R132" s="264">
        <f t="shared" si="79"/>
        <v>414</v>
      </c>
      <c r="S132" s="265">
        <v>10</v>
      </c>
      <c r="T132" s="265">
        <v>54</v>
      </c>
      <c r="U132" s="265">
        <v>230</v>
      </c>
      <c r="V132" s="265">
        <f t="shared" ref="V132:V161" si="86">U132</f>
        <v>230</v>
      </c>
      <c r="W132" s="265"/>
      <c r="X132" s="265"/>
      <c r="Y132" s="265"/>
      <c r="Z132" s="265"/>
      <c r="AA132" s="265"/>
      <c r="AB132" s="265"/>
      <c r="AC132" s="265"/>
      <c r="AD132" s="265"/>
      <c r="AE132" s="265">
        <v>5</v>
      </c>
      <c r="AF132" s="265">
        <v>29</v>
      </c>
      <c r="AG132" s="265">
        <v>129</v>
      </c>
      <c r="AH132" s="265">
        <f t="shared" ref="AH132:AH161" si="87">AG132</f>
        <v>129</v>
      </c>
      <c r="AI132" s="265">
        <v>12</v>
      </c>
      <c r="AJ132" s="265">
        <v>93</v>
      </c>
      <c r="AK132" s="265">
        <v>483</v>
      </c>
      <c r="AL132" s="265">
        <f t="shared" ref="AL132:AL161" si="88">AK132</f>
        <v>483</v>
      </c>
      <c r="AM132" s="265"/>
      <c r="AN132" s="265"/>
      <c r="AO132" s="265"/>
      <c r="AP132" s="265"/>
      <c r="AQ132" s="265"/>
      <c r="AR132" s="265"/>
      <c r="AS132" s="265"/>
      <c r="AT132" s="265"/>
      <c r="AU132" s="265">
        <v>13</v>
      </c>
      <c r="AV132" s="265">
        <v>79</v>
      </c>
      <c r="AW132" s="265">
        <v>414</v>
      </c>
      <c r="AX132" s="265">
        <f t="shared" ref="AX132:AX161" si="89">AW132</f>
        <v>414</v>
      </c>
      <c r="AY132" s="265">
        <v>12</v>
      </c>
      <c r="AZ132" s="265">
        <v>93</v>
      </c>
      <c r="BA132" s="265">
        <v>483</v>
      </c>
      <c r="BB132" s="265">
        <f t="shared" ref="BB132:BB161" si="90">BA132</f>
        <v>483</v>
      </c>
      <c r="BC132" s="265"/>
      <c r="BD132" s="265"/>
      <c r="BE132" s="265"/>
      <c r="BF132" s="265"/>
      <c r="BG132" s="265"/>
      <c r="BH132" s="265"/>
      <c r="BI132" s="265"/>
      <c r="BJ132" s="265"/>
      <c r="BK132" s="265">
        <v>13</v>
      </c>
      <c r="BL132" s="265">
        <v>79</v>
      </c>
      <c r="BM132" s="265">
        <v>414</v>
      </c>
      <c r="BN132" s="265">
        <f t="shared" ref="BN132:BN161" si="91">BM132</f>
        <v>414</v>
      </c>
      <c r="BO132" s="266" t="s">
        <v>1064</v>
      </c>
    </row>
    <row r="133" spans="2:67" s="236" customFormat="1" outlineLevel="1">
      <c r="B133" s="235" t="s">
        <v>1105</v>
      </c>
      <c r="C133" s="267">
        <f t="shared" si="64"/>
        <v>13</v>
      </c>
      <c r="D133" s="267">
        <f t="shared" si="65"/>
        <v>117</v>
      </c>
      <c r="E133" s="267">
        <f t="shared" si="66"/>
        <v>608</v>
      </c>
      <c r="F133" s="267">
        <f t="shared" si="67"/>
        <v>608</v>
      </c>
      <c r="G133" s="267">
        <f t="shared" si="68"/>
        <v>0</v>
      </c>
      <c r="H133" s="267">
        <f t="shared" si="69"/>
        <v>0</v>
      </c>
      <c r="I133" s="267">
        <f t="shared" si="70"/>
        <v>0</v>
      </c>
      <c r="J133" s="267">
        <f t="shared" si="71"/>
        <v>0</v>
      </c>
      <c r="K133" s="267">
        <f t="shared" si="72"/>
        <v>0</v>
      </c>
      <c r="L133" s="267">
        <f t="shared" si="73"/>
        <v>0</v>
      </c>
      <c r="M133" s="267">
        <f t="shared" si="74"/>
        <v>0</v>
      </c>
      <c r="N133" s="267">
        <f t="shared" si="75"/>
        <v>0</v>
      </c>
      <c r="O133" s="267">
        <f t="shared" si="76"/>
        <v>18</v>
      </c>
      <c r="P133" s="267">
        <f t="shared" si="77"/>
        <v>108</v>
      </c>
      <c r="Q133" s="267">
        <f t="shared" si="78"/>
        <v>539</v>
      </c>
      <c r="R133" s="267">
        <f t="shared" si="79"/>
        <v>539</v>
      </c>
      <c r="S133" s="268">
        <v>7</v>
      </c>
      <c r="T133" s="268">
        <v>59</v>
      </c>
      <c r="U133" s="268">
        <v>246</v>
      </c>
      <c r="V133" s="268">
        <f t="shared" si="86"/>
        <v>246</v>
      </c>
      <c r="W133" s="268"/>
      <c r="X133" s="268"/>
      <c r="Y133" s="268"/>
      <c r="Z133" s="268"/>
      <c r="AA133" s="268"/>
      <c r="AB133" s="268"/>
      <c r="AC133" s="268"/>
      <c r="AD133" s="268"/>
      <c r="AE133" s="268">
        <v>6</v>
      </c>
      <c r="AF133" s="268">
        <v>46</v>
      </c>
      <c r="AG133" s="268">
        <v>201</v>
      </c>
      <c r="AH133" s="268">
        <f t="shared" si="87"/>
        <v>201</v>
      </c>
      <c r="AI133" s="268">
        <v>13</v>
      </c>
      <c r="AJ133" s="268">
        <v>117</v>
      </c>
      <c r="AK133" s="268">
        <v>608</v>
      </c>
      <c r="AL133" s="268">
        <f t="shared" si="88"/>
        <v>608</v>
      </c>
      <c r="AM133" s="268"/>
      <c r="AN133" s="268"/>
      <c r="AO133" s="268"/>
      <c r="AP133" s="268"/>
      <c r="AQ133" s="268"/>
      <c r="AR133" s="268"/>
      <c r="AS133" s="268"/>
      <c r="AT133" s="268"/>
      <c r="AU133" s="268">
        <v>18</v>
      </c>
      <c r="AV133" s="268">
        <v>108</v>
      </c>
      <c r="AW133" s="268">
        <v>539</v>
      </c>
      <c r="AX133" s="268">
        <f t="shared" si="89"/>
        <v>539</v>
      </c>
      <c r="AY133" s="268">
        <v>13</v>
      </c>
      <c r="AZ133" s="268">
        <v>117</v>
      </c>
      <c r="BA133" s="268">
        <v>608</v>
      </c>
      <c r="BB133" s="268">
        <f t="shared" si="90"/>
        <v>608</v>
      </c>
      <c r="BC133" s="268"/>
      <c r="BD133" s="268"/>
      <c r="BE133" s="268"/>
      <c r="BF133" s="268"/>
      <c r="BG133" s="268"/>
      <c r="BH133" s="268"/>
      <c r="BI133" s="268"/>
      <c r="BJ133" s="268"/>
      <c r="BK133" s="268">
        <v>18</v>
      </c>
      <c r="BL133" s="268">
        <v>108</v>
      </c>
      <c r="BM133" s="268">
        <v>539</v>
      </c>
      <c r="BN133" s="268">
        <f t="shared" si="91"/>
        <v>539</v>
      </c>
      <c r="BO133" s="269"/>
    </row>
    <row r="134" spans="2:67" s="236" customFormat="1" outlineLevel="1">
      <c r="B134" s="61" t="s">
        <v>1106</v>
      </c>
      <c r="C134" s="270">
        <f t="shared" si="64"/>
        <v>13</v>
      </c>
      <c r="D134" s="270">
        <f t="shared" si="65"/>
        <v>89</v>
      </c>
      <c r="E134" s="270">
        <f t="shared" si="66"/>
        <v>408</v>
      </c>
      <c r="F134" s="270">
        <f t="shared" si="67"/>
        <v>408</v>
      </c>
      <c r="G134" s="270">
        <f t="shared" si="68"/>
        <v>0</v>
      </c>
      <c r="H134" s="270">
        <f t="shared" si="69"/>
        <v>0</v>
      </c>
      <c r="I134" s="270">
        <f t="shared" si="70"/>
        <v>0</v>
      </c>
      <c r="J134" s="270">
        <f t="shared" si="71"/>
        <v>0</v>
      </c>
      <c r="K134" s="270">
        <f t="shared" si="72"/>
        <v>0</v>
      </c>
      <c r="L134" s="270">
        <f t="shared" si="73"/>
        <v>0</v>
      </c>
      <c r="M134" s="270">
        <f t="shared" si="74"/>
        <v>0</v>
      </c>
      <c r="N134" s="270">
        <f t="shared" si="75"/>
        <v>0</v>
      </c>
      <c r="O134" s="270">
        <f t="shared" si="76"/>
        <v>14</v>
      </c>
      <c r="P134" s="270">
        <f t="shared" si="77"/>
        <v>94</v>
      </c>
      <c r="Q134" s="270">
        <f t="shared" si="78"/>
        <v>425</v>
      </c>
      <c r="R134" s="270">
        <f t="shared" si="79"/>
        <v>425</v>
      </c>
      <c r="S134" s="271">
        <v>10</v>
      </c>
      <c r="T134" s="271">
        <v>59</v>
      </c>
      <c r="U134" s="271">
        <v>224</v>
      </c>
      <c r="V134" s="271">
        <f t="shared" si="86"/>
        <v>224</v>
      </c>
      <c r="W134" s="271"/>
      <c r="X134" s="271"/>
      <c r="Y134" s="271"/>
      <c r="Z134" s="271"/>
      <c r="AA134" s="271"/>
      <c r="AB134" s="271"/>
      <c r="AC134" s="271"/>
      <c r="AD134" s="271"/>
      <c r="AE134" s="271">
        <v>6</v>
      </c>
      <c r="AF134" s="271">
        <v>46</v>
      </c>
      <c r="AG134" s="271">
        <v>207</v>
      </c>
      <c r="AH134" s="271">
        <f t="shared" si="87"/>
        <v>207</v>
      </c>
      <c r="AI134" s="271">
        <v>13</v>
      </c>
      <c r="AJ134" s="271">
        <v>89</v>
      </c>
      <c r="AK134" s="271">
        <v>408</v>
      </c>
      <c r="AL134" s="271">
        <f t="shared" si="88"/>
        <v>408</v>
      </c>
      <c r="AM134" s="271"/>
      <c r="AN134" s="271"/>
      <c r="AO134" s="271"/>
      <c r="AP134" s="271"/>
      <c r="AQ134" s="271"/>
      <c r="AR134" s="271"/>
      <c r="AS134" s="271"/>
      <c r="AT134" s="271"/>
      <c r="AU134" s="271">
        <v>14</v>
      </c>
      <c r="AV134" s="271">
        <v>94</v>
      </c>
      <c r="AW134" s="271">
        <v>425</v>
      </c>
      <c r="AX134" s="271">
        <f t="shared" si="89"/>
        <v>425</v>
      </c>
      <c r="AY134" s="271">
        <v>13</v>
      </c>
      <c r="AZ134" s="271">
        <v>89</v>
      </c>
      <c r="BA134" s="271">
        <v>408</v>
      </c>
      <c r="BB134" s="271">
        <f t="shared" si="90"/>
        <v>408</v>
      </c>
      <c r="BC134" s="271"/>
      <c r="BD134" s="271"/>
      <c r="BE134" s="271"/>
      <c r="BF134" s="271"/>
      <c r="BG134" s="271"/>
      <c r="BH134" s="271"/>
      <c r="BI134" s="271"/>
      <c r="BJ134" s="271"/>
      <c r="BK134" s="271">
        <v>14</v>
      </c>
      <c r="BL134" s="271">
        <v>94</v>
      </c>
      <c r="BM134" s="271">
        <v>425</v>
      </c>
      <c r="BN134" s="271">
        <f t="shared" si="91"/>
        <v>425</v>
      </c>
      <c r="BO134" s="269"/>
    </row>
    <row r="135" spans="2:67" s="236" customFormat="1" outlineLevel="1">
      <c r="B135" s="59" t="e">
        <f>#REF!&amp;": Ewe Lambs"</f>
        <v>#REF!</v>
      </c>
      <c r="C135" s="264">
        <f t="shared" si="64"/>
        <v>12</v>
      </c>
      <c r="D135" s="264">
        <f t="shared" si="65"/>
        <v>93</v>
      </c>
      <c r="E135" s="264">
        <f t="shared" si="66"/>
        <v>483</v>
      </c>
      <c r="F135" s="264">
        <f t="shared" si="67"/>
        <v>483</v>
      </c>
      <c r="G135" s="264">
        <f t="shared" si="68"/>
        <v>0</v>
      </c>
      <c r="H135" s="264">
        <f t="shared" si="69"/>
        <v>0</v>
      </c>
      <c r="I135" s="264">
        <f t="shared" si="70"/>
        <v>0</v>
      </c>
      <c r="J135" s="264">
        <f t="shared" si="71"/>
        <v>0</v>
      </c>
      <c r="K135" s="264">
        <f t="shared" si="72"/>
        <v>0</v>
      </c>
      <c r="L135" s="264">
        <f t="shared" si="73"/>
        <v>0</v>
      </c>
      <c r="M135" s="264">
        <f t="shared" si="74"/>
        <v>0</v>
      </c>
      <c r="N135" s="264">
        <f t="shared" si="75"/>
        <v>0</v>
      </c>
      <c r="O135" s="264">
        <f t="shared" si="76"/>
        <v>13</v>
      </c>
      <c r="P135" s="264">
        <f t="shared" si="77"/>
        <v>79</v>
      </c>
      <c r="Q135" s="264">
        <f t="shared" si="78"/>
        <v>414</v>
      </c>
      <c r="R135" s="264">
        <f t="shared" si="79"/>
        <v>414</v>
      </c>
      <c r="S135" s="265">
        <v>10</v>
      </c>
      <c r="T135" s="265">
        <v>54</v>
      </c>
      <c r="U135" s="265">
        <v>230</v>
      </c>
      <c r="V135" s="265">
        <f t="shared" si="86"/>
        <v>230</v>
      </c>
      <c r="W135" s="265"/>
      <c r="X135" s="265"/>
      <c r="Y135" s="265"/>
      <c r="Z135" s="265"/>
      <c r="AA135" s="265"/>
      <c r="AB135" s="265"/>
      <c r="AC135" s="265"/>
      <c r="AD135" s="265"/>
      <c r="AE135" s="265">
        <v>5</v>
      </c>
      <c r="AF135" s="265">
        <v>29</v>
      </c>
      <c r="AG135" s="265">
        <v>129</v>
      </c>
      <c r="AH135" s="265">
        <f t="shared" si="87"/>
        <v>129</v>
      </c>
      <c r="AI135" s="265">
        <v>12</v>
      </c>
      <c r="AJ135" s="265">
        <v>93</v>
      </c>
      <c r="AK135" s="265">
        <v>483</v>
      </c>
      <c r="AL135" s="265">
        <f t="shared" si="88"/>
        <v>483</v>
      </c>
      <c r="AM135" s="265"/>
      <c r="AN135" s="265"/>
      <c r="AO135" s="265"/>
      <c r="AP135" s="265"/>
      <c r="AQ135" s="265"/>
      <c r="AR135" s="265"/>
      <c r="AS135" s="265"/>
      <c r="AT135" s="265"/>
      <c r="AU135" s="265">
        <v>13</v>
      </c>
      <c r="AV135" s="265">
        <v>79</v>
      </c>
      <c r="AW135" s="265">
        <v>414</v>
      </c>
      <c r="AX135" s="265">
        <f t="shared" si="89"/>
        <v>414</v>
      </c>
      <c r="AY135" s="265">
        <v>12</v>
      </c>
      <c r="AZ135" s="265">
        <v>93</v>
      </c>
      <c r="BA135" s="265">
        <v>483</v>
      </c>
      <c r="BB135" s="265">
        <f t="shared" si="90"/>
        <v>483</v>
      </c>
      <c r="BC135" s="265"/>
      <c r="BD135" s="265"/>
      <c r="BE135" s="265"/>
      <c r="BF135" s="265"/>
      <c r="BG135" s="265"/>
      <c r="BH135" s="265"/>
      <c r="BI135" s="265"/>
      <c r="BJ135" s="265"/>
      <c r="BK135" s="265">
        <v>13</v>
      </c>
      <c r="BL135" s="265">
        <v>79</v>
      </c>
      <c r="BM135" s="265">
        <v>414</v>
      </c>
      <c r="BN135" s="265">
        <f t="shared" si="91"/>
        <v>414</v>
      </c>
      <c r="BO135" s="266" t="s">
        <v>1064</v>
      </c>
    </row>
    <row r="136" spans="2:67" s="236" customFormat="1" outlineLevel="1">
      <c r="B136" s="235" t="s">
        <v>1105</v>
      </c>
      <c r="C136" s="267">
        <f t="shared" si="64"/>
        <v>13</v>
      </c>
      <c r="D136" s="267">
        <f t="shared" si="65"/>
        <v>117</v>
      </c>
      <c r="E136" s="267">
        <f t="shared" si="66"/>
        <v>608</v>
      </c>
      <c r="F136" s="267">
        <f t="shared" si="67"/>
        <v>608</v>
      </c>
      <c r="G136" s="267">
        <f t="shared" si="68"/>
        <v>0</v>
      </c>
      <c r="H136" s="267">
        <f t="shared" si="69"/>
        <v>0</v>
      </c>
      <c r="I136" s="267">
        <f t="shared" si="70"/>
        <v>0</v>
      </c>
      <c r="J136" s="267">
        <f t="shared" si="71"/>
        <v>0</v>
      </c>
      <c r="K136" s="267">
        <f t="shared" si="72"/>
        <v>0</v>
      </c>
      <c r="L136" s="267">
        <f t="shared" si="73"/>
        <v>0</v>
      </c>
      <c r="M136" s="267">
        <f t="shared" si="74"/>
        <v>0</v>
      </c>
      <c r="N136" s="267">
        <f t="shared" si="75"/>
        <v>0</v>
      </c>
      <c r="O136" s="267">
        <f t="shared" si="76"/>
        <v>18</v>
      </c>
      <c r="P136" s="267">
        <f t="shared" si="77"/>
        <v>108</v>
      </c>
      <c r="Q136" s="267">
        <f t="shared" si="78"/>
        <v>539</v>
      </c>
      <c r="R136" s="267">
        <f t="shared" si="79"/>
        <v>539</v>
      </c>
      <c r="S136" s="268">
        <v>7</v>
      </c>
      <c r="T136" s="268">
        <v>59</v>
      </c>
      <c r="U136" s="268">
        <v>246</v>
      </c>
      <c r="V136" s="268">
        <f t="shared" si="86"/>
        <v>246</v>
      </c>
      <c r="W136" s="268"/>
      <c r="X136" s="268"/>
      <c r="Y136" s="268"/>
      <c r="Z136" s="268"/>
      <c r="AA136" s="268"/>
      <c r="AB136" s="268"/>
      <c r="AC136" s="268"/>
      <c r="AD136" s="268"/>
      <c r="AE136" s="268">
        <v>6</v>
      </c>
      <c r="AF136" s="268">
        <v>46</v>
      </c>
      <c r="AG136" s="268">
        <v>201</v>
      </c>
      <c r="AH136" s="268">
        <f t="shared" si="87"/>
        <v>201</v>
      </c>
      <c r="AI136" s="268">
        <v>13</v>
      </c>
      <c r="AJ136" s="268">
        <v>117</v>
      </c>
      <c r="AK136" s="268">
        <v>608</v>
      </c>
      <c r="AL136" s="268">
        <f t="shared" si="88"/>
        <v>608</v>
      </c>
      <c r="AM136" s="268"/>
      <c r="AN136" s="268"/>
      <c r="AO136" s="268"/>
      <c r="AP136" s="268"/>
      <c r="AQ136" s="268"/>
      <c r="AR136" s="268"/>
      <c r="AS136" s="268"/>
      <c r="AT136" s="268"/>
      <c r="AU136" s="268">
        <v>18</v>
      </c>
      <c r="AV136" s="268">
        <v>108</v>
      </c>
      <c r="AW136" s="268">
        <v>539</v>
      </c>
      <c r="AX136" s="268">
        <f t="shared" si="89"/>
        <v>539</v>
      </c>
      <c r="AY136" s="268">
        <v>13</v>
      </c>
      <c r="AZ136" s="268">
        <v>117</v>
      </c>
      <c r="BA136" s="268">
        <v>608</v>
      </c>
      <c r="BB136" s="268">
        <f t="shared" si="90"/>
        <v>608</v>
      </c>
      <c r="BC136" s="268"/>
      <c r="BD136" s="268"/>
      <c r="BE136" s="268"/>
      <c r="BF136" s="268"/>
      <c r="BG136" s="268"/>
      <c r="BH136" s="268"/>
      <c r="BI136" s="268"/>
      <c r="BJ136" s="268"/>
      <c r="BK136" s="268">
        <v>18</v>
      </c>
      <c r="BL136" s="268">
        <v>108</v>
      </c>
      <c r="BM136" s="268">
        <v>539</v>
      </c>
      <c r="BN136" s="268">
        <f t="shared" si="91"/>
        <v>539</v>
      </c>
      <c r="BO136" s="269"/>
    </row>
    <row r="137" spans="2:67" s="236" customFormat="1" outlineLevel="1">
      <c r="B137" s="61" t="s">
        <v>1106</v>
      </c>
      <c r="C137" s="270">
        <f t="shared" si="64"/>
        <v>13</v>
      </c>
      <c r="D137" s="270">
        <f t="shared" si="65"/>
        <v>89</v>
      </c>
      <c r="E137" s="270">
        <f t="shared" si="66"/>
        <v>408</v>
      </c>
      <c r="F137" s="270">
        <f t="shared" si="67"/>
        <v>408</v>
      </c>
      <c r="G137" s="270">
        <f t="shared" si="68"/>
        <v>0</v>
      </c>
      <c r="H137" s="270">
        <f t="shared" si="69"/>
        <v>0</v>
      </c>
      <c r="I137" s="270">
        <f t="shared" si="70"/>
        <v>0</v>
      </c>
      <c r="J137" s="270">
        <f t="shared" si="71"/>
        <v>0</v>
      </c>
      <c r="K137" s="270">
        <f t="shared" si="72"/>
        <v>0</v>
      </c>
      <c r="L137" s="270">
        <f t="shared" si="73"/>
        <v>0</v>
      </c>
      <c r="M137" s="270">
        <f t="shared" si="74"/>
        <v>0</v>
      </c>
      <c r="N137" s="270">
        <f t="shared" si="75"/>
        <v>0</v>
      </c>
      <c r="O137" s="270">
        <f t="shared" si="76"/>
        <v>14</v>
      </c>
      <c r="P137" s="270">
        <f t="shared" si="77"/>
        <v>94</v>
      </c>
      <c r="Q137" s="270">
        <f t="shared" si="78"/>
        <v>425</v>
      </c>
      <c r="R137" s="270">
        <f t="shared" si="79"/>
        <v>425</v>
      </c>
      <c r="S137" s="271">
        <v>10</v>
      </c>
      <c r="T137" s="271">
        <v>59</v>
      </c>
      <c r="U137" s="271">
        <v>224</v>
      </c>
      <c r="V137" s="271">
        <f t="shared" si="86"/>
        <v>224</v>
      </c>
      <c r="W137" s="271"/>
      <c r="X137" s="271"/>
      <c r="Y137" s="271"/>
      <c r="Z137" s="271"/>
      <c r="AA137" s="271"/>
      <c r="AB137" s="271"/>
      <c r="AC137" s="271"/>
      <c r="AD137" s="271"/>
      <c r="AE137" s="271">
        <v>6</v>
      </c>
      <c r="AF137" s="271">
        <v>46</v>
      </c>
      <c r="AG137" s="271">
        <v>207</v>
      </c>
      <c r="AH137" s="271">
        <f t="shared" si="87"/>
        <v>207</v>
      </c>
      <c r="AI137" s="271">
        <v>13</v>
      </c>
      <c r="AJ137" s="271">
        <v>89</v>
      </c>
      <c r="AK137" s="271">
        <v>408</v>
      </c>
      <c r="AL137" s="271">
        <f t="shared" si="88"/>
        <v>408</v>
      </c>
      <c r="AM137" s="271"/>
      <c r="AN137" s="271"/>
      <c r="AO137" s="271"/>
      <c r="AP137" s="271"/>
      <c r="AQ137" s="271"/>
      <c r="AR137" s="271"/>
      <c r="AS137" s="271"/>
      <c r="AT137" s="271"/>
      <c r="AU137" s="271">
        <v>14</v>
      </c>
      <c r="AV137" s="271">
        <v>94</v>
      </c>
      <c r="AW137" s="271">
        <v>425</v>
      </c>
      <c r="AX137" s="271">
        <f t="shared" si="89"/>
        <v>425</v>
      </c>
      <c r="AY137" s="271">
        <v>13</v>
      </c>
      <c r="AZ137" s="271">
        <v>89</v>
      </c>
      <c r="BA137" s="271">
        <v>408</v>
      </c>
      <c r="BB137" s="271">
        <f t="shared" si="90"/>
        <v>408</v>
      </c>
      <c r="BC137" s="271"/>
      <c r="BD137" s="271"/>
      <c r="BE137" s="271"/>
      <c r="BF137" s="271"/>
      <c r="BG137" s="271"/>
      <c r="BH137" s="271"/>
      <c r="BI137" s="271"/>
      <c r="BJ137" s="271"/>
      <c r="BK137" s="271">
        <v>14</v>
      </c>
      <c r="BL137" s="271">
        <v>94</v>
      </c>
      <c r="BM137" s="271">
        <v>425</v>
      </c>
      <c r="BN137" s="271">
        <f t="shared" si="91"/>
        <v>425</v>
      </c>
      <c r="BO137" s="269"/>
    </row>
    <row r="138" spans="2:67" s="236" customFormat="1" outlineLevel="1">
      <c r="B138" s="59" t="e">
        <f>#REF!&amp;": Ewe Lambs"</f>
        <v>#REF!</v>
      </c>
      <c r="C138" s="264">
        <f t="shared" si="64"/>
        <v>12</v>
      </c>
      <c r="D138" s="264">
        <f t="shared" si="65"/>
        <v>93</v>
      </c>
      <c r="E138" s="264">
        <f t="shared" si="66"/>
        <v>483</v>
      </c>
      <c r="F138" s="264">
        <f t="shared" si="67"/>
        <v>483</v>
      </c>
      <c r="G138" s="264">
        <f t="shared" si="68"/>
        <v>0</v>
      </c>
      <c r="H138" s="264">
        <f t="shared" si="69"/>
        <v>0</v>
      </c>
      <c r="I138" s="264">
        <f t="shared" si="70"/>
        <v>0</v>
      </c>
      <c r="J138" s="264">
        <f t="shared" si="71"/>
        <v>0</v>
      </c>
      <c r="K138" s="264">
        <f t="shared" si="72"/>
        <v>0</v>
      </c>
      <c r="L138" s="264">
        <f t="shared" si="73"/>
        <v>0</v>
      </c>
      <c r="M138" s="264">
        <f t="shared" si="74"/>
        <v>0</v>
      </c>
      <c r="N138" s="264">
        <f t="shared" si="75"/>
        <v>0</v>
      </c>
      <c r="O138" s="264">
        <f t="shared" si="76"/>
        <v>13</v>
      </c>
      <c r="P138" s="264">
        <f t="shared" si="77"/>
        <v>79</v>
      </c>
      <c r="Q138" s="264">
        <f t="shared" si="78"/>
        <v>414</v>
      </c>
      <c r="R138" s="264">
        <f t="shared" si="79"/>
        <v>414</v>
      </c>
      <c r="S138" s="265">
        <v>10</v>
      </c>
      <c r="T138" s="265">
        <v>54</v>
      </c>
      <c r="U138" s="265">
        <v>230</v>
      </c>
      <c r="V138" s="265">
        <f t="shared" si="86"/>
        <v>230</v>
      </c>
      <c r="W138" s="265"/>
      <c r="X138" s="265"/>
      <c r="Y138" s="265"/>
      <c r="Z138" s="265"/>
      <c r="AA138" s="265"/>
      <c r="AB138" s="265"/>
      <c r="AC138" s="265"/>
      <c r="AD138" s="265"/>
      <c r="AE138" s="265">
        <v>5</v>
      </c>
      <c r="AF138" s="265">
        <v>29</v>
      </c>
      <c r="AG138" s="265">
        <v>129</v>
      </c>
      <c r="AH138" s="265">
        <f t="shared" si="87"/>
        <v>129</v>
      </c>
      <c r="AI138" s="265">
        <v>12</v>
      </c>
      <c r="AJ138" s="265">
        <v>93</v>
      </c>
      <c r="AK138" s="265">
        <v>483</v>
      </c>
      <c r="AL138" s="265">
        <f t="shared" si="88"/>
        <v>483</v>
      </c>
      <c r="AM138" s="265"/>
      <c r="AN138" s="265"/>
      <c r="AO138" s="265"/>
      <c r="AP138" s="265"/>
      <c r="AQ138" s="265"/>
      <c r="AR138" s="265"/>
      <c r="AS138" s="265"/>
      <c r="AT138" s="265"/>
      <c r="AU138" s="265">
        <v>13</v>
      </c>
      <c r="AV138" s="265">
        <v>79</v>
      </c>
      <c r="AW138" s="265">
        <v>414</v>
      </c>
      <c r="AX138" s="265">
        <f t="shared" si="89"/>
        <v>414</v>
      </c>
      <c r="AY138" s="265">
        <v>12</v>
      </c>
      <c r="AZ138" s="265">
        <v>93</v>
      </c>
      <c r="BA138" s="265">
        <v>483</v>
      </c>
      <c r="BB138" s="265">
        <f t="shared" si="90"/>
        <v>483</v>
      </c>
      <c r="BC138" s="265"/>
      <c r="BD138" s="265"/>
      <c r="BE138" s="265"/>
      <c r="BF138" s="265"/>
      <c r="BG138" s="265"/>
      <c r="BH138" s="265"/>
      <c r="BI138" s="265"/>
      <c r="BJ138" s="265"/>
      <c r="BK138" s="265">
        <v>13</v>
      </c>
      <c r="BL138" s="265">
        <v>79</v>
      </c>
      <c r="BM138" s="265">
        <v>414</v>
      </c>
      <c r="BN138" s="265">
        <f t="shared" si="91"/>
        <v>414</v>
      </c>
      <c r="BO138" s="266" t="s">
        <v>1064</v>
      </c>
    </row>
    <row r="139" spans="2:67" s="236" customFormat="1" outlineLevel="1">
      <c r="B139" s="235" t="s">
        <v>570</v>
      </c>
      <c r="C139" s="267">
        <f t="shared" si="64"/>
        <v>13</v>
      </c>
      <c r="D139" s="267">
        <f t="shared" si="65"/>
        <v>117</v>
      </c>
      <c r="E139" s="267">
        <f t="shared" si="66"/>
        <v>608</v>
      </c>
      <c r="F139" s="267">
        <f t="shared" si="67"/>
        <v>608</v>
      </c>
      <c r="G139" s="267">
        <f t="shared" si="68"/>
        <v>0</v>
      </c>
      <c r="H139" s="267">
        <f t="shared" si="69"/>
        <v>0</v>
      </c>
      <c r="I139" s="267">
        <f t="shared" si="70"/>
        <v>0</v>
      </c>
      <c r="J139" s="267">
        <f t="shared" si="71"/>
        <v>0</v>
      </c>
      <c r="K139" s="267">
        <f t="shared" si="72"/>
        <v>0</v>
      </c>
      <c r="L139" s="267">
        <f t="shared" si="73"/>
        <v>0</v>
      </c>
      <c r="M139" s="267">
        <f t="shared" si="74"/>
        <v>0</v>
      </c>
      <c r="N139" s="267">
        <f t="shared" si="75"/>
        <v>0</v>
      </c>
      <c r="O139" s="267">
        <f t="shared" si="76"/>
        <v>18</v>
      </c>
      <c r="P139" s="267">
        <f t="shared" si="77"/>
        <v>108</v>
      </c>
      <c r="Q139" s="267">
        <f t="shared" si="78"/>
        <v>539</v>
      </c>
      <c r="R139" s="267">
        <f t="shared" si="79"/>
        <v>539</v>
      </c>
      <c r="S139" s="268">
        <v>7</v>
      </c>
      <c r="T139" s="268">
        <v>59</v>
      </c>
      <c r="U139" s="268">
        <v>246</v>
      </c>
      <c r="V139" s="268">
        <f t="shared" si="86"/>
        <v>246</v>
      </c>
      <c r="W139" s="268"/>
      <c r="X139" s="268"/>
      <c r="Y139" s="268"/>
      <c r="Z139" s="268"/>
      <c r="AA139" s="268"/>
      <c r="AB139" s="268"/>
      <c r="AC139" s="268"/>
      <c r="AD139" s="268"/>
      <c r="AE139" s="268">
        <v>6</v>
      </c>
      <c r="AF139" s="268">
        <v>46</v>
      </c>
      <c r="AG139" s="268">
        <v>201</v>
      </c>
      <c r="AH139" s="268">
        <f t="shared" si="87"/>
        <v>201</v>
      </c>
      <c r="AI139" s="268">
        <v>13</v>
      </c>
      <c r="AJ139" s="268">
        <v>117</v>
      </c>
      <c r="AK139" s="268">
        <v>608</v>
      </c>
      <c r="AL139" s="268">
        <f t="shared" si="88"/>
        <v>608</v>
      </c>
      <c r="AM139" s="268"/>
      <c r="AN139" s="268"/>
      <c r="AO139" s="268"/>
      <c r="AP139" s="268"/>
      <c r="AQ139" s="268"/>
      <c r="AR139" s="268"/>
      <c r="AS139" s="268"/>
      <c r="AT139" s="268"/>
      <c r="AU139" s="268">
        <v>18</v>
      </c>
      <c r="AV139" s="268">
        <v>108</v>
      </c>
      <c r="AW139" s="268">
        <v>539</v>
      </c>
      <c r="AX139" s="268">
        <f t="shared" si="89"/>
        <v>539</v>
      </c>
      <c r="AY139" s="268">
        <v>13</v>
      </c>
      <c r="AZ139" s="268">
        <v>117</v>
      </c>
      <c r="BA139" s="268">
        <v>608</v>
      </c>
      <c r="BB139" s="268">
        <f t="shared" si="90"/>
        <v>608</v>
      </c>
      <c r="BC139" s="268"/>
      <c r="BD139" s="268"/>
      <c r="BE139" s="268"/>
      <c r="BF139" s="268"/>
      <c r="BG139" s="268"/>
      <c r="BH139" s="268"/>
      <c r="BI139" s="268"/>
      <c r="BJ139" s="268"/>
      <c r="BK139" s="268">
        <v>18</v>
      </c>
      <c r="BL139" s="268">
        <v>108</v>
      </c>
      <c r="BM139" s="268">
        <v>539</v>
      </c>
      <c r="BN139" s="268">
        <f t="shared" si="91"/>
        <v>539</v>
      </c>
      <c r="BO139" s="269"/>
    </row>
    <row r="140" spans="2:67" s="236" customFormat="1" outlineLevel="1">
      <c r="B140" s="61" t="s">
        <v>410</v>
      </c>
      <c r="C140" s="270">
        <f t="shared" si="64"/>
        <v>13</v>
      </c>
      <c r="D140" s="270">
        <f t="shared" si="65"/>
        <v>89</v>
      </c>
      <c r="E140" s="270">
        <f t="shared" si="66"/>
        <v>408</v>
      </c>
      <c r="F140" s="270">
        <f t="shared" si="67"/>
        <v>408</v>
      </c>
      <c r="G140" s="270">
        <f t="shared" si="68"/>
        <v>0</v>
      </c>
      <c r="H140" s="270">
        <f t="shared" si="69"/>
        <v>0</v>
      </c>
      <c r="I140" s="270">
        <f t="shared" si="70"/>
        <v>0</v>
      </c>
      <c r="J140" s="270">
        <f t="shared" si="71"/>
        <v>0</v>
      </c>
      <c r="K140" s="270">
        <f t="shared" si="72"/>
        <v>0</v>
      </c>
      <c r="L140" s="270">
        <f t="shared" si="73"/>
        <v>0</v>
      </c>
      <c r="M140" s="270">
        <f t="shared" si="74"/>
        <v>0</v>
      </c>
      <c r="N140" s="270">
        <f t="shared" si="75"/>
        <v>0</v>
      </c>
      <c r="O140" s="270">
        <f t="shared" si="76"/>
        <v>14</v>
      </c>
      <c r="P140" s="270">
        <f t="shared" si="77"/>
        <v>94</v>
      </c>
      <c r="Q140" s="270">
        <f t="shared" si="78"/>
        <v>425</v>
      </c>
      <c r="R140" s="270">
        <f t="shared" si="79"/>
        <v>425</v>
      </c>
      <c r="S140" s="271">
        <v>10</v>
      </c>
      <c r="T140" s="271">
        <v>59</v>
      </c>
      <c r="U140" s="271">
        <v>224</v>
      </c>
      <c r="V140" s="271">
        <f t="shared" si="86"/>
        <v>224</v>
      </c>
      <c r="W140" s="271"/>
      <c r="X140" s="271"/>
      <c r="Y140" s="271"/>
      <c r="Z140" s="271"/>
      <c r="AA140" s="271"/>
      <c r="AB140" s="271"/>
      <c r="AC140" s="271"/>
      <c r="AD140" s="271"/>
      <c r="AE140" s="271">
        <v>6</v>
      </c>
      <c r="AF140" s="271">
        <v>46</v>
      </c>
      <c r="AG140" s="271">
        <v>207</v>
      </c>
      <c r="AH140" s="271">
        <f t="shared" si="87"/>
        <v>207</v>
      </c>
      <c r="AI140" s="271">
        <v>13</v>
      </c>
      <c r="AJ140" s="271">
        <v>89</v>
      </c>
      <c r="AK140" s="271">
        <v>408</v>
      </c>
      <c r="AL140" s="271">
        <f t="shared" si="88"/>
        <v>408</v>
      </c>
      <c r="AM140" s="271"/>
      <c r="AN140" s="271"/>
      <c r="AO140" s="271"/>
      <c r="AP140" s="271"/>
      <c r="AQ140" s="271"/>
      <c r="AR140" s="271"/>
      <c r="AS140" s="271"/>
      <c r="AT140" s="271"/>
      <c r="AU140" s="271">
        <v>14</v>
      </c>
      <c r="AV140" s="271">
        <v>94</v>
      </c>
      <c r="AW140" s="271">
        <v>425</v>
      </c>
      <c r="AX140" s="271">
        <f t="shared" si="89"/>
        <v>425</v>
      </c>
      <c r="AY140" s="271">
        <v>13</v>
      </c>
      <c r="AZ140" s="271">
        <v>89</v>
      </c>
      <c r="BA140" s="271">
        <v>408</v>
      </c>
      <c r="BB140" s="271">
        <f t="shared" si="90"/>
        <v>408</v>
      </c>
      <c r="BC140" s="271"/>
      <c r="BD140" s="271"/>
      <c r="BE140" s="271"/>
      <c r="BF140" s="271"/>
      <c r="BG140" s="271"/>
      <c r="BH140" s="271"/>
      <c r="BI140" s="271"/>
      <c r="BJ140" s="271"/>
      <c r="BK140" s="271">
        <v>14</v>
      </c>
      <c r="BL140" s="271">
        <v>94</v>
      </c>
      <c r="BM140" s="271">
        <v>425</v>
      </c>
      <c r="BN140" s="271">
        <f t="shared" si="91"/>
        <v>425</v>
      </c>
      <c r="BO140" s="269"/>
    </row>
    <row r="141" spans="2:67" s="236" customFormat="1" outlineLevel="1">
      <c r="B141" s="59" t="e">
        <f>#REF!&amp;": Ewe Lambs"</f>
        <v>#REF!</v>
      </c>
      <c r="C141" s="264">
        <f t="shared" si="64"/>
        <v>12</v>
      </c>
      <c r="D141" s="264">
        <f t="shared" si="65"/>
        <v>93</v>
      </c>
      <c r="E141" s="264">
        <f t="shared" si="66"/>
        <v>483</v>
      </c>
      <c r="F141" s="264">
        <f t="shared" si="67"/>
        <v>483</v>
      </c>
      <c r="G141" s="264">
        <f t="shared" si="68"/>
        <v>0</v>
      </c>
      <c r="H141" s="264">
        <f t="shared" si="69"/>
        <v>0</v>
      </c>
      <c r="I141" s="264">
        <f t="shared" si="70"/>
        <v>0</v>
      </c>
      <c r="J141" s="264">
        <f t="shared" si="71"/>
        <v>0</v>
      </c>
      <c r="K141" s="264">
        <f t="shared" si="72"/>
        <v>0</v>
      </c>
      <c r="L141" s="264">
        <f t="shared" si="73"/>
        <v>0</v>
      </c>
      <c r="M141" s="264">
        <f t="shared" si="74"/>
        <v>0</v>
      </c>
      <c r="N141" s="264">
        <f t="shared" si="75"/>
        <v>0</v>
      </c>
      <c r="O141" s="264">
        <f t="shared" si="76"/>
        <v>13</v>
      </c>
      <c r="P141" s="264">
        <f t="shared" si="77"/>
        <v>79</v>
      </c>
      <c r="Q141" s="264">
        <f t="shared" si="78"/>
        <v>414</v>
      </c>
      <c r="R141" s="264">
        <f t="shared" si="79"/>
        <v>414</v>
      </c>
      <c r="S141" s="265">
        <v>10</v>
      </c>
      <c r="T141" s="265">
        <v>54</v>
      </c>
      <c r="U141" s="265">
        <v>230</v>
      </c>
      <c r="V141" s="265">
        <f t="shared" si="86"/>
        <v>230</v>
      </c>
      <c r="W141" s="265"/>
      <c r="X141" s="265"/>
      <c r="Y141" s="265"/>
      <c r="Z141" s="265"/>
      <c r="AA141" s="265"/>
      <c r="AB141" s="265"/>
      <c r="AC141" s="265"/>
      <c r="AD141" s="265"/>
      <c r="AE141" s="265">
        <v>5</v>
      </c>
      <c r="AF141" s="265">
        <v>29</v>
      </c>
      <c r="AG141" s="265">
        <v>129</v>
      </c>
      <c r="AH141" s="265">
        <f t="shared" si="87"/>
        <v>129</v>
      </c>
      <c r="AI141" s="265">
        <v>12</v>
      </c>
      <c r="AJ141" s="265">
        <v>93</v>
      </c>
      <c r="AK141" s="265">
        <v>483</v>
      </c>
      <c r="AL141" s="265">
        <f t="shared" si="88"/>
        <v>483</v>
      </c>
      <c r="AM141" s="265"/>
      <c r="AN141" s="265"/>
      <c r="AO141" s="265"/>
      <c r="AP141" s="265"/>
      <c r="AQ141" s="265"/>
      <c r="AR141" s="265"/>
      <c r="AS141" s="265"/>
      <c r="AT141" s="265"/>
      <c r="AU141" s="265">
        <v>13</v>
      </c>
      <c r="AV141" s="265">
        <v>79</v>
      </c>
      <c r="AW141" s="265">
        <v>414</v>
      </c>
      <c r="AX141" s="265">
        <f t="shared" si="89"/>
        <v>414</v>
      </c>
      <c r="AY141" s="265">
        <v>12</v>
      </c>
      <c r="AZ141" s="265">
        <v>93</v>
      </c>
      <c r="BA141" s="265">
        <v>483</v>
      </c>
      <c r="BB141" s="265">
        <f t="shared" si="90"/>
        <v>483</v>
      </c>
      <c r="BC141" s="265"/>
      <c r="BD141" s="265"/>
      <c r="BE141" s="265"/>
      <c r="BF141" s="265"/>
      <c r="BG141" s="265"/>
      <c r="BH141" s="265"/>
      <c r="BI141" s="265"/>
      <c r="BJ141" s="265"/>
      <c r="BK141" s="265">
        <v>13</v>
      </c>
      <c r="BL141" s="265">
        <v>79</v>
      </c>
      <c r="BM141" s="265">
        <v>414</v>
      </c>
      <c r="BN141" s="265">
        <f t="shared" si="91"/>
        <v>414</v>
      </c>
      <c r="BO141" s="266" t="s">
        <v>1064</v>
      </c>
    </row>
    <row r="142" spans="2:67" s="236" customFormat="1" outlineLevel="1">
      <c r="B142" s="235" t="s">
        <v>570</v>
      </c>
      <c r="C142" s="267">
        <f t="shared" si="64"/>
        <v>13</v>
      </c>
      <c r="D142" s="267">
        <f t="shared" si="65"/>
        <v>117</v>
      </c>
      <c r="E142" s="267">
        <f t="shared" si="66"/>
        <v>608</v>
      </c>
      <c r="F142" s="267">
        <f t="shared" si="67"/>
        <v>608</v>
      </c>
      <c r="G142" s="267">
        <f t="shared" si="68"/>
        <v>0</v>
      </c>
      <c r="H142" s="267">
        <f t="shared" si="69"/>
        <v>0</v>
      </c>
      <c r="I142" s="267">
        <f t="shared" si="70"/>
        <v>0</v>
      </c>
      <c r="J142" s="267">
        <f t="shared" si="71"/>
        <v>0</v>
      </c>
      <c r="K142" s="267">
        <f t="shared" si="72"/>
        <v>0</v>
      </c>
      <c r="L142" s="267">
        <f t="shared" si="73"/>
        <v>0</v>
      </c>
      <c r="M142" s="267">
        <f t="shared" si="74"/>
        <v>0</v>
      </c>
      <c r="N142" s="267">
        <f t="shared" si="75"/>
        <v>0</v>
      </c>
      <c r="O142" s="267">
        <f t="shared" si="76"/>
        <v>18</v>
      </c>
      <c r="P142" s="267">
        <f t="shared" si="77"/>
        <v>108</v>
      </c>
      <c r="Q142" s="267">
        <f t="shared" si="78"/>
        <v>539</v>
      </c>
      <c r="R142" s="267">
        <f t="shared" si="79"/>
        <v>539</v>
      </c>
      <c r="S142" s="268">
        <v>7</v>
      </c>
      <c r="T142" s="268">
        <v>59</v>
      </c>
      <c r="U142" s="268">
        <v>246</v>
      </c>
      <c r="V142" s="268">
        <f t="shared" si="86"/>
        <v>246</v>
      </c>
      <c r="W142" s="268"/>
      <c r="X142" s="268"/>
      <c r="Y142" s="268"/>
      <c r="Z142" s="268"/>
      <c r="AA142" s="268"/>
      <c r="AB142" s="268"/>
      <c r="AC142" s="268"/>
      <c r="AD142" s="268"/>
      <c r="AE142" s="268">
        <v>6</v>
      </c>
      <c r="AF142" s="268">
        <v>46</v>
      </c>
      <c r="AG142" s="268">
        <v>201</v>
      </c>
      <c r="AH142" s="268">
        <f t="shared" si="87"/>
        <v>201</v>
      </c>
      <c r="AI142" s="268">
        <v>13</v>
      </c>
      <c r="AJ142" s="268">
        <v>117</v>
      </c>
      <c r="AK142" s="268">
        <v>608</v>
      </c>
      <c r="AL142" s="268">
        <f t="shared" si="88"/>
        <v>608</v>
      </c>
      <c r="AM142" s="268"/>
      <c r="AN142" s="268"/>
      <c r="AO142" s="268"/>
      <c r="AP142" s="268"/>
      <c r="AQ142" s="268"/>
      <c r="AR142" s="268"/>
      <c r="AS142" s="268"/>
      <c r="AT142" s="268"/>
      <c r="AU142" s="268">
        <v>18</v>
      </c>
      <c r="AV142" s="268">
        <v>108</v>
      </c>
      <c r="AW142" s="268">
        <v>539</v>
      </c>
      <c r="AX142" s="268">
        <f t="shared" si="89"/>
        <v>539</v>
      </c>
      <c r="AY142" s="268">
        <v>13</v>
      </c>
      <c r="AZ142" s="268">
        <v>117</v>
      </c>
      <c r="BA142" s="268">
        <v>608</v>
      </c>
      <c r="BB142" s="268">
        <f t="shared" si="90"/>
        <v>608</v>
      </c>
      <c r="BC142" s="268"/>
      <c r="BD142" s="268"/>
      <c r="BE142" s="268"/>
      <c r="BF142" s="268"/>
      <c r="BG142" s="268"/>
      <c r="BH142" s="268"/>
      <c r="BI142" s="268"/>
      <c r="BJ142" s="268"/>
      <c r="BK142" s="268">
        <v>18</v>
      </c>
      <c r="BL142" s="268">
        <v>108</v>
      </c>
      <c r="BM142" s="268">
        <v>539</v>
      </c>
      <c r="BN142" s="268">
        <f t="shared" si="91"/>
        <v>539</v>
      </c>
      <c r="BO142" s="269"/>
    </row>
    <row r="143" spans="2:67" s="236" customFormat="1" outlineLevel="1">
      <c r="B143" s="61" t="s">
        <v>410</v>
      </c>
      <c r="C143" s="270">
        <f t="shared" si="64"/>
        <v>13</v>
      </c>
      <c r="D143" s="270">
        <f t="shared" si="65"/>
        <v>89</v>
      </c>
      <c r="E143" s="270">
        <f t="shared" si="66"/>
        <v>408</v>
      </c>
      <c r="F143" s="270">
        <f t="shared" si="67"/>
        <v>408</v>
      </c>
      <c r="G143" s="270">
        <f t="shared" si="68"/>
        <v>0</v>
      </c>
      <c r="H143" s="270">
        <f t="shared" si="69"/>
        <v>0</v>
      </c>
      <c r="I143" s="270">
        <f t="shared" si="70"/>
        <v>0</v>
      </c>
      <c r="J143" s="270">
        <f t="shared" si="71"/>
        <v>0</v>
      </c>
      <c r="K143" s="270">
        <f t="shared" si="72"/>
        <v>0</v>
      </c>
      <c r="L143" s="270">
        <f t="shared" si="73"/>
        <v>0</v>
      </c>
      <c r="M143" s="270">
        <f t="shared" si="74"/>
        <v>0</v>
      </c>
      <c r="N143" s="270">
        <f t="shared" si="75"/>
        <v>0</v>
      </c>
      <c r="O143" s="270">
        <f t="shared" si="76"/>
        <v>14</v>
      </c>
      <c r="P143" s="270">
        <f t="shared" si="77"/>
        <v>94</v>
      </c>
      <c r="Q143" s="270">
        <f t="shared" si="78"/>
        <v>425</v>
      </c>
      <c r="R143" s="270">
        <f t="shared" si="79"/>
        <v>425</v>
      </c>
      <c r="S143" s="271">
        <v>10</v>
      </c>
      <c r="T143" s="271">
        <v>59</v>
      </c>
      <c r="U143" s="271">
        <v>224</v>
      </c>
      <c r="V143" s="271">
        <f t="shared" si="86"/>
        <v>224</v>
      </c>
      <c r="W143" s="271"/>
      <c r="X143" s="271"/>
      <c r="Y143" s="271"/>
      <c r="Z143" s="271"/>
      <c r="AA143" s="271"/>
      <c r="AB143" s="271"/>
      <c r="AC143" s="271"/>
      <c r="AD143" s="271"/>
      <c r="AE143" s="271">
        <v>6</v>
      </c>
      <c r="AF143" s="271">
        <v>46</v>
      </c>
      <c r="AG143" s="271">
        <v>207</v>
      </c>
      <c r="AH143" s="271">
        <f t="shared" si="87"/>
        <v>207</v>
      </c>
      <c r="AI143" s="271">
        <v>13</v>
      </c>
      <c r="AJ143" s="271">
        <v>89</v>
      </c>
      <c r="AK143" s="271">
        <v>408</v>
      </c>
      <c r="AL143" s="271">
        <f t="shared" si="88"/>
        <v>408</v>
      </c>
      <c r="AM143" s="271"/>
      <c r="AN143" s="271"/>
      <c r="AO143" s="271"/>
      <c r="AP143" s="271"/>
      <c r="AQ143" s="271"/>
      <c r="AR143" s="271"/>
      <c r="AS143" s="271"/>
      <c r="AT143" s="271"/>
      <c r="AU143" s="271">
        <v>14</v>
      </c>
      <c r="AV143" s="271">
        <v>94</v>
      </c>
      <c r="AW143" s="271">
        <v>425</v>
      </c>
      <c r="AX143" s="271">
        <f t="shared" si="89"/>
        <v>425</v>
      </c>
      <c r="AY143" s="271">
        <v>13</v>
      </c>
      <c r="AZ143" s="271">
        <v>89</v>
      </c>
      <c r="BA143" s="271">
        <v>408</v>
      </c>
      <c r="BB143" s="271">
        <f t="shared" si="90"/>
        <v>408</v>
      </c>
      <c r="BC143" s="271"/>
      <c r="BD143" s="271"/>
      <c r="BE143" s="271"/>
      <c r="BF143" s="271"/>
      <c r="BG143" s="271"/>
      <c r="BH143" s="271"/>
      <c r="BI143" s="271"/>
      <c r="BJ143" s="271"/>
      <c r="BK143" s="271">
        <v>14</v>
      </c>
      <c r="BL143" s="271">
        <v>94</v>
      </c>
      <c r="BM143" s="271">
        <v>425</v>
      </c>
      <c r="BN143" s="271">
        <f t="shared" si="91"/>
        <v>425</v>
      </c>
      <c r="BO143" s="269"/>
    </row>
    <row r="144" spans="2:67" s="236" customFormat="1" outlineLevel="1">
      <c r="B144" s="59" t="e">
        <f>#REF!&amp;": Ewe Lambs"</f>
        <v>#REF!</v>
      </c>
      <c r="C144" s="264">
        <f t="shared" si="64"/>
        <v>12</v>
      </c>
      <c r="D144" s="264">
        <f t="shared" si="65"/>
        <v>93</v>
      </c>
      <c r="E144" s="264">
        <f t="shared" si="66"/>
        <v>483</v>
      </c>
      <c r="F144" s="264">
        <f t="shared" si="67"/>
        <v>483</v>
      </c>
      <c r="G144" s="264">
        <f t="shared" si="68"/>
        <v>0</v>
      </c>
      <c r="H144" s="264">
        <f t="shared" si="69"/>
        <v>0</v>
      </c>
      <c r="I144" s="264">
        <f t="shared" si="70"/>
        <v>0</v>
      </c>
      <c r="J144" s="264">
        <f t="shared" si="71"/>
        <v>0</v>
      </c>
      <c r="K144" s="264">
        <f t="shared" si="72"/>
        <v>0</v>
      </c>
      <c r="L144" s="264">
        <f t="shared" si="73"/>
        <v>0</v>
      </c>
      <c r="M144" s="264">
        <f t="shared" si="74"/>
        <v>0</v>
      </c>
      <c r="N144" s="264">
        <f t="shared" si="75"/>
        <v>0</v>
      </c>
      <c r="O144" s="264">
        <f t="shared" si="76"/>
        <v>13</v>
      </c>
      <c r="P144" s="264">
        <f t="shared" si="77"/>
        <v>79</v>
      </c>
      <c r="Q144" s="264">
        <f t="shared" si="78"/>
        <v>414</v>
      </c>
      <c r="R144" s="264">
        <f t="shared" si="79"/>
        <v>414</v>
      </c>
      <c r="S144" s="265">
        <v>10</v>
      </c>
      <c r="T144" s="265">
        <v>54</v>
      </c>
      <c r="U144" s="265">
        <v>230</v>
      </c>
      <c r="V144" s="265">
        <f t="shared" si="86"/>
        <v>230</v>
      </c>
      <c r="W144" s="265"/>
      <c r="X144" s="265"/>
      <c r="Y144" s="265"/>
      <c r="Z144" s="265"/>
      <c r="AA144" s="265"/>
      <c r="AB144" s="265"/>
      <c r="AC144" s="265"/>
      <c r="AD144" s="265"/>
      <c r="AE144" s="265">
        <v>5</v>
      </c>
      <c r="AF144" s="265">
        <v>29</v>
      </c>
      <c r="AG144" s="265">
        <v>129</v>
      </c>
      <c r="AH144" s="265">
        <f t="shared" si="87"/>
        <v>129</v>
      </c>
      <c r="AI144" s="265">
        <v>12</v>
      </c>
      <c r="AJ144" s="265">
        <v>93</v>
      </c>
      <c r="AK144" s="265">
        <v>483</v>
      </c>
      <c r="AL144" s="265">
        <f t="shared" si="88"/>
        <v>483</v>
      </c>
      <c r="AM144" s="265"/>
      <c r="AN144" s="265"/>
      <c r="AO144" s="265"/>
      <c r="AP144" s="265"/>
      <c r="AQ144" s="265"/>
      <c r="AR144" s="265"/>
      <c r="AS144" s="265"/>
      <c r="AT144" s="265"/>
      <c r="AU144" s="265">
        <v>13</v>
      </c>
      <c r="AV144" s="265">
        <v>79</v>
      </c>
      <c r="AW144" s="265">
        <v>414</v>
      </c>
      <c r="AX144" s="265">
        <f t="shared" si="89"/>
        <v>414</v>
      </c>
      <c r="AY144" s="265">
        <v>12</v>
      </c>
      <c r="AZ144" s="265">
        <v>93</v>
      </c>
      <c r="BA144" s="265">
        <v>483</v>
      </c>
      <c r="BB144" s="265">
        <f t="shared" si="90"/>
        <v>483</v>
      </c>
      <c r="BC144" s="265"/>
      <c r="BD144" s="265"/>
      <c r="BE144" s="265"/>
      <c r="BF144" s="265"/>
      <c r="BG144" s="265"/>
      <c r="BH144" s="265"/>
      <c r="BI144" s="265"/>
      <c r="BJ144" s="265"/>
      <c r="BK144" s="265">
        <v>13</v>
      </c>
      <c r="BL144" s="265">
        <v>79</v>
      </c>
      <c r="BM144" s="265">
        <v>414</v>
      </c>
      <c r="BN144" s="265">
        <f t="shared" si="91"/>
        <v>414</v>
      </c>
      <c r="BO144" s="266" t="s">
        <v>1064</v>
      </c>
    </row>
    <row r="145" spans="2:67" s="236" customFormat="1" outlineLevel="1">
      <c r="B145" s="235" t="s">
        <v>570</v>
      </c>
      <c r="C145" s="267">
        <f t="shared" si="64"/>
        <v>13</v>
      </c>
      <c r="D145" s="267">
        <f t="shared" si="65"/>
        <v>117</v>
      </c>
      <c r="E145" s="267">
        <f t="shared" si="66"/>
        <v>608</v>
      </c>
      <c r="F145" s="267">
        <f t="shared" si="67"/>
        <v>608</v>
      </c>
      <c r="G145" s="267">
        <f t="shared" si="68"/>
        <v>0</v>
      </c>
      <c r="H145" s="267">
        <f t="shared" si="69"/>
        <v>0</v>
      </c>
      <c r="I145" s="267">
        <f t="shared" si="70"/>
        <v>0</v>
      </c>
      <c r="J145" s="267">
        <f t="shared" si="71"/>
        <v>0</v>
      </c>
      <c r="K145" s="267">
        <f t="shared" si="72"/>
        <v>0</v>
      </c>
      <c r="L145" s="267">
        <f t="shared" si="73"/>
        <v>0</v>
      </c>
      <c r="M145" s="267">
        <f t="shared" si="74"/>
        <v>0</v>
      </c>
      <c r="N145" s="267">
        <f t="shared" si="75"/>
        <v>0</v>
      </c>
      <c r="O145" s="267">
        <f t="shared" si="76"/>
        <v>18</v>
      </c>
      <c r="P145" s="267">
        <f t="shared" si="77"/>
        <v>108</v>
      </c>
      <c r="Q145" s="267">
        <f t="shared" si="78"/>
        <v>539</v>
      </c>
      <c r="R145" s="267">
        <f t="shared" si="79"/>
        <v>539</v>
      </c>
      <c r="S145" s="268">
        <v>7</v>
      </c>
      <c r="T145" s="268">
        <v>59</v>
      </c>
      <c r="U145" s="268">
        <v>246</v>
      </c>
      <c r="V145" s="268">
        <f t="shared" si="86"/>
        <v>246</v>
      </c>
      <c r="W145" s="268"/>
      <c r="X145" s="268"/>
      <c r="Y145" s="268"/>
      <c r="Z145" s="268"/>
      <c r="AA145" s="268"/>
      <c r="AB145" s="268"/>
      <c r="AC145" s="268"/>
      <c r="AD145" s="268"/>
      <c r="AE145" s="268">
        <v>6</v>
      </c>
      <c r="AF145" s="268">
        <v>46</v>
      </c>
      <c r="AG145" s="268">
        <v>201</v>
      </c>
      <c r="AH145" s="268">
        <f t="shared" si="87"/>
        <v>201</v>
      </c>
      <c r="AI145" s="268">
        <v>13</v>
      </c>
      <c r="AJ145" s="268">
        <v>117</v>
      </c>
      <c r="AK145" s="268">
        <v>608</v>
      </c>
      <c r="AL145" s="268">
        <f t="shared" si="88"/>
        <v>608</v>
      </c>
      <c r="AM145" s="268"/>
      <c r="AN145" s="268"/>
      <c r="AO145" s="268"/>
      <c r="AP145" s="268"/>
      <c r="AQ145" s="268"/>
      <c r="AR145" s="268"/>
      <c r="AS145" s="268"/>
      <c r="AT145" s="268"/>
      <c r="AU145" s="268">
        <v>18</v>
      </c>
      <c r="AV145" s="268">
        <v>108</v>
      </c>
      <c r="AW145" s="268">
        <v>539</v>
      </c>
      <c r="AX145" s="268">
        <f t="shared" si="89"/>
        <v>539</v>
      </c>
      <c r="AY145" s="268">
        <v>13</v>
      </c>
      <c r="AZ145" s="268">
        <v>117</v>
      </c>
      <c r="BA145" s="268">
        <v>608</v>
      </c>
      <c r="BB145" s="268">
        <f t="shared" si="90"/>
        <v>608</v>
      </c>
      <c r="BC145" s="268"/>
      <c r="BD145" s="268"/>
      <c r="BE145" s="268"/>
      <c r="BF145" s="268"/>
      <c r="BG145" s="268"/>
      <c r="BH145" s="268"/>
      <c r="BI145" s="268"/>
      <c r="BJ145" s="268"/>
      <c r="BK145" s="268">
        <v>18</v>
      </c>
      <c r="BL145" s="268">
        <v>108</v>
      </c>
      <c r="BM145" s="268">
        <v>539</v>
      </c>
      <c r="BN145" s="268">
        <f t="shared" si="91"/>
        <v>539</v>
      </c>
      <c r="BO145" s="269"/>
    </row>
    <row r="146" spans="2:67" s="236" customFormat="1" outlineLevel="1">
      <c r="B146" s="61" t="s">
        <v>410</v>
      </c>
      <c r="C146" s="270">
        <f t="shared" si="64"/>
        <v>13</v>
      </c>
      <c r="D146" s="270">
        <f t="shared" si="65"/>
        <v>89</v>
      </c>
      <c r="E146" s="270">
        <f t="shared" si="66"/>
        <v>408</v>
      </c>
      <c r="F146" s="270">
        <f t="shared" si="67"/>
        <v>408</v>
      </c>
      <c r="G146" s="270">
        <f t="shared" si="68"/>
        <v>0</v>
      </c>
      <c r="H146" s="270">
        <f t="shared" si="69"/>
        <v>0</v>
      </c>
      <c r="I146" s="270">
        <f t="shared" si="70"/>
        <v>0</v>
      </c>
      <c r="J146" s="270">
        <f t="shared" si="71"/>
        <v>0</v>
      </c>
      <c r="K146" s="270">
        <f t="shared" si="72"/>
        <v>0</v>
      </c>
      <c r="L146" s="270">
        <f t="shared" si="73"/>
        <v>0</v>
      </c>
      <c r="M146" s="270">
        <f t="shared" si="74"/>
        <v>0</v>
      </c>
      <c r="N146" s="270">
        <f t="shared" si="75"/>
        <v>0</v>
      </c>
      <c r="O146" s="270">
        <f t="shared" si="76"/>
        <v>14</v>
      </c>
      <c r="P146" s="270">
        <f t="shared" si="77"/>
        <v>94</v>
      </c>
      <c r="Q146" s="270">
        <f t="shared" si="78"/>
        <v>425</v>
      </c>
      <c r="R146" s="270">
        <f t="shared" si="79"/>
        <v>425</v>
      </c>
      <c r="S146" s="271">
        <v>10</v>
      </c>
      <c r="T146" s="271">
        <v>59</v>
      </c>
      <c r="U146" s="271">
        <v>224</v>
      </c>
      <c r="V146" s="271">
        <f t="shared" si="86"/>
        <v>224</v>
      </c>
      <c r="W146" s="271"/>
      <c r="X146" s="271"/>
      <c r="Y146" s="271"/>
      <c r="Z146" s="271"/>
      <c r="AA146" s="271"/>
      <c r="AB146" s="271"/>
      <c r="AC146" s="271"/>
      <c r="AD146" s="271"/>
      <c r="AE146" s="271">
        <v>6</v>
      </c>
      <c r="AF146" s="271">
        <v>46</v>
      </c>
      <c r="AG146" s="271">
        <v>207</v>
      </c>
      <c r="AH146" s="271">
        <f t="shared" si="87"/>
        <v>207</v>
      </c>
      <c r="AI146" s="271">
        <v>13</v>
      </c>
      <c r="AJ146" s="271">
        <v>89</v>
      </c>
      <c r="AK146" s="271">
        <v>408</v>
      </c>
      <c r="AL146" s="271">
        <f t="shared" si="88"/>
        <v>408</v>
      </c>
      <c r="AM146" s="271"/>
      <c r="AN146" s="271"/>
      <c r="AO146" s="271"/>
      <c r="AP146" s="271"/>
      <c r="AQ146" s="271"/>
      <c r="AR146" s="271"/>
      <c r="AS146" s="271"/>
      <c r="AT146" s="271"/>
      <c r="AU146" s="271">
        <v>14</v>
      </c>
      <c r="AV146" s="271">
        <v>94</v>
      </c>
      <c r="AW146" s="271">
        <v>425</v>
      </c>
      <c r="AX146" s="271">
        <f t="shared" si="89"/>
        <v>425</v>
      </c>
      <c r="AY146" s="271">
        <v>13</v>
      </c>
      <c r="AZ146" s="271">
        <v>89</v>
      </c>
      <c r="BA146" s="271">
        <v>408</v>
      </c>
      <c r="BB146" s="271">
        <f t="shared" si="90"/>
        <v>408</v>
      </c>
      <c r="BC146" s="271"/>
      <c r="BD146" s="271"/>
      <c r="BE146" s="271"/>
      <c r="BF146" s="271"/>
      <c r="BG146" s="271"/>
      <c r="BH146" s="271"/>
      <c r="BI146" s="271"/>
      <c r="BJ146" s="271"/>
      <c r="BK146" s="271">
        <v>14</v>
      </c>
      <c r="BL146" s="271">
        <v>94</v>
      </c>
      <c r="BM146" s="271">
        <v>425</v>
      </c>
      <c r="BN146" s="271">
        <f t="shared" si="91"/>
        <v>425</v>
      </c>
      <c r="BO146" s="269"/>
    </row>
    <row r="147" spans="2:67" s="236" customFormat="1" outlineLevel="1">
      <c r="B147" s="59" t="e">
        <f>"Grazing Intensity 3
"&amp;#REF!&amp;": Ewe Lambs"</f>
        <v>#REF!</v>
      </c>
      <c r="C147" s="264">
        <f t="shared" si="64"/>
        <v>12</v>
      </c>
      <c r="D147" s="264">
        <f t="shared" si="65"/>
        <v>93</v>
      </c>
      <c r="E147" s="264">
        <f t="shared" si="66"/>
        <v>483</v>
      </c>
      <c r="F147" s="264">
        <f t="shared" si="67"/>
        <v>483</v>
      </c>
      <c r="G147" s="264">
        <f t="shared" si="68"/>
        <v>0</v>
      </c>
      <c r="H147" s="264">
        <f t="shared" si="69"/>
        <v>0</v>
      </c>
      <c r="I147" s="264">
        <f t="shared" si="70"/>
        <v>0</v>
      </c>
      <c r="J147" s="264">
        <f t="shared" si="71"/>
        <v>0</v>
      </c>
      <c r="K147" s="264">
        <f t="shared" si="72"/>
        <v>0</v>
      </c>
      <c r="L147" s="264">
        <f t="shared" si="73"/>
        <v>0</v>
      </c>
      <c r="M147" s="264">
        <f t="shared" si="74"/>
        <v>0</v>
      </c>
      <c r="N147" s="264">
        <f t="shared" si="75"/>
        <v>0</v>
      </c>
      <c r="O147" s="264">
        <f t="shared" si="76"/>
        <v>13</v>
      </c>
      <c r="P147" s="264">
        <f t="shared" si="77"/>
        <v>79</v>
      </c>
      <c r="Q147" s="264">
        <f t="shared" si="78"/>
        <v>414</v>
      </c>
      <c r="R147" s="264">
        <f t="shared" si="79"/>
        <v>414</v>
      </c>
      <c r="S147" s="265">
        <v>10</v>
      </c>
      <c r="T147" s="265">
        <v>54</v>
      </c>
      <c r="U147" s="265">
        <v>230</v>
      </c>
      <c r="V147" s="265">
        <f t="shared" si="86"/>
        <v>230</v>
      </c>
      <c r="W147" s="265"/>
      <c r="X147" s="265"/>
      <c r="Y147" s="265"/>
      <c r="Z147" s="265"/>
      <c r="AA147" s="265"/>
      <c r="AB147" s="265"/>
      <c r="AC147" s="265"/>
      <c r="AD147" s="265"/>
      <c r="AE147" s="265">
        <v>5</v>
      </c>
      <c r="AF147" s="265">
        <v>29</v>
      </c>
      <c r="AG147" s="265">
        <v>129</v>
      </c>
      <c r="AH147" s="265">
        <f t="shared" si="87"/>
        <v>129</v>
      </c>
      <c r="AI147" s="265">
        <v>12</v>
      </c>
      <c r="AJ147" s="265">
        <v>93</v>
      </c>
      <c r="AK147" s="265">
        <v>483</v>
      </c>
      <c r="AL147" s="265">
        <f t="shared" si="88"/>
        <v>483</v>
      </c>
      <c r="AM147" s="265"/>
      <c r="AN147" s="265"/>
      <c r="AO147" s="265"/>
      <c r="AP147" s="265"/>
      <c r="AQ147" s="265"/>
      <c r="AR147" s="265"/>
      <c r="AS147" s="265"/>
      <c r="AT147" s="265"/>
      <c r="AU147" s="265">
        <v>13</v>
      </c>
      <c r="AV147" s="265">
        <v>79</v>
      </c>
      <c r="AW147" s="265">
        <v>414</v>
      </c>
      <c r="AX147" s="265">
        <f t="shared" si="89"/>
        <v>414</v>
      </c>
      <c r="AY147" s="265">
        <v>12</v>
      </c>
      <c r="AZ147" s="265">
        <v>93</v>
      </c>
      <c r="BA147" s="265">
        <v>483</v>
      </c>
      <c r="BB147" s="265">
        <f t="shared" si="90"/>
        <v>483</v>
      </c>
      <c r="BC147" s="265"/>
      <c r="BD147" s="265"/>
      <c r="BE147" s="265"/>
      <c r="BF147" s="265"/>
      <c r="BG147" s="265"/>
      <c r="BH147" s="265"/>
      <c r="BI147" s="265"/>
      <c r="BJ147" s="265"/>
      <c r="BK147" s="265">
        <v>13</v>
      </c>
      <c r="BL147" s="265">
        <v>79</v>
      </c>
      <c r="BM147" s="265">
        <v>414</v>
      </c>
      <c r="BN147" s="265">
        <f t="shared" si="91"/>
        <v>414</v>
      </c>
      <c r="BO147" s="266" t="s">
        <v>1064</v>
      </c>
    </row>
    <row r="148" spans="2:67" s="236" customFormat="1" outlineLevel="1">
      <c r="B148" s="235" t="s">
        <v>1105</v>
      </c>
      <c r="C148" s="267">
        <f t="shared" si="64"/>
        <v>13</v>
      </c>
      <c r="D148" s="267">
        <f t="shared" si="65"/>
        <v>117</v>
      </c>
      <c r="E148" s="267">
        <f t="shared" si="66"/>
        <v>608</v>
      </c>
      <c r="F148" s="267">
        <f t="shared" si="67"/>
        <v>608</v>
      </c>
      <c r="G148" s="267">
        <f t="shared" si="68"/>
        <v>0</v>
      </c>
      <c r="H148" s="267">
        <f t="shared" si="69"/>
        <v>0</v>
      </c>
      <c r="I148" s="267">
        <f t="shared" si="70"/>
        <v>0</v>
      </c>
      <c r="J148" s="267">
        <f t="shared" si="71"/>
        <v>0</v>
      </c>
      <c r="K148" s="267">
        <f t="shared" si="72"/>
        <v>0</v>
      </c>
      <c r="L148" s="267">
        <f t="shared" si="73"/>
        <v>0</v>
      </c>
      <c r="M148" s="267">
        <f t="shared" si="74"/>
        <v>0</v>
      </c>
      <c r="N148" s="267">
        <f t="shared" si="75"/>
        <v>0</v>
      </c>
      <c r="O148" s="267">
        <f t="shared" si="76"/>
        <v>18</v>
      </c>
      <c r="P148" s="267">
        <f t="shared" si="77"/>
        <v>108</v>
      </c>
      <c r="Q148" s="267">
        <f t="shared" si="78"/>
        <v>539</v>
      </c>
      <c r="R148" s="267">
        <f t="shared" si="79"/>
        <v>539</v>
      </c>
      <c r="S148" s="268">
        <v>7</v>
      </c>
      <c r="T148" s="268">
        <v>59</v>
      </c>
      <c r="U148" s="268">
        <v>246</v>
      </c>
      <c r="V148" s="268">
        <f t="shared" si="86"/>
        <v>246</v>
      </c>
      <c r="W148" s="268"/>
      <c r="X148" s="268"/>
      <c r="Y148" s="268"/>
      <c r="Z148" s="268"/>
      <c r="AA148" s="268"/>
      <c r="AB148" s="268"/>
      <c r="AC148" s="268"/>
      <c r="AD148" s="268"/>
      <c r="AE148" s="268">
        <v>6</v>
      </c>
      <c r="AF148" s="268">
        <v>46</v>
      </c>
      <c r="AG148" s="268">
        <v>201</v>
      </c>
      <c r="AH148" s="268">
        <f t="shared" si="87"/>
        <v>201</v>
      </c>
      <c r="AI148" s="268">
        <v>13</v>
      </c>
      <c r="AJ148" s="268">
        <v>117</v>
      </c>
      <c r="AK148" s="268">
        <v>608</v>
      </c>
      <c r="AL148" s="268">
        <f t="shared" si="88"/>
        <v>608</v>
      </c>
      <c r="AM148" s="268"/>
      <c r="AN148" s="268"/>
      <c r="AO148" s="268"/>
      <c r="AP148" s="268"/>
      <c r="AQ148" s="268"/>
      <c r="AR148" s="268"/>
      <c r="AS148" s="268"/>
      <c r="AT148" s="268"/>
      <c r="AU148" s="268">
        <v>18</v>
      </c>
      <c r="AV148" s="268">
        <v>108</v>
      </c>
      <c r="AW148" s="268">
        <v>539</v>
      </c>
      <c r="AX148" s="268">
        <f t="shared" si="89"/>
        <v>539</v>
      </c>
      <c r="AY148" s="268">
        <v>13</v>
      </c>
      <c r="AZ148" s="268">
        <v>117</v>
      </c>
      <c r="BA148" s="268">
        <v>608</v>
      </c>
      <c r="BB148" s="268">
        <f t="shared" si="90"/>
        <v>608</v>
      </c>
      <c r="BC148" s="268"/>
      <c r="BD148" s="268"/>
      <c r="BE148" s="268"/>
      <c r="BF148" s="268"/>
      <c r="BG148" s="268"/>
      <c r="BH148" s="268"/>
      <c r="BI148" s="268"/>
      <c r="BJ148" s="268"/>
      <c r="BK148" s="268">
        <v>18</v>
      </c>
      <c r="BL148" s="268">
        <v>108</v>
      </c>
      <c r="BM148" s="268">
        <v>539</v>
      </c>
      <c r="BN148" s="268">
        <f t="shared" si="91"/>
        <v>539</v>
      </c>
      <c r="BO148" s="269"/>
    </row>
    <row r="149" spans="2:67" s="236" customFormat="1" outlineLevel="1">
      <c r="B149" s="61" t="s">
        <v>1106</v>
      </c>
      <c r="C149" s="270">
        <f t="shared" si="64"/>
        <v>13</v>
      </c>
      <c r="D149" s="270">
        <f t="shared" si="65"/>
        <v>89</v>
      </c>
      <c r="E149" s="270">
        <f t="shared" si="66"/>
        <v>408</v>
      </c>
      <c r="F149" s="270">
        <f t="shared" si="67"/>
        <v>408</v>
      </c>
      <c r="G149" s="270">
        <f t="shared" si="68"/>
        <v>0</v>
      </c>
      <c r="H149" s="270">
        <f t="shared" si="69"/>
        <v>0</v>
      </c>
      <c r="I149" s="270">
        <f t="shared" si="70"/>
        <v>0</v>
      </c>
      <c r="J149" s="270">
        <f t="shared" si="71"/>
        <v>0</v>
      </c>
      <c r="K149" s="270">
        <f t="shared" si="72"/>
        <v>0</v>
      </c>
      <c r="L149" s="270">
        <f t="shared" si="73"/>
        <v>0</v>
      </c>
      <c r="M149" s="270">
        <f t="shared" si="74"/>
        <v>0</v>
      </c>
      <c r="N149" s="270">
        <f t="shared" si="75"/>
        <v>0</v>
      </c>
      <c r="O149" s="270">
        <f t="shared" si="76"/>
        <v>14</v>
      </c>
      <c r="P149" s="270">
        <f t="shared" si="77"/>
        <v>94</v>
      </c>
      <c r="Q149" s="270">
        <f t="shared" si="78"/>
        <v>425</v>
      </c>
      <c r="R149" s="270">
        <f t="shared" si="79"/>
        <v>425</v>
      </c>
      <c r="S149" s="271">
        <v>10</v>
      </c>
      <c r="T149" s="271">
        <v>59</v>
      </c>
      <c r="U149" s="271">
        <v>224</v>
      </c>
      <c r="V149" s="271">
        <f t="shared" si="86"/>
        <v>224</v>
      </c>
      <c r="W149" s="271"/>
      <c r="X149" s="271"/>
      <c r="Y149" s="271"/>
      <c r="Z149" s="271"/>
      <c r="AA149" s="271"/>
      <c r="AB149" s="271"/>
      <c r="AC149" s="271"/>
      <c r="AD149" s="271"/>
      <c r="AE149" s="271">
        <v>6</v>
      </c>
      <c r="AF149" s="271">
        <v>46</v>
      </c>
      <c r="AG149" s="271">
        <v>207</v>
      </c>
      <c r="AH149" s="271">
        <f t="shared" si="87"/>
        <v>207</v>
      </c>
      <c r="AI149" s="271">
        <v>13</v>
      </c>
      <c r="AJ149" s="271">
        <v>89</v>
      </c>
      <c r="AK149" s="271">
        <v>408</v>
      </c>
      <c r="AL149" s="271">
        <f t="shared" si="88"/>
        <v>408</v>
      </c>
      <c r="AM149" s="271"/>
      <c r="AN149" s="271"/>
      <c r="AO149" s="271"/>
      <c r="AP149" s="271"/>
      <c r="AQ149" s="271"/>
      <c r="AR149" s="271"/>
      <c r="AS149" s="271"/>
      <c r="AT149" s="271"/>
      <c r="AU149" s="271">
        <v>14</v>
      </c>
      <c r="AV149" s="271">
        <v>94</v>
      </c>
      <c r="AW149" s="271">
        <v>425</v>
      </c>
      <c r="AX149" s="271">
        <f t="shared" si="89"/>
        <v>425</v>
      </c>
      <c r="AY149" s="271">
        <v>13</v>
      </c>
      <c r="AZ149" s="271">
        <v>89</v>
      </c>
      <c r="BA149" s="271">
        <v>408</v>
      </c>
      <c r="BB149" s="271">
        <f t="shared" si="90"/>
        <v>408</v>
      </c>
      <c r="BC149" s="271"/>
      <c r="BD149" s="271"/>
      <c r="BE149" s="271"/>
      <c r="BF149" s="271"/>
      <c r="BG149" s="271"/>
      <c r="BH149" s="271"/>
      <c r="BI149" s="271"/>
      <c r="BJ149" s="271"/>
      <c r="BK149" s="271">
        <v>14</v>
      </c>
      <c r="BL149" s="271">
        <v>94</v>
      </c>
      <c r="BM149" s="271">
        <v>425</v>
      </c>
      <c r="BN149" s="271">
        <f t="shared" si="91"/>
        <v>425</v>
      </c>
      <c r="BO149" s="269"/>
    </row>
    <row r="150" spans="2:67" s="236" customFormat="1" outlineLevel="1">
      <c r="B150" s="59" t="e">
        <f>#REF!&amp;": Ewe Lambs"</f>
        <v>#REF!</v>
      </c>
      <c r="C150" s="264">
        <f t="shared" si="64"/>
        <v>12</v>
      </c>
      <c r="D150" s="264">
        <f t="shared" si="65"/>
        <v>93</v>
      </c>
      <c r="E150" s="264">
        <f t="shared" si="66"/>
        <v>483</v>
      </c>
      <c r="F150" s="264">
        <f t="shared" si="67"/>
        <v>483</v>
      </c>
      <c r="G150" s="264">
        <f t="shared" si="68"/>
        <v>0</v>
      </c>
      <c r="H150" s="264">
        <f t="shared" si="69"/>
        <v>0</v>
      </c>
      <c r="I150" s="264">
        <f t="shared" si="70"/>
        <v>0</v>
      </c>
      <c r="J150" s="264">
        <f t="shared" si="71"/>
        <v>0</v>
      </c>
      <c r="K150" s="264">
        <f t="shared" si="72"/>
        <v>0</v>
      </c>
      <c r="L150" s="264">
        <f t="shared" si="73"/>
        <v>0</v>
      </c>
      <c r="M150" s="264">
        <f t="shared" si="74"/>
        <v>0</v>
      </c>
      <c r="N150" s="264">
        <f t="shared" si="75"/>
        <v>0</v>
      </c>
      <c r="O150" s="264">
        <f t="shared" si="76"/>
        <v>13</v>
      </c>
      <c r="P150" s="264">
        <f t="shared" si="77"/>
        <v>79</v>
      </c>
      <c r="Q150" s="264">
        <f t="shared" si="78"/>
        <v>414</v>
      </c>
      <c r="R150" s="264">
        <f t="shared" si="79"/>
        <v>414</v>
      </c>
      <c r="S150" s="265">
        <v>10</v>
      </c>
      <c r="T150" s="265">
        <v>54</v>
      </c>
      <c r="U150" s="265">
        <v>230</v>
      </c>
      <c r="V150" s="265">
        <f t="shared" si="86"/>
        <v>230</v>
      </c>
      <c r="W150" s="265"/>
      <c r="X150" s="265"/>
      <c r="Y150" s="265"/>
      <c r="Z150" s="265"/>
      <c r="AA150" s="265"/>
      <c r="AB150" s="265"/>
      <c r="AC150" s="265"/>
      <c r="AD150" s="265"/>
      <c r="AE150" s="265">
        <v>5</v>
      </c>
      <c r="AF150" s="265">
        <v>29</v>
      </c>
      <c r="AG150" s="265">
        <v>129</v>
      </c>
      <c r="AH150" s="265">
        <f t="shared" si="87"/>
        <v>129</v>
      </c>
      <c r="AI150" s="265">
        <v>12</v>
      </c>
      <c r="AJ150" s="265">
        <v>93</v>
      </c>
      <c r="AK150" s="265">
        <v>483</v>
      </c>
      <c r="AL150" s="265">
        <f t="shared" si="88"/>
        <v>483</v>
      </c>
      <c r="AM150" s="265"/>
      <c r="AN150" s="265"/>
      <c r="AO150" s="265"/>
      <c r="AP150" s="265"/>
      <c r="AQ150" s="265"/>
      <c r="AR150" s="265"/>
      <c r="AS150" s="265"/>
      <c r="AT150" s="265"/>
      <c r="AU150" s="265">
        <v>13</v>
      </c>
      <c r="AV150" s="265">
        <v>79</v>
      </c>
      <c r="AW150" s="265">
        <v>414</v>
      </c>
      <c r="AX150" s="265">
        <f t="shared" si="89"/>
        <v>414</v>
      </c>
      <c r="AY150" s="265">
        <v>12</v>
      </c>
      <c r="AZ150" s="265">
        <v>93</v>
      </c>
      <c r="BA150" s="265">
        <v>483</v>
      </c>
      <c r="BB150" s="265">
        <f t="shared" si="90"/>
        <v>483</v>
      </c>
      <c r="BC150" s="265"/>
      <c r="BD150" s="265"/>
      <c r="BE150" s="265"/>
      <c r="BF150" s="265"/>
      <c r="BG150" s="265"/>
      <c r="BH150" s="265"/>
      <c r="BI150" s="265"/>
      <c r="BJ150" s="265"/>
      <c r="BK150" s="265">
        <v>13</v>
      </c>
      <c r="BL150" s="265">
        <v>79</v>
      </c>
      <c r="BM150" s="265">
        <v>414</v>
      </c>
      <c r="BN150" s="265">
        <f t="shared" si="91"/>
        <v>414</v>
      </c>
      <c r="BO150" s="266" t="s">
        <v>1064</v>
      </c>
    </row>
    <row r="151" spans="2:67" s="236" customFormat="1" outlineLevel="1">
      <c r="B151" s="235" t="s">
        <v>1105</v>
      </c>
      <c r="C151" s="267">
        <f t="shared" si="64"/>
        <v>13</v>
      </c>
      <c r="D151" s="267">
        <f t="shared" si="65"/>
        <v>117</v>
      </c>
      <c r="E151" s="267">
        <f t="shared" si="66"/>
        <v>608</v>
      </c>
      <c r="F151" s="267">
        <f t="shared" si="67"/>
        <v>608</v>
      </c>
      <c r="G151" s="267">
        <f t="shared" si="68"/>
        <v>0</v>
      </c>
      <c r="H151" s="267">
        <f t="shared" si="69"/>
        <v>0</v>
      </c>
      <c r="I151" s="267">
        <f t="shared" si="70"/>
        <v>0</v>
      </c>
      <c r="J151" s="267">
        <f t="shared" si="71"/>
        <v>0</v>
      </c>
      <c r="K151" s="267">
        <f t="shared" si="72"/>
        <v>0</v>
      </c>
      <c r="L151" s="267">
        <f t="shared" si="73"/>
        <v>0</v>
      </c>
      <c r="M151" s="267">
        <f t="shared" si="74"/>
        <v>0</v>
      </c>
      <c r="N151" s="267">
        <f t="shared" si="75"/>
        <v>0</v>
      </c>
      <c r="O151" s="267">
        <f t="shared" si="76"/>
        <v>18</v>
      </c>
      <c r="P151" s="267">
        <f t="shared" si="77"/>
        <v>108</v>
      </c>
      <c r="Q151" s="267">
        <f t="shared" si="78"/>
        <v>539</v>
      </c>
      <c r="R151" s="267">
        <f t="shared" si="79"/>
        <v>539</v>
      </c>
      <c r="S151" s="268">
        <v>7</v>
      </c>
      <c r="T151" s="268">
        <v>59</v>
      </c>
      <c r="U151" s="268">
        <v>246</v>
      </c>
      <c r="V151" s="268">
        <f t="shared" si="86"/>
        <v>246</v>
      </c>
      <c r="W151" s="268"/>
      <c r="X151" s="268"/>
      <c r="Y151" s="268"/>
      <c r="Z151" s="268"/>
      <c r="AA151" s="268"/>
      <c r="AB151" s="268"/>
      <c r="AC151" s="268"/>
      <c r="AD151" s="268"/>
      <c r="AE151" s="268">
        <v>6</v>
      </c>
      <c r="AF151" s="268">
        <v>46</v>
      </c>
      <c r="AG151" s="268">
        <v>201</v>
      </c>
      <c r="AH151" s="268">
        <f t="shared" si="87"/>
        <v>201</v>
      </c>
      <c r="AI151" s="268">
        <v>13</v>
      </c>
      <c r="AJ151" s="268">
        <v>117</v>
      </c>
      <c r="AK151" s="268">
        <v>608</v>
      </c>
      <c r="AL151" s="268">
        <f t="shared" si="88"/>
        <v>608</v>
      </c>
      <c r="AM151" s="268"/>
      <c r="AN151" s="268"/>
      <c r="AO151" s="268"/>
      <c r="AP151" s="268"/>
      <c r="AQ151" s="268"/>
      <c r="AR151" s="268"/>
      <c r="AS151" s="268"/>
      <c r="AT151" s="268"/>
      <c r="AU151" s="268">
        <v>18</v>
      </c>
      <c r="AV151" s="268">
        <v>108</v>
      </c>
      <c r="AW151" s="268">
        <v>539</v>
      </c>
      <c r="AX151" s="268">
        <f t="shared" si="89"/>
        <v>539</v>
      </c>
      <c r="AY151" s="268">
        <v>13</v>
      </c>
      <c r="AZ151" s="268">
        <v>117</v>
      </c>
      <c r="BA151" s="268">
        <v>608</v>
      </c>
      <c r="BB151" s="268">
        <f t="shared" si="90"/>
        <v>608</v>
      </c>
      <c r="BC151" s="268"/>
      <c r="BD151" s="268"/>
      <c r="BE151" s="268"/>
      <c r="BF151" s="268"/>
      <c r="BG151" s="268"/>
      <c r="BH151" s="268"/>
      <c r="BI151" s="268"/>
      <c r="BJ151" s="268"/>
      <c r="BK151" s="268">
        <v>18</v>
      </c>
      <c r="BL151" s="268">
        <v>108</v>
      </c>
      <c r="BM151" s="268">
        <v>539</v>
      </c>
      <c r="BN151" s="268">
        <f t="shared" si="91"/>
        <v>539</v>
      </c>
      <c r="BO151" s="269"/>
    </row>
    <row r="152" spans="2:67" s="236" customFormat="1" outlineLevel="1">
      <c r="B152" s="61" t="s">
        <v>1106</v>
      </c>
      <c r="C152" s="270">
        <f t="shared" si="64"/>
        <v>13</v>
      </c>
      <c r="D152" s="270">
        <f t="shared" si="65"/>
        <v>89</v>
      </c>
      <c r="E152" s="270">
        <f t="shared" si="66"/>
        <v>408</v>
      </c>
      <c r="F152" s="270">
        <f t="shared" si="67"/>
        <v>408</v>
      </c>
      <c r="G152" s="270">
        <f t="shared" si="68"/>
        <v>0</v>
      </c>
      <c r="H152" s="270">
        <f t="shared" si="69"/>
        <v>0</v>
      </c>
      <c r="I152" s="270">
        <f t="shared" si="70"/>
        <v>0</v>
      </c>
      <c r="J152" s="270">
        <f t="shared" si="71"/>
        <v>0</v>
      </c>
      <c r="K152" s="270">
        <f t="shared" si="72"/>
        <v>0</v>
      </c>
      <c r="L152" s="270">
        <f t="shared" si="73"/>
        <v>0</v>
      </c>
      <c r="M152" s="270">
        <f t="shared" si="74"/>
        <v>0</v>
      </c>
      <c r="N152" s="270">
        <f t="shared" si="75"/>
        <v>0</v>
      </c>
      <c r="O152" s="270">
        <f t="shared" si="76"/>
        <v>14</v>
      </c>
      <c r="P152" s="270">
        <f t="shared" si="77"/>
        <v>94</v>
      </c>
      <c r="Q152" s="270">
        <f t="shared" si="78"/>
        <v>425</v>
      </c>
      <c r="R152" s="270">
        <f t="shared" si="79"/>
        <v>425</v>
      </c>
      <c r="S152" s="271">
        <v>10</v>
      </c>
      <c r="T152" s="271">
        <v>59</v>
      </c>
      <c r="U152" s="271">
        <v>224</v>
      </c>
      <c r="V152" s="271">
        <f t="shared" si="86"/>
        <v>224</v>
      </c>
      <c r="W152" s="271"/>
      <c r="X152" s="271"/>
      <c r="Y152" s="271"/>
      <c r="Z152" s="271"/>
      <c r="AA152" s="271"/>
      <c r="AB152" s="271"/>
      <c r="AC152" s="271"/>
      <c r="AD152" s="271"/>
      <c r="AE152" s="271">
        <v>6</v>
      </c>
      <c r="AF152" s="271">
        <v>46</v>
      </c>
      <c r="AG152" s="271">
        <v>207</v>
      </c>
      <c r="AH152" s="271">
        <f t="shared" si="87"/>
        <v>207</v>
      </c>
      <c r="AI152" s="271">
        <v>13</v>
      </c>
      <c r="AJ152" s="271">
        <v>89</v>
      </c>
      <c r="AK152" s="271">
        <v>408</v>
      </c>
      <c r="AL152" s="271">
        <f t="shared" si="88"/>
        <v>408</v>
      </c>
      <c r="AM152" s="271"/>
      <c r="AN152" s="271"/>
      <c r="AO152" s="271"/>
      <c r="AP152" s="271"/>
      <c r="AQ152" s="271"/>
      <c r="AR152" s="271"/>
      <c r="AS152" s="271"/>
      <c r="AT152" s="271"/>
      <c r="AU152" s="271">
        <v>14</v>
      </c>
      <c r="AV152" s="271">
        <v>94</v>
      </c>
      <c r="AW152" s="271">
        <v>425</v>
      </c>
      <c r="AX152" s="271">
        <f t="shared" si="89"/>
        <v>425</v>
      </c>
      <c r="AY152" s="271">
        <v>13</v>
      </c>
      <c r="AZ152" s="271">
        <v>89</v>
      </c>
      <c r="BA152" s="271">
        <v>408</v>
      </c>
      <c r="BB152" s="271">
        <f t="shared" si="90"/>
        <v>408</v>
      </c>
      <c r="BC152" s="271"/>
      <c r="BD152" s="271"/>
      <c r="BE152" s="271"/>
      <c r="BF152" s="271"/>
      <c r="BG152" s="271"/>
      <c r="BH152" s="271"/>
      <c r="BI152" s="271"/>
      <c r="BJ152" s="271"/>
      <c r="BK152" s="271">
        <v>14</v>
      </c>
      <c r="BL152" s="271">
        <v>94</v>
      </c>
      <c r="BM152" s="271">
        <v>425</v>
      </c>
      <c r="BN152" s="271">
        <f t="shared" si="91"/>
        <v>425</v>
      </c>
      <c r="BO152" s="269"/>
    </row>
    <row r="153" spans="2:67" s="236" customFormat="1" outlineLevel="1">
      <c r="B153" s="59" t="e">
        <f>#REF!&amp;": Ewe Lambs"</f>
        <v>#REF!</v>
      </c>
      <c r="C153" s="264">
        <f t="shared" si="64"/>
        <v>12</v>
      </c>
      <c r="D153" s="264">
        <f t="shared" si="65"/>
        <v>93</v>
      </c>
      <c r="E153" s="264">
        <f t="shared" si="66"/>
        <v>483</v>
      </c>
      <c r="F153" s="264">
        <f t="shared" si="67"/>
        <v>483</v>
      </c>
      <c r="G153" s="264">
        <f t="shared" si="68"/>
        <v>0</v>
      </c>
      <c r="H153" s="264">
        <f t="shared" si="69"/>
        <v>0</v>
      </c>
      <c r="I153" s="264">
        <f t="shared" si="70"/>
        <v>0</v>
      </c>
      <c r="J153" s="264">
        <f t="shared" si="71"/>
        <v>0</v>
      </c>
      <c r="K153" s="264">
        <f t="shared" si="72"/>
        <v>0</v>
      </c>
      <c r="L153" s="264">
        <f t="shared" si="73"/>
        <v>0</v>
      </c>
      <c r="M153" s="264">
        <f t="shared" si="74"/>
        <v>0</v>
      </c>
      <c r="N153" s="264">
        <f t="shared" si="75"/>
        <v>0</v>
      </c>
      <c r="O153" s="264">
        <f t="shared" si="76"/>
        <v>13</v>
      </c>
      <c r="P153" s="264">
        <f t="shared" si="77"/>
        <v>79</v>
      </c>
      <c r="Q153" s="264">
        <f t="shared" si="78"/>
        <v>414</v>
      </c>
      <c r="R153" s="264">
        <f t="shared" si="79"/>
        <v>414</v>
      </c>
      <c r="S153" s="265">
        <v>10</v>
      </c>
      <c r="T153" s="265">
        <v>54</v>
      </c>
      <c r="U153" s="265">
        <v>230</v>
      </c>
      <c r="V153" s="265">
        <f t="shared" si="86"/>
        <v>230</v>
      </c>
      <c r="W153" s="265"/>
      <c r="X153" s="265"/>
      <c r="Y153" s="265"/>
      <c r="Z153" s="265"/>
      <c r="AA153" s="265"/>
      <c r="AB153" s="265"/>
      <c r="AC153" s="265"/>
      <c r="AD153" s="265"/>
      <c r="AE153" s="265">
        <v>5</v>
      </c>
      <c r="AF153" s="265">
        <v>29</v>
      </c>
      <c r="AG153" s="265">
        <v>129</v>
      </c>
      <c r="AH153" s="265">
        <f t="shared" si="87"/>
        <v>129</v>
      </c>
      <c r="AI153" s="265">
        <v>12</v>
      </c>
      <c r="AJ153" s="265">
        <v>93</v>
      </c>
      <c r="AK153" s="265">
        <v>483</v>
      </c>
      <c r="AL153" s="265">
        <f t="shared" si="88"/>
        <v>483</v>
      </c>
      <c r="AM153" s="265"/>
      <c r="AN153" s="265"/>
      <c r="AO153" s="265"/>
      <c r="AP153" s="265"/>
      <c r="AQ153" s="265"/>
      <c r="AR153" s="265"/>
      <c r="AS153" s="265"/>
      <c r="AT153" s="265"/>
      <c r="AU153" s="265">
        <v>13</v>
      </c>
      <c r="AV153" s="265">
        <v>79</v>
      </c>
      <c r="AW153" s="265">
        <v>414</v>
      </c>
      <c r="AX153" s="265">
        <f t="shared" si="89"/>
        <v>414</v>
      </c>
      <c r="AY153" s="265">
        <v>12</v>
      </c>
      <c r="AZ153" s="265">
        <v>93</v>
      </c>
      <c r="BA153" s="265">
        <v>483</v>
      </c>
      <c r="BB153" s="265">
        <f t="shared" si="90"/>
        <v>483</v>
      </c>
      <c r="BC153" s="265"/>
      <c r="BD153" s="265"/>
      <c r="BE153" s="265"/>
      <c r="BF153" s="265"/>
      <c r="BG153" s="265"/>
      <c r="BH153" s="265"/>
      <c r="BI153" s="265"/>
      <c r="BJ153" s="265"/>
      <c r="BK153" s="265">
        <v>13</v>
      </c>
      <c r="BL153" s="265">
        <v>79</v>
      </c>
      <c r="BM153" s="265">
        <v>414</v>
      </c>
      <c r="BN153" s="265">
        <f t="shared" si="91"/>
        <v>414</v>
      </c>
      <c r="BO153" s="266" t="s">
        <v>1064</v>
      </c>
    </row>
    <row r="154" spans="2:67" s="236" customFormat="1" outlineLevel="1">
      <c r="B154" s="235" t="s">
        <v>570</v>
      </c>
      <c r="C154" s="267">
        <f t="shared" si="64"/>
        <v>13</v>
      </c>
      <c r="D154" s="267">
        <f t="shared" si="65"/>
        <v>117</v>
      </c>
      <c r="E154" s="267">
        <f t="shared" si="66"/>
        <v>608</v>
      </c>
      <c r="F154" s="267">
        <f t="shared" si="67"/>
        <v>608</v>
      </c>
      <c r="G154" s="267">
        <f t="shared" si="68"/>
        <v>0</v>
      </c>
      <c r="H154" s="267">
        <f t="shared" si="69"/>
        <v>0</v>
      </c>
      <c r="I154" s="267">
        <f t="shared" si="70"/>
        <v>0</v>
      </c>
      <c r="J154" s="267">
        <f t="shared" si="71"/>
        <v>0</v>
      </c>
      <c r="K154" s="267">
        <f t="shared" si="72"/>
        <v>0</v>
      </c>
      <c r="L154" s="267">
        <f t="shared" si="73"/>
        <v>0</v>
      </c>
      <c r="M154" s="267">
        <f t="shared" si="74"/>
        <v>0</v>
      </c>
      <c r="N154" s="267">
        <f t="shared" si="75"/>
        <v>0</v>
      </c>
      <c r="O154" s="267">
        <f t="shared" si="76"/>
        <v>18</v>
      </c>
      <c r="P154" s="267">
        <f t="shared" si="77"/>
        <v>108</v>
      </c>
      <c r="Q154" s="267">
        <f t="shared" si="78"/>
        <v>539</v>
      </c>
      <c r="R154" s="267">
        <f t="shared" si="79"/>
        <v>539</v>
      </c>
      <c r="S154" s="268">
        <v>7</v>
      </c>
      <c r="T154" s="268">
        <v>59</v>
      </c>
      <c r="U154" s="268">
        <v>246</v>
      </c>
      <c r="V154" s="268">
        <f t="shared" si="86"/>
        <v>246</v>
      </c>
      <c r="W154" s="268"/>
      <c r="X154" s="268"/>
      <c r="Y154" s="268"/>
      <c r="Z154" s="268"/>
      <c r="AA154" s="268"/>
      <c r="AB154" s="268"/>
      <c r="AC154" s="268"/>
      <c r="AD154" s="268"/>
      <c r="AE154" s="268">
        <v>6</v>
      </c>
      <c r="AF154" s="268">
        <v>46</v>
      </c>
      <c r="AG154" s="268">
        <v>201</v>
      </c>
      <c r="AH154" s="268">
        <f t="shared" si="87"/>
        <v>201</v>
      </c>
      <c r="AI154" s="268">
        <v>13</v>
      </c>
      <c r="AJ154" s="268">
        <v>117</v>
      </c>
      <c r="AK154" s="268">
        <v>608</v>
      </c>
      <c r="AL154" s="268">
        <f t="shared" si="88"/>
        <v>608</v>
      </c>
      <c r="AM154" s="268"/>
      <c r="AN154" s="268"/>
      <c r="AO154" s="268"/>
      <c r="AP154" s="268"/>
      <c r="AQ154" s="268"/>
      <c r="AR154" s="268"/>
      <c r="AS154" s="268"/>
      <c r="AT154" s="268"/>
      <c r="AU154" s="268">
        <v>18</v>
      </c>
      <c r="AV154" s="268">
        <v>108</v>
      </c>
      <c r="AW154" s="268">
        <v>539</v>
      </c>
      <c r="AX154" s="268">
        <f t="shared" si="89"/>
        <v>539</v>
      </c>
      <c r="AY154" s="268">
        <v>13</v>
      </c>
      <c r="AZ154" s="268">
        <v>117</v>
      </c>
      <c r="BA154" s="268">
        <v>608</v>
      </c>
      <c r="BB154" s="268">
        <f t="shared" si="90"/>
        <v>608</v>
      </c>
      <c r="BC154" s="268"/>
      <c r="BD154" s="268"/>
      <c r="BE154" s="268"/>
      <c r="BF154" s="268"/>
      <c r="BG154" s="268"/>
      <c r="BH154" s="268"/>
      <c r="BI154" s="268"/>
      <c r="BJ154" s="268"/>
      <c r="BK154" s="268">
        <v>18</v>
      </c>
      <c r="BL154" s="268">
        <v>108</v>
      </c>
      <c r="BM154" s="268">
        <v>539</v>
      </c>
      <c r="BN154" s="268">
        <f t="shared" si="91"/>
        <v>539</v>
      </c>
      <c r="BO154" s="269"/>
    </row>
    <row r="155" spans="2:67" s="236" customFormat="1" outlineLevel="1">
      <c r="B155" s="61" t="s">
        <v>410</v>
      </c>
      <c r="C155" s="270">
        <f t="shared" si="64"/>
        <v>13</v>
      </c>
      <c r="D155" s="270">
        <f t="shared" si="65"/>
        <v>89</v>
      </c>
      <c r="E155" s="270">
        <f t="shared" si="66"/>
        <v>408</v>
      </c>
      <c r="F155" s="270">
        <f t="shared" si="67"/>
        <v>408</v>
      </c>
      <c r="G155" s="270">
        <f t="shared" si="68"/>
        <v>0</v>
      </c>
      <c r="H155" s="270">
        <f t="shared" si="69"/>
        <v>0</v>
      </c>
      <c r="I155" s="270">
        <f t="shared" si="70"/>
        <v>0</v>
      </c>
      <c r="J155" s="270">
        <f t="shared" si="71"/>
        <v>0</v>
      </c>
      <c r="K155" s="270">
        <f t="shared" si="72"/>
        <v>0</v>
      </c>
      <c r="L155" s="270">
        <f t="shared" si="73"/>
        <v>0</v>
      </c>
      <c r="M155" s="270">
        <f t="shared" si="74"/>
        <v>0</v>
      </c>
      <c r="N155" s="270">
        <f t="shared" si="75"/>
        <v>0</v>
      </c>
      <c r="O155" s="270">
        <f t="shared" si="76"/>
        <v>14</v>
      </c>
      <c r="P155" s="270">
        <f t="shared" si="77"/>
        <v>94</v>
      </c>
      <c r="Q155" s="270">
        <f t="shared" si="78"/>
        <v>425</v>
      </c>
      <c r="R155" s="270">
        <f t="shared" si="79"/>
        <v>425</v>
      </c>
      <c r="S155" s="271">
        <v>10</v>
      </c>
      <c r="T155" s="271">
        <v>59</v>
      </c>
      <c r="U155" s="271">
        <v>224</v>
      </c>
      <c r="V155" s="271">
        <f t="shared" si="86"/>
        <v>224</v>
      </c>
      <c r="W155" s="271"/>
      <c r="X155" s="271"/>
      <c r="Y155" s="271"/>
      <c r="Z155" s="271"/>
      <c r="AA155" s="271"/>
      <c r="AB155" s="271"/>
      <c r="AC155" s="271"/>
      <c r="AD155" s="271"/>
      <c r="AE155" s="271">
        <v>6</v>
      </c>
      <c r="AF155" s="271">
        <v>46</v>
      </c>
      <c r="AG155" s="271">
        <v>207</v>
      </c>
      <c r="AH155" s="271">
        <f t="shared" si="87"/>
        <v>207</v>
      </c>
      <c r="AI155" s="271">
        <v>13</v>
      </c>
      <c r="AJ155" s="271">
        <v>89</v>
      </c>
      <c r="AK155" s="271">
        <v>408</v>
      </c>
      <c r="AL155" s="271">
        <f t="shared" si="88"/>
        <v>408</v>
      </c>
      <c r="AM155" s="271"/>
      <c r="AN155" s="271"/>
      <c r="AO155" s="271"/>
      <c r="AP155" s="271"/>
      <c r="AQ155" s="271"/>
      <c r="AR155" s="271"/>
      <c r="AS155" s="271"/>
      <c r="AT155" s="271"/>
      <c r="AU155" s="271">
        <v>14</v>
      </c>
      <c r="AV155" s="271">
        <v>94</v>
      </c>
      <c r="AW155" s="271">
        <v>425</v>
      </c>
      <c r="AX155" s="271">
        <f t="shared" si="89"/>
        <v>425</v>
      </c>
      <c r="AY155" s="271">
        <v>13</v>
      </c>
      <c r="AZ155" s="271">
        <v>89</v>
      </c>
      <c r="BA155" s="271">
        <v>408</v>
      </c>
      <c r="BB155" s="271">
        <f t="shared" si="90"/>
        <v>408</v>
      </c>
      <c r="BC155" s="271"/>
      <c r="BD155" s="271"/>
      <c r="BE155" s="271"/>
      <c r="BF155" s="271"/>
      <c r="BG155" s="271"/>
      <c r="BH155" s="271"/>
      <c r="BI155" s="271"/>
      <c r="BJ155" s="271"/>
      <c r="BK155" s="271">
        <v>14</v>
      </c>
      <c r="BL155" s="271">
        <v>94</v>
      </c>
      <c r="BM155" s="271">
        <v>425</v>
      </c>
      <c r="BN155" s="271">
        <f t="shared" si="91"/>
        <v>425</v>
      </c>
      <c r="BO155" s="269"/>
    </row>
    <row r="156" spans="2:67" s="236" customFormat="1" outlineLevel="1">
      <c r="B156" s="59" t="e">
        <f>#REF!&amp;": Ewe Lambs"</f>
        <v>#REF!</v>
      </c>
      <c r="C156" s="264">
        <f t="shared" si="64"/>
        <v>12</v>
      </c>
      <c r="D156" s="264">
        <f t="shared" si="65"/>
        <v>93</v>
      </c>
      <c r="E156" s="264">
        <f t="shared" si="66"/>
        <v>483</v>
      </c>
      <c r="F156" s="264">
        <f t="shared" si="67"/>
        <v>483</v>
      </c>
      <c r="G156" s="264">
        <f t="shared" si="68"/>
        <v>0</v>
      </c>
      <c r="H156" s="264">
        <f t="shared" si="69"/>
        <v>0</v>
      </c>
      <c r="I156" s="264">
        <f t="shared" si="70"/>
        <v>0</v>
      </c>
      <c r="J156" s="264">
        <f t="shared" si="71"/>
        <v>0</v>
      </c>
      <c r="K156" s="264">
        <f t="shared" si="72"/>
        <v>0</v>
      </c>
      <c r="L156" s="264">
        <f t="shared" si="73"/>
        <v>0</v>
      </c>
      <c r="M156" s="264">
        <f t="shared" si="74"/>
        <v>0</v>
      </c>
      <c r="N156" s="264">
        <f t="shared" si="75"/>
        <v>0</v>
      </c>
      <c r="O156" s="264">
        <f t="shared" si="76"/>
        <v>13</v>
      </c>
      <c r="P156" s="264">
        <f t="shared" si="77"/>
        <v>79</v>
      </c>
      <c r="Q156" s="264">
        <f t="shared" si="78"/>
        <v>414</v>
      </c>
      <c r="R156" s="264">
        <f t="shared" si="79"/>
        <v>414</v>
      </c>
      <c r="S156" s="265">
        <v>10</v>
      </c>
      <c r="T156" s="265">
        <v>54</v>
      </c>
      <c r="U156" s="265">
        <v>230</v>
      </c>
      <c r="V156" s="265">
        <f t="shared" si="86"/>
        <v>230</v>
      </c>
      <c r="W156" s="265"/>
      <c r="X156" s="265"/>
      <c r="Y156" s="265"/>
      <c r="Z156" s="265"/>
      <c r="AA156" s="265"/>
      <c r="AB156" s="265"/>
      <c r="AC156" s="265"/>
      <c r="AD156" s="265"/>
      <c r="AE156" s="265">
        <v>5</v>
      </c>
      <c r="AF156" s="265">
        <v>29</v>
      </c>
      <c r="AG156" s="265">
        <v>129</v>
      </c>
      <c r="AH156" s="265">
        <f t="shared" si="87"/>
        <v>129</v>
      </c>
      <c r="AI156" s="265">
        <v>12</v>
      </c>
      <c r="AJ156" s="265">
        <v>93</v>
      </c>
      <c r="AK156" s="265">
        <v>483</v>
      </c>
      <c r="AL156" s="265">
        <f t="shared" si="88"/>
        <v>483</v>
      </c>
      <c r="AM156" s="265"/>
      <c r="AN156" s="265"/>
      <c r="AO156" s="265"/>
      <c r="AP156" s="265"/>
      <c r="AQ156" s="265"/>
      <c r="AR156" s="265"/>
      <c r="AS156" s="265"/>
      <c r="AT156" s="265"/>
      <c r="AU156" s="265">
        <v>13</v>
      </c>
      <c r="AV156" s="265">
        <v>79</v>
      </c>
      <c r="AW156" s="265">
        <v>414</v>
      </c>
      <c r="AX156" s="265">
        <f t="shared" si="89"/>
        <v>414</v>
      </c>
      <c r="AY156" s="265">
        <v>12</v>
      </c>
      <c r="AZ156" s="265">
        <v>93</v>
      </c>
      <c r="BA156" s="265">
        <v>483</v>
      </c>
      <c r="BB156" s="265">
        <f t="shared" si="90"/>
        <v>483</v>
      </c>
      <c r="BC156" s="265"/>
      <c r="BD156" s="265"/>
      <c r="BE156" s="265"/>
      <c r="BF156" s="265"/>
      <c r="BG156" s="265"/>
      <c r="BH156" s="265"/>
      <c r="BI156" s="265"/>
      <c r="BJ156" s="265"/>
      <c r="BK156" s="265">
        <v>13</v>
      </c>
      <c r="BL156" s="265">
        <v>79</v>
      </c>
      <c r="BM156" s="265">
        <v>414</v>
      </c>
      <c r="BN156" s="265">
        <f t="shared" si="91"/>
        <v>414</v>
      </c>
      <c r="BO156" s="266" t="s">
        <v>1064</v>
      </c>
    </row>
    <row r="157" spans="2:67" s="236" customFormat="1" outlineLevel="1">
      <c r="B157" s="235" t="s">
        <v>570</v>
      </c>
      <c r="C157" s="267">
        <f t="shared" si="64"/>
        <v>13</v>
      </c>
      <c r="D157" s="267">
        <f t="shared" si="65"/>
        <v>117</v>
      </c>
      <c r="E157" s="267">
        <f t="shared" si="66"/>
        <v>608</v>
      </c>
      <c r="F157" s="267">
        <f t="shared" si="67"/>
        <v>608</v>
      </c>
      <c r="G157" s="267">
        <f t="shared" si="68"/>
        <v>0</v>
      </c>
      <c r="H157" s="267">
        <f t="shared" si="69"/>
        <v>0</v>
      </c>
      <c r="I157" s="267">
        <f t="shared" si="70"/>
        <v>0</v>
      </c>
      <c r="J157" s="267">
        <f t="shared" si="71"/>
        <v>0</v>
      </c>
      <c r="K157" s="267">
        <f t="shared" si="72"/>
        <v>0</v>
      </c>
      <c r="L157" s="267">
        <f t="shared" si="73"/>
        <v>0</v>
      </c>
      <c r="M157" s="267">
        <f t="shared" si="74"/>
        <v>0</v>
      </c>
      <c r="N157" s="267">
        <f t="shared" si="75"/>
        <v>0</v>
      </c>
      <c r="O157" s="267">
        <f t="shared" si="76"/>
        <v>18</v>
      </c>
      <c r="P157" s="267">
        <f t="shared" si="77"/>
        <v>108</v>
      </c>
      <c r="Q157" s="267">
        <f t="shared" si="78"/>
        <v>539</v>
      </c>
      <c r="R157" s="267">
        <f t="shared" si="79"/>
        <v>539</v>
      </c>
      <c r="S157" s="268">
        <v>7</v>
      </c>
      <c r="T157" s="268">
        <v>59</v>
      </c>
      <c r="U157" s="268">
        <v>246</v>
      </c>
      <c r="V157" s="268">
        <f t="shared" si="86"/>
        <v>246</v>
      </c>
      <c r="W157" s="268"/>
      <c r="X157" s="268"/>
      <c r="Y157" s="268"/>
      <c r="Z157" s="268"/>
      <c r="AA157" s="268"/>
      <c r="AB157" s="268"/>
      <c r="AC157" s="268"/>
      <c r="AD157" s="268"/>
      <c r="AE157" s="268">
        <v>6</v>
      </c>
      <c r="AF157" s="268">
        <v>46</v>
      </c>
      <c r="AG157" s="268">
        <v>201</v>
      </c>
      <c r="AH157" s="268">
        <f t="shared" si="87"/>
        <v>201</v>
      </c>
      <c r="AI157" s="268">
        <v>13</v>
      </c>
      <c r="AJ157" s="268">
        <v>117</v>
      </c>
      <c r="AK157" s="268">
        <v>608</v>
      </c>
      <c r="AL157" s="268">
        <f t="shared" si="88"/>
        <v>608</v>
      </c>
      <c r="AM157" s="268"/>
      <c r="AN157" s="268"/>
      <c r="AO157" s="268"/>
      <c r="AP157" s="268"/>
      <c r="AQ157" s="268"/>
      <c r="AR157" s="268"/>
      <c r="AS157" s="268"/>
      <c r="AT157" s="268"/>
      <c r="AU157" s="268">
        <v>18</v>
      </c>
      <c r="AV157" s="268">
        <v>108</v>
      </c>
      <c r="AW157" s="268">
        <v>539</v>
      </c>
      <c r="AX157" s="268">
        <f t="shared" si="89"/>
        <v>539</v>
      </c>
      <c r="AY157" s="268">
        <v>13</v>
      </c>
      <c r="AZ157" s="268">
        <v>117</v>
      </c>
      <c r="BA157" s="268">
        <v>608</v>
      </c>
      <c r="BB157" s="268">
        <f t="shared" si="90"/>
        <v>608</v>
      </c>
      <c r="BC157" s="268"/>
      <c r="BD157" s="268"/>
      <c r="BE157" s="268"/>
      <c r="BF157" s="268"/>
      <c r="BG157" s="268"/>
      <c r="BH157" s="268"/>
      <c r="BI157" s="268"/>
      <c r="BJ157" s="268"/>
      <c r="BK157" s="268">
        <v>18</v>
      </c>
      <c r="BL157" s="268">
        <v>108</v>
      </c>
      <c r="BM157" s="268">
        <v>539</v>
      </c>
      <c r="BN157" s="268">
        <f t="shared" si="91"/>
        <v>539</v>
      </c>
      <c r="BO157" s="269"/>
    </row>
    <row r="158" spans="2:67" s="236" customFormat="1" outlineLevel="1">
      <c r="B158" s="61" t="s">
        <v>410</v>
      </c>
      <c r="C158" s="270">
        <f t="shared" si="64"/>
        <v>13</v>
      </c>
      <c r="D158" s="270">
        <f t="shared" si="65"/>
        <v>89</v>
      </c>
      <c r="E158" s="270">
        <f t="shared" si="66"/>
        <v>408</v>
      </c>
      <c r="F158" s="270">
        <f t="shared" si="67"/>
        <v>408</v>
      </c>
      <c r="G158" s="270">
        <f t="shared" si="68"/>
        <v>0</v>
      </c>
      <c r="H158" s="270">
        <f t="shared" si="69"/>
        <v>0</v>
      </c>
      <c r="I158" s="270">
        <f t="shared" si="70"/>
        <v>0</v>
      </c>
      <c r="J158" s="270">
        <f t="shared" si="71"/>
        <v>0</v>
      </c>
      <c r="K158" s="270">
        <f t="shared" si="72"/>
        <v>0</v>
      </c>
      <c r="L158" s="270">
        <f t="shared" si="73"/>
        <v>0</v>
      </c>
      <c r="M158" s="270">
        <f t="shared" si="74"/>
        <v>0</v>
      </c>
      <c r="N158" s="270">
        <f t="shared" si="75"/>
        <v>0</v>
      </c>
      <c r="O158" s="270">
        <f t="shared" si="76"/>
        <v>14</v>
      </c>
      <c r="P158" s="270">
        <f t="shared" si="77"/>
        <v>94</v>
      </c>
      <c r="Q158" s="270">
        <f t="shared" si="78"/>
        <v>425</v>
      </c>
      <c r="R158" s="270">
        <f t="shared" si="79"/>
        <v>425</v>
      </c>
      <c r="S158" s="271">
        <v>10</v>
      </c>
      <c r="T158" s="271">
        <v>59</v>
      </c>
      <c r="U158" s="271">
        <v>224</v>
      </c>
      <c r="V158" s="271">
        <f t="shared" si="86"/>
        <v>224</v>
      </c>
      <c r="W158" s="271"/>
      <c r="X158" s="271"/>
      <c r="Y158" s="271"/>
      <c r="Z158" s="271"/>
      <c r="AA158" s="271"/>
      <c r="AB158" s="271"/>
      <c r="AC158" s="271"/>
      <c r="AD158" s="271"/>
      <c r="AE158" s="271">
        <v>6</v>
      </c>
      <c r="AF158" s="271">
        <v>46</v>
      </c>
      <c r="AG158" s="271">
        <v>207</v>
      </c>
      <c r="AH158" s="271">
        <f t="shared" si="87"/>
        <v>207</v>
      </c>
      <c r="AI158" s="271">
        <v>13</v>
      </c>
      <c r="AJ158" s="271">
        <v>89</v>
      </c>
      <c r="AK158" s="271">
        <v>408</v>
      </c>
      <c r="AL158" s="271">
        <f t="shared" si="88"/>
        <v>408</v>
      </c>
      <c r="AM158" s="271"/>
      <c r="AN158" s="271"/>
      <c r="AO158" s="271"/>
      <c r="AP158" s="271"/>
      <c r="AQ158" s="271"/>
      <c r="AR158" s="271"/>
      <c r="AS158" s="271"/>
      <c r="AT158" s="271"/>
      <c r="AU158" s="271">
        <v>14</v>
      </c>
      <c r="AV158" s="271">
        <v>94</v>
      </c>
      <c r="AW158" s="271">
        <v>425</v>
      </c>
      <c r="AX158" s="271">
        <f t="shared" si="89"/>
        <v>425</v>
      </c>
      <c r="AY158" s="271">
        <v>13</v>
      </c>
      <c r="AZ158" s="271">
        <v>89</v>
      </c>
      <c r="BA158" s="271">
        <v>408</v>
      </c>
      <c r="BB158" s="271">
        <f t="shared" si="90"/>
        <v>408</v>
      </c>
      <c r="BC158" s="271"/>
      <c r="BD158" s="271"/>
      <c r="BE158" s="271"/>
      <c r="BF158" s="271"/>
      <c r="BG158" s="271"/>
      <c r="BH158" s="271"/>
      <c r="BI158" s="271"/>
      <c r="BJ158" s="271"/>
      <c r="BK158" s="271">
        <v>14</v>
      </c>
      <c r="BL158" s="271">
        <v>94</v>
      </c>
      <c r="BM158" s="271">
        <v>425</v>
      </c>
      <c r="BN158" s="271">
        <f t="shared" si="91"/>
        <v>425</v>
      </c>
      <c r="BO158" s="269"/>
    </row>
    <row r="159" spans="2:67" s="236" customFormat="1" outlineLevel="1">
      <c r="B159" s="59" t="e">
        <f>#REF!&amp;": Ewe Lambs"</f>
        <v>#REF!</v>
      </c>
      <c r="C159" s="264">
        <f t="shared" si="64"/>
        <v>12</v>
      </c>
      <c r="D159" s="264">
        <f t="shared" si="65"/>
        <v>93</v>
      </c>
      <c r="E159" s="264">
        <f t="shared" si="66"/>
        <v>483</v>
      </c>
      <c r="F159" s="264">
        <f t="shared" si="67"/>
        <v>483</v>
      </c>
      <c r="G159" s="264">
        <f t="shared" si="68"/>
        <v>0</v>
      </c>
      <c r="H159" s="264">
        <f t="shared" si="69"/>
        <v>0</v>
      </c>
      <c r="I159" s="264">
        <f t="shared" si="70"/>
        <v>0</v>
      </c>
      <c r="J159" s="264">
        <f t="shared" si="71"/>
        <v>0</v>
      </c>
      <c r="K159" s="264">
        <f t="shared" si="72"/>
        <v>0</v>
      </c>
      <c r="L159" s="264">
        <f t="shared" si="73"/>
        <v>0</v>
      </c>
      <c r="M159" s="264">
        <f t="shared" si="74"/>
        <v>0</v>
      </c>
      <c r="N159" s="264">
        <f t="shared" si="75"/>
        <v>0</v>
      </c>
      <c r="O159" s="264">
        <f t="shared" si="76"/>
        <v>13</v>
      </c>
      <c r="P159" s="264">
        <f t="shared" si="77"/>
        <v>79</v>
      </c>
      <c r="Q159" s="264">
        <f t="shared" si="78"/>
        <v>414</v>
      </c>
      <c r="R159" s="264">
        <f t="shared" si="79"/>
        <v>414</v>
      </c>
      <c r="S159" s="265">
        <v>10</v>
      </c>
      <c r="T159" s="265">
        <v>54</v>
      </c>
      <c r="U159" s="265">
        <v>230</v>
      </c>
      <c r="V159" s="265">
        <f t="shared" si="86"/>
        <v>230</v>
      </c>
      <c r="W159" s="265"/>
      <c r="X159" s="265"/>
      <c r="Y159" s="265"/>
      <c r="Z159" s="265"/>
      <c r="AA159" s="265"/>
      <c r="AB159" s="265"/>
      <c r="AC159" s="265"/>
      <c r="AD159" s="265"/>
      <c r="AE159" s="265">
        <v>5</v>
      </c>
      <c r="AF159" s="265">
        <v>29</v>
      </c>
      <c r="AG159" s="265">
        <v>129</v>
      </c>
      <c r="AH159" s="265">
        <f t="shared" si="87"/>
        <v>129</v>
      </c>
      <c r="AI159" s="265">
        <v>12</v>
      </c>
      <c r="AJ159" s="265">
        <v>93</v>
      </c>
      <c r="AK159" s="265">
        <v>483</v>
      </c>
      <c r="AL159" s="265">
        <f t="shared" si="88"/>
        <v>483</v>
      </c>
      <c r="AM159" s="265"/>
      <c r="AN159" s="265"/>
      <c r="AO159" s="265"/>
      <c r="AP159" s="265"/>
      <c r="AQ159" s="265"/>
      <c r="AR159" s="265"/>
      <c r="AS159" s="265"/>
      <c r="AT159" s="265"/>
      <c r="AU159" s="265">
        <v>13</v>
      </c>
      <c r="AV159" s="265">
        <v>79</v>
      </c>
      <c r="AW159" s="265">
        <v>414</v>
      </c>
      <c r="AX159" s="265">
        <f t="shared" si="89"/>
        <v>414</v>
      </c>
      <c r="AY159" s="265">
        <v>12</v>
      </c>
      <c r="AZ159" s="265">
        <v>93</v>
      </c>
      <c r="BA159" s="265">
        <v>483</v>
      </c>
      <c r="BB159" s="265">
        <f t="shared" si="90"/>
        <v>483</v>
      </c>
      <c r="BC159" s="265"/>
      <c r="BD159" s="265"/>
      <c r="BE159" s="265"/>
      <c r="BF159" s="265"/>
      <c r="BG159" s="265"/>
      <c r="BH159" s="265"/>
      <c r="BI159" s="265"/>
      <c r="BJ159" s="265"/>
      <c r="BK159" s="265">
        <v>13</v>
      </c>
      <c r="BL159" s="265">
        <v>79</v>
      </c>
      <c r="BM159" s="265">
        <v>414</v>
      </c>
      <c r="BN159" s="265">
        <f t="shared" si="91"/>
        <v>414</v>
      </c>
      <c r="BO159" s="266" t="s">
        <v>1064</v>
      </c>
    </row>
    <row r="160" spans="2:67" s="236" customFormat="1" outlineLevel="1">
      <c r="B160" s="235" t="s">
        <v>570</v>
      </c>
      <c r="C160" s="267">
        <f t="shared" si="64"/>
        <v>13</v>
      </c>
      <c r="D160" s="267">
        <f t="shared" si="65"/>
        <v>117</v>
      </c>
      <c r="E160" s="267">
        <f t="shared" si="66"/>
        <v>608</v>
      </c>
      <c r="F160" s="267">
        <f t="shared" si="67"/>
        <v>608</v>
      </c>
      <c r="G160" s="267">
        <f t="shared" si="68"/>
        <v>0</v>
      </c>
      <c r="H160" s="267">
        <f t="shared" si="69"/>
        <v>0</v>
      </c>
      <c r="I160" s="267">
        <f t="shared" si="70"/>
        <v>0</v>
      </c>
      <c r="J160" s="267">
        <f t="shared" si="71"/>
        <v>0</v>
      </c>
      <c r="K160" s="267">
        <f t="shared" si="72"/>
        <v>0</v>
      </c>
      <c r="L160" s="267">
        <f t="shared" si="73"/>
        <v>0</v>
      </c>
      <c r="M160" s="267">
        <f t="shared" si="74"/>
        <v>0</v>
      </c>
      <c r="N160" s="267">
        <f t="shared" si="75"/>
        <v>0</v>
      </c>
      <c r="O160" s="267">
        <f t="shared" si="76"/>
        <v>18</v>
      </c>
      <c r="P160" s="267">
        <f t="shared" si="77"/>
        <v>108</v>
      </c>
      <c r="Q160" s="267">
        <f t="shared" si="78"/>
        <v>539</v>
      </c>
      <c r="R160" s="267">
        <f t="shared" si="79"/>
        <v>539</v>
      </c>
      <c r="S160" s="268">
        <v>7</v>
      </c>
      <c r="T160" s="268">
        <v>59</v>
      </c>
      <c r="U160" s="268">
        <v>246</v>
      </c>
      <c r="V160" s="268">
        <f t="shared" si="86"/>
        <v>246</v>
      </c>
      <c r="W160" s="268"/>
      <c r="X160" s="268"/>
      <c r="Y160" s="268"/>
      <c r="Z160" s="268"/>
      <c r="AA160" s="268"/>
      <c r="AB160" s="268"/>
      <c r="AC160" s="268"/>
      <c r="AD160" s="268"/>
      <c r="AE160" s="268">
        <v>6</v>
      </c>
      <c r="AF160" s="268">
        <v>46</v>
      </c>
      <c r="AG160" s="268">
        <v>201</v>
      </c>
      <c r="AH160" s="268">
        <f t="shared" si="87"/>
        <v>201</v>
      </c>
      <c r="AI160" s="268">
        <v>13</v>
      </c>
      <c r="AJ160" s="268">
        <v>117</v>
      </c>
      <c r="AK160" s="268">
        <v>608</v>
      </c>
      <c r="AL160" s="268">
        <f t="shared" si="88"/>
        <v>608</v>
      </c>
      <c r="AM160" s="268"/>
      <c r="AN160" s="268"/>
      <c r="AO160" s="268"/>
      <c r="AP160" s="268"/>
      <c r="AQ160" s="268"/>
      <c r="AR160" s="268"/>
      <c r="AS160" s="268"/>
      <c r="AT160" s="268"/>
      <c r="AU160" s="268">
        <v>18</v>
      </c>
      <c r="AV160" s="268">
        <v>108</v>
      </c>
      <c r="AW160" s="268">
        <v>539</v>
      </c>
      <c r="AX160" s="268">
        <f t="shared" si="89"/>
        <v>539</v>
      </c>
      <c r="AY160" s="268">
        <v>13</v>
      </c>
      <c r="AZ160" s="268">
        <v>117</v>
      </c>
      <c r="BA160" s="268">
        <v>608</v>
      </c>
      <c r="BB160" s="268">
        <f t="shared" si="90"/>
        <v>608</v>
      </c>
      <c r="BC160" s="268"/>
      <c r="BD160" s="268"/>
      <c r="BE160" s="268"/>
      <c r="BF160" s="268"/>
      <c r="BG160" s="268"/>
      <c r="BH160" s="268"/>
      <c r="BI160" s="268"/>
      <c r="BJ160" s="268"/>
      <c r="BK160" s="268">
        <v>18</v>
      </c>
      <c r="BL160" s="268">
        <v>108</v>
      </c>
      <c r="BM160" s="268">
        <v>539</v>
      </c>
      <c r="BN160" s="268">
        <f t="shared" si="91"/>
        <v>539</v>
      </c>
      <c r="BO160" s="269"/>
    </row>
    <row r="161" spans="2:67" s="236" customFormat="1" outlineLevel="1">
      <c r="B161" s="61" t="s">
        <v>410</v>
      </c>
      <c r="C161" s="270">
        <f t="shared" si="64"/>
        <v>13</v>
      </c>
      <c r="D161" s="270">
        <f t="shared" si="65"/>
        <v>89</v>
      </c>
      <c r="E161" s="270">
        <f t="shared" si="66"/>
        <v>408</v>
      </c>
      <c r="F161" s="270">
        <f t="shared" si="67"/>
        <v>408</v>
      </c>
      <c r="G161" s="270">
        <f t="shared" si="68"/>
        <v>0</v>
      </c>
      <c r="H161" s="270">
        <f t="shared" si="69"/>
        <v>0</v>
      </c>
      <c r="I161" s="270">
        <f t="shared" si="70"/>
        <v>0</v>
      </c>
      <c r="J161" s="270">
        <f t="shared" si="71"/>
        <v>0</v>
      </c>
      <c r="K161" s="270">
        <f t="shared" si="72"/>
        <v>0</v>
      </c>
      <c r="L161" s="270">
        <f t="shared" si="73"/>
        <v>0</v>
      </c>
      <c r="M161" s="270">
        <f t="shared" si="74"/>
        <v>0</v>
      </c>
      <c r="N161" s="270">
        <f t="shared" si="75"/>
        <v>0</v>
      </c>
      <c r="O161" s="270">
        <f t="shared" si="76"/>
        <v>14</v>
      </c>
      <c r="P161" s="270">
        <f t="shared" si="77"/>
        <v>94</v>
      </c>
      <c r="Q161" s="270">
        <f t="shared" si="78"/>
        <v>425</v>
      </c>
      <c r="R161" s="270">
        <f t="shared" si="79"/>
        <v>425</v>
      </c>
      <c r="S161" s="271">
        <v>10</v>
      </c>
      <c r="T161" s="271">
        <v>59</v>
      </c>
      <c r="U161" s="271">
        <v>224</v>
      </c>
      <c r="V161" s="271">
        <f t="shared" si="86"/>
        <v>224</v>
      </c>
      <c r="W161" s="271"/>
      <c r="X161" s="271"/>
      <c r="Y161" s="271"/>
      <c r="Z161" s="271"/>
      <c r="AA161" s="271"/>
      <c r="AB161" s="271"/>
      <c r="AC161" s="271"/>
      <c r="AD161" s="271"/>
      <c r="AE161" s="271">
        <v>6</v>
      </c>
      <c r="AF161" s="271">
        <v>46</v>
      </c>
      <c r="AG161" s="271">
        <v>207</v>
      </c>
      <c r="AH161" s="271">
        <f t="shared" si="87"/>
        <v>207</v>
      </c>
      <c r="AI161" s="271">
        <v>13</v>
      </c>
      <c r="AJ161" s="271">
        <v>89</v>
      </c>
      <c r="AK161" s="271">
        <v>408</v>
      </c>
      <c r="AL161" s="271">
        <f t="shared" si="88"/>
        <v>408</v>
      </c>
      <c r="AM161" s="271"/>
      <c r="AN161" s="271"/>
      <c r="AO161" s="271"/>
      <c r="AP161" s="271"/>
      <c r="AQ161" s="271"/>
      <c r="AR161" s="271"/>
      <c r="AS161" s="271"/>
      <c r="AT161" s="271"/>
      <c r="AU161" s="271">
        <v>14</v>
      </c>
      <c r="AV161" s="271">
        <v>94</v>
      </c>
      <c r="AW161" s="271">
        <v>425</v>
      </c>
      <c r="AX161" s="271">
        <f t="shared" si="89"/>
        <v>425</v>
      </c>
      <c r="AY161" s="271">
        <v>13</v>
      </c>
      <c r="AZ161" s="271">
        <v>89</v>
      </c>
      <c r="BA161" s="271">
        <v>408</v>
      </c>
      <c r="BB161" s="271">
        <f t="shared" si="90"/>
        <v>408</v>
      </c>
      <c r="BC161" s="271"/>
      <c r="BD161" s="271"/>
      <c r="BE161" s="271"/>
      <c r="BF161" s="271"/>
      <c r="BG161" s="271"/>
      <c r="BH161" s="271"/>
      <c r="BI161" s="271"/>
      <c r="BJ161" s="271"/>
      <c r="BK161" s="271">
        <v>14</v>
      </c>
      <c r="BL161" s="271">
        <v>94</v>
      </c>
      <c r="BM161" s="271">
        <v>425</v>
      </c>
      <c r="BN161" s="271">
        <f t="shared" si="91"/>
        <v>425</v>
      </c>
      <c r="BO161" s="269"/>
    </row>
    <row r="162" spans="2:67" s="209" customFormat="1" outlineLevel="1">
      <c r="G162" s="236"/>
      <c r="H162" s="236"/>
      <c r="I162" s="236"/>
      <c r="J162" s="236"/>
      <c r="K162" s="236"/>
      <c r="L162" s="236"/>
      <c r="M162" s="236"/>
      <c r="N162" s="236"/>
      <c r="W162" s="236"/>
      <c r="X162" s="236"/>
      <c r="Y162" s="236"/>
      <c r="Z162" s="236"/>
      <c r="AA162" s="236"/>
      <c r="AB162" s="236"/>
      <c r="AC162" s="236"/>
      <c r="AD162" s="236"/>
      <c r="AM162" s="236"/>
      <c r="AN162" s="236"/>
      <c r="AO162" s="236"/>
      <c r="AP162" s="236"/>
      <c r="AQ162" s="236"/>
      <c r="AR162" s="236"/>
      <c r="AS162" s="236"/>
      <c r="AT162" s="236"/>
      <c r="BC162" s="236"/>
      <c r="BD162" s="236"/>
      <c r="BE162" s="236"/>
      <c r="BF162" s="236"/>
      <c r="BG162" s="236"/>
      <c r="BH162" s="236"/>
      <c r="BI162" s="236"/>
      <c r="BJ162" s="236"/>
    </row>
    <row r="163" spans="2:67" s="209" customFormat="1"/>
  </sheetData>
  <phoneticPr fontId="4" type="noConversion"/>
  <conditionalFormatting sqref="P71:T109">
    <cfRule type="cellIs" dxfId="35" priority="2" stopIfTrue="1" operator="equal">
      <formula>TRUE</formula>
    </cfRule>
  </conditionalFormatting>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8C2D2-3F1B-4735-BAB2-C6257B1D4323}">
  <sheetPr codeName="Sheet2"/>
  <dimension ref="A1:B1000"/>
  <sheetViews>
    <sheetView zoomScale="90" zoomScaleNormal="90" workbookViewId="0">
      <pane xSplit="1" ySplit="1" topLeftCell="B620" activePane="bottomRight" state="frozen"/>
      <selection pane="topRight" activeCell="B1" sqref="B1"/>
      <selection pane="bottomLeft" activeCell="A2" sqref="A2"/>
      <selection pane="bottomRight" activeCell="B649" sqref="B649"/>
    </sheetView>
  </sheetViews>
  <sheetFormatPr defaultRowHeight="15"/>
  <cols>
    <col min="1" max="1" width="15.28515625" customWidth="1"/>
    <col min="2" max="2" width="145.140625" customWidth="1"/>
  </cols>
  <sheetData>
    <row r="1" spans="1:2">
      <c r="A1" t="s">
        <v>86</v>
      </c>
      <c r="B1" t="s">
        <v>1096</v>
      </c>
    </row>
    <row r="2" spans="1:2">
      <c r="B2" s="6" t="s">
        <v>71</v>
      </c>
    </row>
    <row r="3" spans="1:2">
      <c r="B3" s="6"/>
    </row>
    <row r="4" spans="1:2">
      <c r="B4" s="6" t="s">
        <v>77</v>
      </c>
    </row>
    <row r="5" spans="1:2">
      <c r="B5" s="6"/>
    </row>
    <row r="6" spans="1:2">
      <c r="B6" s="6" t="s">
        <v>78</v>
      </c>
    </row>
    <row r="7" spans="1:2">
      <c r="B7" s="6" t="s">
        <v>84</v>
      </c>
    </row>
    <row r="8" spans="1:2">
      <c r="B8" s="6" t="s">
        <v>81</v>
      </c>
    </row>
    <row r="9" spans="1:2">
      <c r="B9" t="s">
        <v>83</v>
      </c>
    </row>
    <row r="10" spans="1:2">
      <c r="A10" s="23"/>
      <c r="B10" t="s">
        <v>85</v>
      </c>
    </row>
    <row r="11" spans="1:2">
      <c r="A11" s="23"/>
      <c r="B11" t="s">
        <v>87</v>
      </c>
    </row>
    <row r="12" spans="1:2">
      <c r="A12" s="23"/>
      <c r="B12" t="s">
        <v>88</v>
      </c>
    </row>
    <row r="13" spans="1:2">
      <c r="A13" s="23"/>
      <c r="B13" t="s">
        <v>89</v>
      </c>
    </row>
    <row r="14" spans="1:2">
      <c r="A14" s="23"/>
      <c r="B14" t="s">
        <v>90</v>
      </c>
    </row>
    <row r="15" spans="1:2">
      <c r="A15" s="23"/>
      <c r="B15" t="s">
        <v>91</v>
      </c>
    </row>
    <row r="16" spans="1:2">
      <c r="A16" s="23"/>
      <c r="B16" t="s">
        <v>92</v>
      </c>
    </row>
    <row r="17" spans="1:2">
      <c r="A17" s="23"/>
      <c r="B17" t="s">
        <v>93</v>
      </c>
    </row>
    <row r="18" spans="1:2">
      <c r="A18" s="23"/>
      <c r="B18" t="s">
        <v>94</v>
      </c>
    </row>
    <row r="19" spans="1:2">
      <c r="A19" s="23"/>
      <c r="B19" t="s">
        <v>95</v>
      </c>
    </row>
    <row r="20" spans="1:2">
      <c r="A20" s="23"/>
      <c r="B20" t="s">
        <v>100</v>
      </c>
    </row>
    <row r="21" spans="1:2">
      <c r="A21" s="23"/>
      <c r="B21" s="26" t="s">
        <v>96</v>
      </c>
    </row>
    <row r="22" spans="1:2">
      <c r="A22" s="23"/>
      <c r="B22" t="s">
        <v>98</v>
      </c>
    </row>
    <row r="23" spans="1:2">
      <c r="A23" s="23"/>
      <c r="B23" t="s">
        <v>99</v>
      </c>
    </row>
    <row r="24" spans="1:2">
      <c r="A24" s="23"/>
      <c r="B24" t="s">
        <v>101</v>
      </c>
    </row>
    <row r="25" spans="1:2">
      <c r="A25" s="23"/>
      <c r="B25" t="s">
        <v>102</v>
      </c>
    </row>
    <row r="26" spans="1:2">
      <c r="A26" s="23"/>
      <c r="B26" t="s">
        <v>103</v>
      </c>
    </row>
    <row r="27" spans="1:2">
      <c r="A27" s="23"/>
      <c r="B27" t="s">
        <v>105</v>
      </c>
    </row>
    <row r="28" spans="1:2">
      <c r="A28" s="23"/>
      <c r="B28" t="s">
        <v>104</v>
      </c>
    </row>
    <row r="29" spans="1:2">
      <c r="A29" s="23"/>
      <c r="B29" t="s">
        <v>107</v>
      </c>
    </row>
    <row r="30" spans="1:2">
      <c r="A30" s="23"/>
      <c r="B30" t="s">
        <v>106</v>
      </c>
    </row>
    <row r="31" spans="1:2">
      <c r="A31" s="23"/>
      <c r="B31" t="s">
        <v>108</v>
      </c>
    </row>
    <row r="32" spans="1:2">
      <c r="A32" s="23"/>
      <c r="B32" t="s">
        <v>109</v>
      </c>
    </row>
    <row r="33" spans="1:2">
      <c r="A33" s="23"/>
      <c r="B33" t="s">
        <v>110</v>
      </c>
    </row>
    <row r="34" spans="1:2">
      <c r="A34" s="23"/>
      <c r="B34" t="s">
        <v>111</v>
      </c>
    </row>
    <row r="35" spans="1:2">
      <c r="A35" s="23"/>
      <c r="B35" t="s">
        <v>113</v>
      </c>
    </row>
    <row r="36" spans="1:2">
      <c r="B36" t="s">
        <v>114</v>
      </c>
    </row>
    <row r="37" spans="1:2">
      <c r="A37" s="23"/>
      <c r="B37" t="s">
        <v>115</v>
      </c>
    </row>
    <row r="38" spans="1:2">
      <c r="A38" s="23"/>
      <c r="B38" t="s">
        <v>116</v>
      </c>
    </row>
    <row r="39" spans="1:2">
      <c r="A39" s="23"/>
      <c r="B39" t="s">
        <v>122</v>
      </c>
    </row>
    <row r="40" spans="1:2">
      <c r="A40" s="23"/>
      <c r="B40" t="s">
        <v>117</v>
      </c>
    </row>
    <row r="41" spans="1:2">
      <c r="A41" s="23"/>
      <c r="B41" t="s">
        <v>121</v>
      </c>
    </row>
    <row r="42" spans="1:2">
      <c r="A42" s="23"/>
      <c r="B42" t="s">
        <v>118</v>
      </c>
    </row>
    <row r="43" spans="1:2">
      <c r="A43" s="23"/>
      <c r="B43" t="s">
        <v>120</v>
      </c>
    </row>
    <row r="44" spans="1:2">
      <c r="A44" s="23"/>
      <c r="B44" t="s">
        <v>123</v>
      </c>
    </row>
    <row r="45" spans="1:2">
      <c r="A45" s="23"/>
      <c r="B45" t="s">
        <v>124</v>
      </c>
    </row>
    <row r="46" spans="1:2">
      <c r="A46" s="23"/>
      <c r="B46" t="s">
        <v>125</v>
      </c>
    </row>
    <row r="47" spans="1:2">
      <c r="A47" s="23"/>
      <c r="B47" t="s">
        <v>126</v>
      </c>
    </row>
    <row r="48" spans="1:2">
      <c r="A48" s="23"/>
      <c r="B48" t="s">
        <v>127</v>
      </c>
    </row>
    <row r="49" spans="1:2">
      <c r="A49" s="23"/>
      <c r="B49" t="s">
        <v>128</v>
      </c>
    </row>
    <row r="50" spans="1:2">
      <c r="A50" s="23"/>
      <c r="B50" t="s">
        <v>129</v>
      </c>
    </row>
    <row r="51" spans="1:2">
      <c r="A51" s="23"/>
      <c r="B51" s="28" t="s">
        <v>130</v>
      </c>
    </row>
    <row r="52" spans="1:2">
      <c r="A52" s="23"/>
      <c r="B52" t="s">
        <v>131</v>
      </c>
    </row>
    <row r="53" spans="1:2">
      <c r="A53" s="23"/>
      <c r="B53" t="s">
        <v>132</v>
      </c>
    </row>
    <row r="54" spans="1:2">
      <c r="A54" s="23"/>
      <c r="B54" t="s">
        <v>133</v>
      </c>
    </row>
    <row r="55" spans="1:2">
      <c r="A55" s="23"/>
      <c r="B55" t="s">
        <v>134</v>
      </c>
    </row>
    <row r="56" spans="1:2" ht="30">
      <c r="A56" s="23"/>
      <c r="B56" s="29" t="s">
        <v>135</v>
      </c>
    </row>
    <row r="57" spans="1:2">
      <c r="A57" s="23"/>
      <c r="B57" s="18" t="s">
        <v>138</v>
      </c>
    </row>
    <row r="58" spans="1:2">
      <c r="A58" s="23"/>
      <c r="B58" t="s">
        <v>139</v>
      </c>
    </row>
    <row r="59" spans="1:2">
      <c r="A59" s="23"/>
      <c r="B59" t="s">
        <v>140</v>
      </c>
    </row>
    <row r="60" spans="1:2">
      <c r="A60" s="23"/>
      <c r="B60" t="s">
        <v>141</v>
      </c>
    </row>
    <row r="61" spans="1:2">
      <c r="A61" s="23"/>
      <c r="B61" t="s">
        <v>142</v>
      </c>
    </row>
    <row r="62" spans="1:2">
      <c r="A62" s="23"/>
      <c r="B62" t="s">
        <v>143</v>
      </c>
    </row>
    <row r="63" spans="1:2">
      <c r="A63" s="23"/>
      <c r="B63" t="s">
        <v>144</v>
      </c>
    </row>
    <row r="64" spans="1:2">
      <c r="A64" s="23"/>
      <c r="B64" t="s">
        <v>145</v>
      </c>
    </row>
    <row r="65" spans="1:2">
      <c r="A65" s="23"/>
      <c r="B65" s="28" t="s">
        <v>146</v>
      </c>
    </row>
    <row r="66" spans="1:2">
      <c r="A66" s="23">
        <v>44295.333333333336</v>
      </c>
      <c r="B66" s="18" t="s">
        <v>147</v>
      </c>
    </row>
    <row r="67" spans="1:2">
      <c r="A67" s="23"/>
      <c r="B67" t="s">
        <v>148</v>
      </c>
    </row>
    <row r="68" spans="1:2">
      <c r="A68" s="23"/>
      <c r="B68" t="s">
        <v>149</v>
      </c>
    </row>
    <row r="69" spans="1:2">
      <c r="A69" s="23"/>
      <c r="B69" t="s">
        <v>150</v>
      </c>
    </row>
    <row r="70" spans="1:2">
      <c r="A70" s="23">
        <v>44295.45416666667</v>
      </c>
      <c r="B70" s="18" t="s">
        <v>147</v>
      </c>
    </row>
    <row r="71" spans="1:2">
      <c r="A71" s="23"/>
      <c r="B71" s="18" t="s">
        <v>151</v>
      </c>
    </row>
    <row r="72" spans="1:2">
      <c r="A72" s="23"/>
      <c r="B72" t="s">
        <v>152</v>
      </c>
    </row>
    <row r="73" spans="1:2">
      <c r="A73" s="23"/>
      <c r="B73" t="s">
        <v>153</v>
      </c>
    </row>
    <row r="74" spans="1:2">
      <c r="A74" s="23"/>
      <c r="B74" s="18" t="s">
        <v>156</v>
      </c>
    </row>
    <row r="75" spans="1:2">
      <c r="A75" s="23">
        <v>44297.355856249997</v>
      </c>
      <c r="B75" t="s">
        <v>157</v>
      </c>
    </row>
    <row r="76" spans="1:2">
      <c r="A76" s="23"/>
      <c r="B76" t="s">
        <v>158</v>
      </c>
    </row>
    <row r="77" spans="1:2">
      <c r="A77" s="23"/>
      <c r="B77" t="s">
        <v>159</v>
      </c>
    </row>
    <row r="78" spans="1:2">
      <c r="A78" s="23"/>
      <c r="B78" t="s">
        <v>161</v>
      </c>
    </row>
    <row r="79" spans="1:2">
      <c r="A79" s="23"/>
      <c r="B79" t="s">
        <v>160</v>
      </c>
    </row>
    <row r="80" spans="1:2">
      <c r="A80" s="23"/>
      <c r="B80" t="s">
        <v>162</v>
      </c>
    </row>
    <row r="81" spans="1:2">
      <c r="A81" s="23">
        <v>44297.8298399306</v>
      </c>
      <c r="B81" t="s">
        <v>163</v>
      </c>
    </row>
    <row r="82" spans="1:2">
      <c r="A82" s="23"/>
      <c r="B82" t="s">
        <v>164</v>
      </c>
    </row>
    <row r="83" spans="1:2">
      <c r="A83" s="23"/>
      <c r="B83" t="s">
        <v>165</v>
      </c>
    </row>
    <row r="84" spans="1:2">
      <c r="A84" s="23"/>
      <c r="B84" t="s">
        <v>166</v>
      </c>
    </row>
    <row r="85" spans="1:2">
      <c r="A85" s="23"/>
      <c r="B85" t="s">
        <v>168</v>
      </c>
    </row>
    <row r="86" spans="1:2">
      <c r="A86" s="23"/>
      <c r="B86" t="s">
        <v>169</v>
      </c>
    </row>
    <row r="87" spans="1:2">
      <c r="A87" s="23"/>
      <c r="B87" t="s">
        <v>171</v>
      </c>
    </row>
    <row r="88" spans="1:2">
      <c r="A88" s="23"/>
      <c r="B88" t="s">
        <v>172</v>
      </c>
    </row>
    <row r="89" spans="1:2">
      <c r="A89" s="23"/>
      <c r="B89" t="s">
        <v>173</v>
      </c>
    </row>
    <row r="90" spans="1:2">
      <c r="A90" s="23">
        <v>44299.579150810197</v>
      </c>
      <c r="B90" t="s">
        <v>175</v>
      </c>
    </row>
    <row r="91" spans="1:2">
      <c r="A91" s="23"/>
      <c r="B91" t="s">
        <v>176</v>
      </c>
    </row>
    <row r="92" spans="1:2">
      <c r="A92" s="23">
        <v>44299.694020486102</v>
      </c>
      <c r="B92" t="s">
        <v>177</v>
      </c>
    </row>
    <row r="93" spans="1:2">
      <c r="A93" s="23"/>
      <c r="B93" t="s">
        <v>178</v>
      </c>
    </row>
    <row r="94" spans="1:2">
      <c r="A94" s="23"/>
      <c r="B94" t="s">
        <v>179</v>
      </c>
    </row>
    <row r="95" spans="1:2">
      <c r="A95" s="23"/>
      <c r="B95" t="s">
        <v>180</v>
      </c>
    </row>
    <row r="96" spans="1:2">
      <c r="A96" s="23"/>
      <c r="B96" t="s">
        <v>181</v>
      </c>
    </row>
    <row r="97" spans="1:2">
      <c r="A97" s="23">
        <v>44300.588789467598</v>
      </c>
      <c r="B97" t="s">
        <v>182</v>
      </c>
    </row>
    <row r="98" spans="1:2">
      <c r="A98" s="23"/>
      <c r="B98" t="s">
        <v>184</v>
      </c>
    </row>
    <row r="99" spans="1:2">
      <c r="A99" s="23"/>
      <c r="B99" t="s">
        <v>185</v>
      </c>
    </row>
    <row r="100" spans="1:2">
      <c r="A100" s="23"/>
      <c r="B100" t="s">
        <v>183</v>
      </c>
    </row>
    <row r="101" spans="1:2">
      <c r="A101" s="23"/>
      <c r="B101" t="s">
        <v>186</v>
      </c>
    </row>
    <row r="102" spans="1:2">
      <c r="A102" s="23"/>
      <c r="B102" t="s">
        <v>187</v>
      </c>
    </row>
    <row r="103" spans="1:2">
      <c r="A103" s="23"/>
      <c r="B103" t="s">
        <v>188</v>
      </c>
    </row>
    <row r="104" spans="1:2">
      <c r="A104" s="23"/>
      <c r="B104" t="s">
        <v>191</v>
      </c>
    </row>
    <row r="105" spans="1:2">
      <c r="A105" s="23">
        <v>44302.4714969907</v>
      </c>
      <c r="B105" t="s">
        <v>192</v>
      </c>
    </row>
    <row r="106" spans="1:2">
      <c r="A106" s="23"/>
      <c r="B106" t="s">
        <v>193</v>
      </c>
    </row>
    <row r="107" spans="1:2">
      <c r="A107" s="23"/>
      <c r="B107" t="s">
        <v>194</v>
      </c>
    </row>
    <row r="108" spans="1:2">
      <c r="A108" s="23"/>
      <c r="B108" t="s">
        <v>195</v>
      </c>
    </row>
    <row r="109" spans="1:2">
      <c r="A109" s="23"/>
      <c r="B109" t="s">
        <v>197</v>
      </c>
    </row>
    <row r="110" spans="1:2">
      <c r="A110" s="23"/>
      <c r="B110" t="s">
        <v>198</v>
      </c>
    </row>
    <row r="111" spans="1:2">
      <c r="A111" s="23">
        <v>44303</v>
      </c>
      <c r="B111" t="s">
        <v>199</v>
      </c>
    </row>
    <row r="112" spans="1:2">
      <c r="A112" s="23"/>
      <c r="B112" t="s">
        <v>203</v>
      </c>
    </row>
    <row r="113" spans="1:2">
      <c r="A113" s="23"/>
      <c r="B113" t="s">
        <v>204</v>
      </c>
    </row>
    <row r="114" spans="1:2">
      <c r="A114" s="23">
        <v>44304.534314583303</v>
      </c>
      <c r="B114" t="s">
        <v>205</v>
      </c>
    </row>
    <row r="115" spans="1:2">
      <c r="A115" s="23"/>
      <c r="B115" t="s">
        <v>208</v>
      </c>
    </row>
    <row r="116" spans="1:2">
      <c r="A116" s="23"/>
      <c r="B116" t="s">
        <v>209</v>
      </c>
    </row>
    <row r="117" spans="1:2">
      <c r="A117" s="23"/>
      <c r="B117" t="s">
        <v>210</v>
      </c>
    </row>
    <row r="118" spans="1:2">
      <c r="A118" s="23"/>
      <c r="B118" t="s">
        <v>211</v>
      </c>
    </row>
    <row r="119" spans="1:2">
      <c r="A119" s="23"/>
      <c r="B119" t="s">
        <v>212</v>
      </c>
    </row>
    <row r="120" spans="1:2">
      <c r="A120" s="23">
        <v>44305.451966898101</v>
      </c>
      <c r="B120" t="s">
        <v>213</v>
      </c>
    </row>
    <row r="121" spans="1:2">
      <c r="A121" s="23"/>
      <c r="B121" t="s">
        <v>214</v>
      </c>
    </row>
    <row r="122" spans="1:2">
      <c r="A122" s="23"/>
      <c r="B122" t="s">
        <v>220</v>
      </c>
    </row>
    <row r="123" spans="1:2">
      <c r="A123" s="23"/>
      <c r="B123" t="s">
        <v>218</v>
      </c>
    </row>
    <row r="124" spans="1:2">
      <c r="A124" s="23"/>
      <c r="B124" t="s">
        <v>219</v>
      </c>
    </row>
    <row r="125" spans="1:2">
      <c r="A125" s="23"/>
      <c r="B125" t="s">
        <v>221</v>
      </c>
    </row>
    <row r="126" spans="1:2">
      <c r="A126" s="23"/>
      <c r="B126" t="s">
        <v>222</v>
      </c>
    </row>
    <row r="127" spans="1:2">
      <c r="A127" s="23"/>
      <c r="B127" t="s">
        <v>223</v>
      </c>
    </row>
    <row r="128" spans="1:2">
      <c r="A128" s="23"/>
      <c r="B128" t="s">
        <v>224</v>
      </c>
    </row>
    <row r="129" spans="1:2">
      <c r="A129" s="23"/>
      <c r="B129" t="s">
        <v>225</v>
      </c>
    </row>
    <row r="130" spans="1:2">
      <c r="A130" s="23">
        <v>44306.324938425903</v>
      </c>
      <c r="B130" t="s">
        <v>226</v>
      </c>
    </row>
    <row r="131" spans="1:2">
      <c r="A131" s="23"/>
      <c r="B131" t="s">
        <v>227</v>
      </c>
    </row>
    <row r="132" spans="1:2">
      <c r="A132" s="23"/>
      <c r="B132" t="s">
        <v>228</v>
      </c>
    </row>
    <row r="133" spans="1:2">
      <c r="A133" s="23"/>
      <c r="B133" t="s">
        <v>229</v>
      </c>
    </row>
    <row r="134" spans="1:2">
      <c r="A134" s="23"/>
      <c r="B134" t="s">
        <v>230</v>
      </c>
    </row>
    <row r="135" spans="1:2">
      <c r="A135" s="23"/>
      <c r="B135" t="s">
        <v>231</v>
      </c>
    </row>
    <row r="136" spans="1:2">
      <c r="A136" s="23"/>
      <c r="B136" t="s">
        <v>232</v>
      </c>
    </row>
    <row r="137" spans="1:2">
      <c r="A137" s="23"/>
      <c r="B137" t="s">
        <v>233</v>
      </c>
    </row>
    <row r="138" spans="1:2">
      <c r="A138" s="23"/>
      <c r="B138" t="s">
        <v>234</v>
      </c>
    </row>
    <row r="139" spans="1:2">
      <c r="A139" s="23">
        <v>44307.766821643498</v>
      </c>
      <c r="B139" t="s">
        <v>235</v>
      </c>
    </row>
    <row r="140" spans="1:2">
      <c r="A140" s="23">
        <v>44307.8445818287</v>
      </c>
      <c r="B140" t="s">
        <v>236</v>
      </c>
    </row>
    <row r="141" spans="1:2">
      <c r="A141" s="23">
        <v>44308.488527314803</v>
      </c>
      <c r="B141" t="s">
        <v>237</v>
      </c>
    </row>
    <row r="142" spans="1:2">
      <c r="A142" s="23"/>
      <c r="B142" t="s">
        <v>238</v>
      </c>
    </row>
    <row r="143" spans="1:2">
      <c r="A143" s="23"/>
      <c r="B143" t="s">
        <v>251</v>
      </c>
    </row>
    <row r="144" spans="1:2">
      <c r="A144" s="23">
        <v>44314.278955902802</v>
      </c>
      <c r="B144" t="s">
        <v>252</v>
      </c>
    </row>
    <row r="145" spans="1:2">
      <c r="A145" s="23"/>
      <c r="B145" t="s">
        <v>254</v>
      </c>
    </row>
    <row r="146" spans="1:2">
      <c r="A146" s="23"/>
      <c r="B146" t="s">
        <v>256</v>
      </c>
    </row>
    <row r="147" spans="1:2">
      <c r="A147" s="23">
        <v>44315.688820486102</v>
      </c>
      <c r="B147" t="s">
        <v>261</v>
      </c>
    </row>
    <row r="148" spans="1:2">
      <c r="A148" s="23"/>
      <c r="B148" t="s">
        <v>258</v>
      </c>
    </row>
    <row r="149" spans="1:2">
      <c r="A149" s="23"/>
      <c r="B149" t="s">
        <v>259</v>
      </c>
    </row>
    <row r="150" spans="1:2">
      <c r="A150" s="23"/>
      <c r="B150" t="s">
        <v>260</v>
      </c>
    </row>
    <row r="151" spans="1:2">
      <c r="A151" s="23"/>
      <c r="B151" t="s">
        <v>262</v>
      </c>
    </row>
    <row r="152" spans="1:2">
      <c r="A152" s="23">
        <v>44315.8158616898</v>
      </c>
      <c r="B152" t="s">
        <v>263</v>
      </c>
    </row>
    <row r="153" spans="1:2">
      <c r="A153" s="23"/>
      <c r="B153" t="s">
        <v>264</v>
      </c>
    </row>
    <row r="154" spans="1:2">
      <c r="A154" s="23"/>
      <c r="B154" t="s">
        <v>265</v>
      </c>
    </row>
    <row r="155" spans="1:2">
      <c r="A155" s="23"/>
      <c r="B155" t="s">
        <v>266</v>
      </c>
    </row>
    <row r="156" spans="1:2">
      <c r="A156" s="23"/>
      <c r="B156" t="s">
        <v>267</v>
      </c>
    </row>
    <row r="157" spans="1:2">
      <c r="A157" s="23"/>
      <c r="B157" t="s">
        <v>268</v>
      </c>
    </row>
    <row r="158" spans="1:2">
      <c r="A158" s="23">
        <v>44316.651822337997</v>
      </c>
      <c r="B158" t="s">
        <v>269</v>
      </c>
    </row>
    <row r="159" spans="1:2">
      <c r="A159" s="23"/>
      <c r="B159" t="s">
        <v>271</v>
      </c>
    </row>
    <row r="160" spans="1:2">
      <c r="A160" s="23"/>
      <c r="B160" t="s">
        <v>270</v>
      </c>
    </row>
    <row r="161" spans="1:2">
      <c r="A161" s="23"/>
      <c r="B161" t="s">
        <v>272</v>
      </c>
    </row>
    <row r="162" spans="1:2">
      <c r="A162" s="23"/>
      <c r="B162" t="s">
        <v>273</v>
      </c>
    </row>
    <row r="163" spans="1:2">
      <c r="A163" s="23"/>
      <c r="B163" t="s">
        <v>275</v>
      </c>
    </row>
    <row r="164" spans="1:2">
      <c r="A164" s="23"/>
      <c r="B164" t="s">
        <v>276</v>
      </c>
    </row>
    <row r="165" spans="1:2">
      <c r="A165" s="23"/>
      <c r="B165" t="s">
        <v>278</v>
      </c>
    </row>
    <row r="166" spans="1:2">
      <c r="A166" s="23"/>
      <c r="B166" t="s">
        <v>279</v>
      </c>
    </row>
    <row r="167" spans="1:2">
      <c r="A167" s="23">
        <v>44318.795286805602</v>
      </c>
      <c r="B167" t="s">
        <v>290</v>
      </c>
    </row>
    <row r="168" spans="1:2">
      <c r="A168" s="23"/>
      <c r="B168" t="s">
        <v>289</v>
      </c>
    </row>
    <row r="169" spans="1:2">
      <c r="A169" s="23">
        <v>44319.416666666664</v>
      </c>
      <c r="B169" t="s">
        <v>291</v>
      </c>
    </row>
    <row r="170" spans="1:2">
      <c r="A170" s="23"/>
      <c r="B170" t="s">
        <v>293</v>
      </c>
    </row>
    <row r="171" spans="1:2">
      <c r="A171" s="23">
        <v>44320.589794328705</v>
      </c>
      <c r="B171" t="s">
        <v>294</v>
      </c>
    </row>
    <row r="172" spans="1:2">
      <c r="A172" s="23"/>
      <c r="B172" t="s">
        <v>299</v>
      </c>
    </row>
    <row r="173" spans="1:2">
      <c r="A173" s="23">
        <v>44321</v>
      </c>
      <c r="B173" t="s">
        <v>300</v>
      </c>
    </row>
    <row r="174" spans="1:2">
      <c r="A174" s="23"/>
      <c r="B174" t="s">
        <v>301</v>
      </c>
    </row>
    <row r="175" spans="1:2">
      <c r="A175" s="23"/>
      <c r="B175" t="s">
        <v>302</v>
      </c>
    </row>
    <row r="176" spans="1:2">
      <c r="A176" s="23"/>
      <c r="B176" t="s">
        <v>303</v>
      </c>
    </row>
    <row r="177" spans="1:2">
      <c r="A177" s="23"/>
      <c r="B177" t="s">
        <v>304</v>
      </c>
    </row>
    <row r="178" spans="1:2">
      <c r="A178" s="23"/>
      <c r="B178" t="s">
        <v>305</v>
      </c>
    </row>
    <row r="179" spans="1:2">
      <c r="A179" s="23"/>
      <c r="B179" t="s">
        <v>308</v>
      </c>
    </row>
    <row r="180" spans="1:2">
      <c r="A180" s="23"/>
      <c r="B180" t="s">
        <v>309</v>
      </c>
    </row>
    <row r="181" spans="1:2">
      <c r="A181" s="23"/>
      <c r="B181" t="s">
        <v>311</v>
      </c>
    </row>
    <row r="182" spans="1:2">
      <c r="A182" s="23"/>
      <c r="B182" t="s">
        <v>312</v>
      </c>
    </row>
    <row r="183" spans="1:2">
      <c r="A183" s="23">
        <v>44322.355669791701</v>
      </c>
      <c r="B183" t="s">
        <v>314</v>
      </c>
    </row>
    <row r="184" spans="1:2">
      <c r="A184" s="23"/>
      <c r="B184" t="s">
        <v>316</v>
      </c>
    </row>
    <row r="185" spans="1:2">
      <c r="A185" s="23"/>
      <c r="B185" t="s">
        <v>317</v>
      </c>
    </row>
    <row r="186" spans="1:2">
      <c r="A186" s="23"/>
      <c r="B186" t="s">
        <v>318</v>
      </c>
    </row>
    <row r="187" spans="1:2">
      <c r="A187" s="23"/>
      <c r="B187" t="s">
        <v>319</v>
      </c>
    </row>
    <row r="188" spans="1:2">
      <c r="A188" s="23">
        <v>44323.920671874999</v>
      </c>
      <c r="B188" t="s">
        <v>321</v>
      </c>
    </row>
    <row r="189" spans="1:2">
      <c r="A189" s="23"/>
      <c r="B189" t="s">
        <v>322</v>
      </c>
    </row>
    <row r="190" spans="1:2">
      <c r="A190" s="23"/>
      <c r="B190" t="s">
        <v>323</v>
      </c>
    </row>
    <row r="191" spans="1:2">
      <c r="A191" s="23"/>
      <c r="B191" t="s">
        <v>324</v>
      </c>
    </row>
    <row r="192" spans="1:2">
      <c r="A192" s="23"/>
      <c r="B192" t="s">
        <v>325</v>
      </c>
    </row>
    <row r="193" spans="1:2">
      <c r="A193" s="23"/>
      <c r="B193" t="s">
        <v>326</v>
      </c>
    </row>
    <row r="194" spans="1:2">
      <c r="A194" s="23"/>
      <c r="B194" t="s">
        <v>327</v>
      </c>
    </row>
    <row r="195" spans="1:2">
      <c r="A195" s="23"/>
      <c r="B195" t="s">
        <v>328</v>
      </c>
    </row>
    <row r="196" spans="1:2">
      <c r="A196" s="23"/>
      <c r="B196" t="s">
        <v>329</v>
      </c>
    </row>
    <row r="197" spans="1:2">
      <c r="A197" s="23"/>
      <c r="B197" t="s">
        <v>330</v>
      </c>
    </row>
    <row r="198" spans="1:2">
      <c r="A198" s="23">
        <v>44325.499741435196</v>
      </c>
      <c r="B198" t="s">
        <v>331</v>
      </c>
    </row>
    <row r="199" spans="1:2">
      <c r="A199" s="23"/>
      <c r="B199" t="s">
        <v>332</v>
      </c>
    </row>
    <row r="200" spans="1:2">
      <c r="A200" s="23"/>
      <c r="B200" t="s">
        <v>333</v>
      </c>
    </row>
    <row r="201" spans="1:2">
      <c r="A201" s="23"/>
      <c r="B201" t="s">
        <v>334</v>
      </c>
    </row>
    <row r="202" spans="1:2">
      <c r="A202" s="23"/>
      <c r="B202" t="s">
        <v>335</v>
      </c>
    </row>
    <row r="203" spans="1:2">
      <c r="A203" s="23"/>
      <c r="B203" t="s">
        <v>336</v>
      </c>
    </row>
    <row r="204" spans="1:2">
      <c r="A204" s="23"/>
      <c r="B204" t="s">
        <v>337</v>
      </c>
    </row>
    <row r="205" spans="1:2">
      <c r="A205" s="23"/>
      <c r="B205" t="s">
        <v>338</v>
      </c>
    </row>
    <row r="206" spans="1:2">
      <c r="A206" s="23"/>
      <c r="B206" t="s">
        <v>339</v>
      </c>
    </row>
    <row r="207" spans="1:2">
      <c r="A207" s="23"/>
      <c r="B207" t="s">
        <v>340</v>
      </c>
    </row>
    <row r="208" spans="1:2">
      <c r="A208" s="23"/>
      <c r="B208" t="s">
        <v>341</v>
      </c>
    </row>
    <row r="209" spans="1:2">
      <c r="A209" s="23">
        <v>44326.575224768501</v>
      </c>
      <c r="B209" t="s">
        <v>342</v>
      </c>
    </row>
    <row r="210" spans="1:2">
      <c r="A210" s="23"/>
      <c r="B210" t="s">
        <v>343</v>
      </c>
    </row>
    <row r="211" spans="1:2">
      <c r="A211" s="23"/>
      <c r="B211" t="s">
        <v>344</v>
      </c>
    </row>
    <row r="212" spans="1:2">
      <c r="A212" s="23"/>
      <c r="B212" t="s">
        <v>345</v>
      </c>
    </row>
    <row r="213" spans="1:2">
      <c r="A213" s="23"/>
      <c r="B213" t="s">
        <v>348</v>
      </c>
    </row>
    <row r="214" spans="1:2">
      <c r="A214" s="23">
        <v>44328.702704976902</v>
      </c>
      <c r="B214" t="s">
        <v>349</v>
      </c>
    </row>
    <row r="215" spans="1:2">
      <c r="A215" s="23"/>
      <c r="B215" t="s">
        <v>350</v>
      </c>
    </row>
    <row r="216" spans="1:2">
      <c r="A216" s="23"/>
      <c r="B216" t="s">
        <v>351</v>
      </c>
    </row>
    <row r="217" spans="1:2">
      <c r="A217" s="23"/>
      <c r="B217" t="s">
        <v>353</v>
      </c>
    </row>
    <row r="218" spans="1:2">
      <c r="A218" s="23"/>
      <c r="B218" t="s">
        <v>354</v>
      </c>
    </row>
    <row r="219" spans="1:2">
      <c r="A219" s="23"/>
      <c r="B219" t="s">
        <v>352</v>
      </c>
    </row>
    <row r="220" spans="1:2">
      <c r="A220" s="23"/>
      <c r="B220" t="s">
        <v>356</v>
      </c>
    </row>
    <row r="221" spans="1:2">
      <c r="A221" s="23"/>
      <c r="B221" t="s">
        <v>355</v>
      </c>
    </row>
    <row r="222" spans="1:2">
      <c r="A222" s="23"/>
      <c r="B222" t="s">
        <v>357</v>
      </c>
    </row>
    <row r="223" spans="1:2">
      <c r="A223" s="23"/>
      <c r="B223" t="s">
        <v>358</v>
      </c>
    </row>
    <row r="224" spans="1:2">
      <c r="A224" s="23">
        <v>44333.425679861102</v>
      </c>
      <c r="B224" t="s">
        <v>359</v>
      </c>
    </row>
    <row r="225" spans="1:2">
      <c r="A225" s="23"/>
      <c r="B225" t="s">
        <v>360</v>
      </c>
    </row>
    <row r="226" spans="1:2">
      <c r="A226" s="23"/>
      <c r="B226" t="s">
        <v>364</v>
      </c>
    </row>
    <row r="227" spans="1:2">
      <c r="A227" s="23"/>
      <c r="B227" t="s">
        <v>365</v>
      </c>
    </row>
    <row r="228" spans="1:2">
      <c r="A228" s="23"/>
      <c r="B228" t="s">
        <v>366</v>
      </c>
    </row>
    <row r="229" spans="1:2">
      <c r="A229" s="23"/>
      <c r="B229" t="s">
        <v>367</v>
      </c>
    </row>
    <row r="230" spans="1:2">
      <c r="A230" s="23"/>
      <c r="B230" t="s">
        <v>369</v>
      </c>
    </row>
    <row r="231" spans="1:2">
      <c r="A231" s="23"/>
      <c r="B231" t="s">
        <v>370</v>
      </c>
    </row>
    <row r="232" spans="1:2">
      <c r="A232" s="23">
        <v>44336</v>
      </c>
      <c r="B232" t="s">
        <v>374</v>
      </c>
    </row>
    <row r="233" spans="1:2">
      <c r="A233" s="23"/>
      <c r="B233" t="s">
        <v>375</v>
      </c>
    </row>
    <row r="234" spans="1:2">
      <c r="A234" s="23"/>
      <c r="B234" t="s">
        <v>377</v>
      </c>
    </row>
    <row r="235" spans="1:2">
      <c r="A235" s="23"/>
      <c r="B235" t="s">
        <v>378</v>
      </c>
    </row>
    <row r="236" spans="1:2">
      <c r="A236" s="23"/>
      <c r="B236" t="s">
        <v>381</v>
      </c>
    </row>
    <row r="237" spans="1:2">
      <c r="A237" s="23"/>
      <c r="B237" t="s">
        <v>383</v>
      </c>
    </row>
    <row r="238" spans="1:2">
      <c r="A238" s="23"/>
      <c r="B238" t="s">
        <v>391</v>
      </c>
    </row>
    <row r="239" spans="1:2">
      <c r="A239" s="23"/>
      <c r="B239" t="s">
        <v>390</v>
      </c>
    </row>
    <row r="240" spans="1:2">
      <c r="A240" s="23"/>
      <c r="B240" t="s">
        <v>392</v>
      </c>
    </row>
    <row r="241" spans="1:2">
      <c r="A241" s="23"/>
      <c r="B241" t="s">
        <v>396</v>
      </c>
    </row>
    <row r="242" spans="1:2">
      <c r="A242" s="23"/>
      <c r="B242" t="s">
        <v>398</v>
      </c>
    </row>
    <row r="243" spans="1:2">
      <c r="A243" s="23"/>
      <c r="B243" t="s">
        <v>399</v>
      </c>
    </row>
    <row r="244" spans="1:2">
      <c r="A244" s="23"/>
      <c r="B244" t="s">
        <v>401</v>
      </c>
    </row>
    <row r="245" spans="1:2">
      <c r="A245" s="23">
        <v>44338.757544444401</v>
      </c>
      <c r="B245" t="s">
        <v>400</v>
      </c>
    </row>
    <row r="246" spans="1:2">
      <c r="A246" s="23"/>
      <c r="B246" t="s">
        <v>402</v>
      </c>
    </row>
    <row r="247" spans="1:2">
      <c r="A247" s="23">
        <v>44340.377351157404</v>
      </c>
      <c r="B247" t="s">
        <v>403</v>
      </c>
    </row>
    <row r="248" spans="1:2">
      <c r="A248" s="23"/>
      <c r="B248" t="s">
        <v>404</v>
      </c>
    </row>
    <row r="249" spans="1:2">
      <c r="A249" s="23"/>
      <c r="B249" t="s">
        <v>407</v>
      </c>
    </row>
    <row r="250" spans="1:2">
      <c r="A250" s="23"/>
      <c r="B250" t="s">
        <v>408</v>
      </c>
    </row>
    <row r="251" spans="1:2">
      <c r="A251" s="23"/>
      <c r="B251" t="s">
        <v>409</v>
      </c>
    </row>
    <row r="252" spans="1:2">
      <c r="A252" s="23"/>
      <c r="B252" t="s">
        <v>411</v>
      </c>
    </row>
    <row r="253" spans="1:2">
      <c r="A253" s="23"/>
      <c r="B253" t="s">
        <v>412</v>
      </c>
    </row>
    <row r="254" spans="1:2">
      <c r="B254" t="s">
        <v>413</v>
      </c>
    </row>
    <row r="255" spans="1:2">
      <c r="A255" s="23">
        <v>44341.368147569403</v>
      </c>
      <c r="B255" t="s">
        <v>414</v>
      </c>
    </row>
    <row r="256" spans="1:2">
      <c r="A256" s="23"/>
      <c r="B256" t="s">
        <v>416</v>
      </c>
    </row>
    <row r="257" spans="1:2">
      <c r="A257" s="23"/>
      <c r="B257" t="s">
        <v>419</v>
      </c>
    </row>
    <row r="258" spans="1:2">
      <c r="A258" s="23"/>
      <c r="B258" t="s">
        <v>422</v>
      </c>
    </row>
    <row r="259" spans="1:2">
      <c r="A259" s="23"/>
      <c r="B259" t="s">
        <v>423</v>
      </c>
    </row>
    <row r="260" spans="1:2">
      <c r="A260" s="23"/>
      <c r="B260" t="s">
        <v>424</v>
      </c>
    </row>
    <row r="261" spans="1:2">
      <c r="A261" s="23"/>
      <c r="B261" t="s">
        <v>425</v>
      </c>
    </row>
    <row r="262" spans="1:2">
      <c r="A262" s="23"/>
      <c r="B262" t="s">
        <v>426</v>
      </c>
    </row>
    <row r="263" spans="1:2">
      <c r="A263" s="23"/>
      <c r="B263" t="s">
        <v>428</v>
      </c>
    </row>
    <row r="264" spans="1:2">
      <c r="A264" s="23"/>
      <c r="B264" t="s">
        <v>430</v>
      </c>
    </row>
    <row r="265" spans="1:2">
      <c r="A265" s="23"/>
      <c r="B265" t="s">
        <v>431</v>
      </c>
    </row>
    <row r="266" spans="1:2">
      <c r="A266" s="23"/>
      <c r="B266" t="s">
        <v>432</v>
      </c>
    </row>
    <row r="267" spans="1:2">
      <c r="A267" s="23">
        <v>44343.596566666703</v>
      </c>
      <c r="B267" t="s">
        <v>433</v>
      </c>
    </row>
    <row r="268" spans="1:2">
      <c r="A268" s="23"/>
      <c r="B268" t="s">
        <v>434</v>
      </c>
    </row>
    <row r="269" spans="1:2">
      <c r="A269" s="23"/>
      <c r="B269" t="s">
        <v>435</v>
      </c>
    </row>
    <row r="270" spans="1:2">
      <c r="A270" s="23"/>
      <c r="B270" t="s">
        <v>486</v>
      </c>
    </row>
    <row r="271" spans="1:2">
      <c r="A271" s="23"/>
      <c r="B271" t="s">
        <v>487</v>
      </c>
    </row>
    <row r="272" spans="1:2">
      <c r="A272" s="23"/>
      <c r="B272" t="s">
        <v>488</v>
      </c>
    </row>
    <row r="273" spans="1:2">
      <c r="A273" s="23"/>
      <c r="B273" t="s">
        <v>489</v>
      </c>
    </row>
    <row r="274" spans="1:2">
      <c r="A274" s="23"/>
      <c r="B274" t="s">
        <v>490</v>
      </c>
    </row>
    <row r="275" spans="1:2">
      <c r="A275" s="23"/>
      <c r="B275" t="s">
        <v>492</v>
      </c>
    </row>
    <row r="276" spans="1:2">
      <c r="A276" s="23">
        <v>44352.575020601798</v>
      </c>
      <c r="B276" t="s">
        <v>494</v>
      </c>
    </row>
    <row r="277" spans="1:2">
      <c r="A277" s="23"/>
      <c r="B277" t="s">
        <v>493</v>
      </c>
    </row>
    <row r="278" spans="1:2">
      <c r="A278" s="23"/>
      <c r="B278" t="s">
        <v>495</v>
      </c>
    </row>
    <row r="279" spans="1:2">
      <c r="A279" s="23">
        <v>44353.419314120401</v>
      </c>
      <c r="B279" t="s">
        <v>496</v>
      </c>
    </row>
    <row r="280" spans="1:2">
      <c r="A280" s="23"/>
      <c r="B280" t="s">
        <v>502</v>
      </c>
    </row>
    <row r="281" spans="1:2">
      <c r="A281" s="23"/>
      <c r="B281" t="s">
        <v>497</v>
      </c>
    </row>
    <row r="282" spans="1:2">
      <c r="A282" s="23"/>
      <c r="B282" t="s">
        <v>498</v>
      </c>
    </row>
    <row r="283" spans="1:2">
      <c r="A283" s="23"/>
      <c r="B283" t="s">
        <v>499</v>
      </c>
    </row>
    <row r="284" spans="1:2">
      <c r="A284" s="23"/>
      <c r="B284" t="s">
        <v>501</v>
      </c>
    </row>
    <row r="285" spans="1:2">
      <c r="A285" s="23"/>
      <c r="B285" t="s">
        <v>503</v>
      </c>
    </row>
    <row r="286" spans="1:2">
      <c r="A286" s="23"/>
      <c r="B286" t="s">
        <v>504</v>
      </c>
    </row>
    <row r="287" spans="1:2">
      <c r="A287" s="23"/>
      <c r="B287" t="s">
        <v>505</v>
      </c>
    </row>
    <row r="288" spans="1:2">
      <c r="A288" s="23"/>
      <c r="B288" t="s">
        <v>506</v>
      </c>
    </row>
    <row r="289" spans="1:2">
      <c r="A289" s="23"/>
      <c r="B289" t="s">
        <v>507</v>
      </c>
    </row>
    <row r="290" spans="1:2">
      <c r="A290" s="23"/>
      <c r="B290" t="s">
        <v>508</v>
      </c>
    </row>
    <row r="291" spans="1:2">
      <c r="A291" s="23"/>
      <c r="B291" t="s">
        <v>509</v>
      </c>
    </row>
    <row r="292" spans="1:2">
      <c r="A292" s="23"/>
      <c r="B292" t="s">
        <v>510</v>
      </c>
    </row>
    <row r="293" spans="1:2">
      <c r="A293" s="23"/>
      <c r="B293" t="s">
        <v>511</v>
      </c>
    </row>
    <row r="294" spans="1:2">
      <c r="A294" s="23"/>
      <c r="B294" t="s">
        <v>513</v>
      </c>
    </row>
    <row r="295" spans="1:2">
      <c r="A295" s="23"/>
      <c r="B295" t="s">
        <v>512</v>
      </c>
    </row>
    <row r="296" spans="1:2">
      <c r="A296" s="23"/>
      <c r="B296" t="s">
        <v>515</v>
      </c>
    </row>
    <row r="297" spans="1:2">
      <c r="A297" s="23"/>
      <c r="B297" t="s">
        <v>516</v>
      </c>
    </row>
    <row r="298" spans="1:2">
      <c r="A298" s="23"/>
      <c r="B298" t="s">
        <v>520</v>
      </c>
    </row>
    <row r="299" spans="1:2">
      <c r="A299" s="23"/>
      <c r="B299" t="s">
        <v>521</v>
      </c>
    </row>
    <row r="300" spans="1:2">
      <c r="A300" s="23">
        <v>44356.777344212998</v>
      </c>
      <c r="B300" t="s">
        <v>522</v>
      </c>
    </row>
    <row r="301" spans="1:2">
      <c r="A301" s="23"/>
      <c r="B301" t="s">
        <v>523</v>
      </c>
    </row>
    <row r="302" spans="1:2">
      <c r="A302" s="23"/>
      <c r="B302" t="s">
        <v>524</v>
      </c>
    </row>
    <row r="303" spans="1:2">
      <c r="A303" s="23"/>
      <c r="B303" t="s">
        <v>525</v>
      </c>
    </row>
    <row r="304" spans="1:2" ht="30">
      <c r="A304" s="23"/>
      <c r="B304" s="6" t="s">
        <v>526</v>
      </c>
    </row>
    <row r="305" spans="1:2">
      <c r="A305" s="23"/>
      <c r="B305" t="s">
        <v>527</v>
      </c>
    </row>
    <row r="306" spans="1:2">
      <c r="A306" s="23"/>
      <c r="B306" t="s">
        <v>528</v>
      </c>
    </row>
    <row r="307" spans="1:2">
      <c r="A307" s="23"/>
      <c r="B307" t="s">
        <v>529</v>
      </c>
    </row>
    <row r="308" spans="1:2">
      <c r="A308" s="23"/>
      <c r="B308" t="s">
        <v>530</v>
      </c>
    </row>
    <row r="309" spans="1:2">
      <c r="A309" s="23"/>
      <c r="B309" t="s">
        <v>534</v>
      </c>
    </row>
    <row r="310" spans="1:2">
      <c r="A310" s="23">
        <v>44357.347470833301</v>
      </c>
      <c r="B310" t="s">
        <v>535</v>
      </c>
    </row>
    <row r="311" spans="1:2">
      <c r="A311" s="23"/>
      <c r="B311" t="s">
        <v>538</v>
      </c>
    </row>
    <row r="312" spans="1:2">
      <c r="A312" s="23"/>
      <c r="B312" t="s">
        <v>539</v>
      </c>
    </row>
    <row r="313" spans="1:2">
      <c r="A313" s="23"/>
      <c r="B313" t="s">
        <v>541</v>
      </c>
    </row>
    <row r="314" spans="1:2">
      <c r="A314" s="23"/>
      <c r="B314" t="s">
        <v>542</v>
      </c>
    </row>
    <row r="315" spans="1:2">
      <c r="A315" s="23"/>
      <c r="B315" t="s">
        <v>543</v>
      </c>
    </row>
    <row r="316" spans="1:2">
      <c r="A316" s="23"/>
      <c r="B316" t="s">
        <v>544</v>
      </c>
    </row>
    <row r="317" spans="1:2">
      <c r="A317" s="23"/>
      <c r="B317" t="s">
        <v>545</v>
      </c>
    </row>
    <row r="318" spans="1:2">
      <c r="A318" s="23"/>
      <c r="B318" t="s">
        <v>546</v>
      </c>
    </row>
    <row r="319" spans="1:2">
      <c r="A319" s="23"/>
      <c r="B319" t="s">
        <v>547</v>
      </c>
    </row>
    <row r="320" spans="1:2">
      <c r="A320" s="23"/>
      <c r="B320" t="s">
        <v>548</v>
      </c>
    </row>
    <row r="321" spans="1:2">
      <c r="A321" s="23"/>
      <c r="B321" t="s">
        <v>549</v>
      </c>
    </row>
    <row r="322" spans="1:2">
      <c r="A322" s="23"/>
      <c r="B322" t="s">
        <v>550</v>
      </c>
    </row>
    <row r="323" spans="1:2">
      <c r="A323" s="23">
        <v>44359.798668518502</v>
      </c>
      <c r="B323" t="s">
        <v>551</v>
      </c>
    </row>
    <row r="324" spans="1:2">
      <c r="A324" s="23"/>
      <c r="B324" t="s">
        <v>552</v>
      </c>
    </row>
    <row r="325" spans="1:2">
      <c r="A325" s="23">
        <v>44360.301544444403</v>
      </c>
      <c r="B325" t="s">
        <v>553</v>
      </c>
    </row>
    <row r="326" spans="1:2">
      <c r="A326" s="23"/>
      <c r="B326" t="s">
        <v>554</v>
      </c>
    </row>
    <row r="327" spans="1:2">
      <c r="A327" s="23"/>
      <c r="B327" t="s">
        <v>555</v>
      </c>
    </row>
    <row r="328" spans="1:2">
      <c r="A328" s="23"/>
      <c r="B328" t="s">
        <v>556</v>
      </c>
    </row>
    <row r="329" spans="1:2">
      <c r="A329" s="23"/>
      <c r="B329" t="s">
        <v>557</v>
      </c>
    </row>
    <row r="330" spans="1:2">
      <c r="A330" s="23"/>
      <c r="B330" t="s">
        <v>558</v>
      </c>
    </row>
    <row r="331" spans="1:2">
      <c r="A331" s="23"/>
      <c r="B331" t="s">
        <v>559</v>
      </c>
    </row>
    <row r="332" spans="1:2" ht="30">
      <c r="A332" s="23"/>
      <c r="B332" s="6" t="s">
        <v>564</v>
      </c>
    </row>
    <row r="333" spans="1:2">
      <c r="A333" s="23"/>
      <c r="B333" t="s">
        <v>560</v>
      </c>
    </row>
    <row r="334" spans="1:2">
      <c r="A334" s="23"/>
      <c r="B334" t="s">
        <v>561</v>
      </c>
    </row>
    <row r="335" spans="1:2">
      <c r="A335" s="23"/>
      <c r="B335" t="s">
        <v>562</v>
      </c>
    </row>
    <row r="336" spans="1:2">
      <c r="A336" s="23"/>
      <c r="B336" t="s">
        <v>568</v>
      </c>
    </row>
    <row r="337" spans="1:2">
      <c r="A337" s="23">
        <v>44360.751121412002</v>
      </c>
      <c r="B337" t="s">
        <v>563</v>
      </c>
    </row>
    <row r="338" spans="1:2">
      <c r="A338" s="23"/>
      <c r="B338" t="s">
        <v>565</v>
      </c>
    </row>
    <row r="339" spans="1:2">
      <c r="A339" s="23"/>
      <c r="B339" t="s">
        <v>566</v>
      </c>
    </row>
    <row r="340" spans="1:2">
      <c r="A340" s="23"/>
      <c r="B340" t="s">
        <v>567</v>
      </c>
    </row>
    <row r="341" spans="1:2">
      <c r="A341" s="23"/>
      <c r="B341" t="s">
        <v>574</v>
      </c>
    </row>
    <row r="342" spans="1:2" ht="30">
      <c r="A342" s="23"/>
      <c r="B342" s="6" t="s">
        <v>569</v>
      </c>
    </row>
    <row r="343" spans="1:2" ht="30">
      <c r="A343" s="23"/>
      <c r="B343" s="6" t="s">
        <v>576</v>
      </c>
    </row>
    <row r="344" spans="1:2">
      <c r="A344" s="23"/>
      <c r="B344" t="s">
        <v>571</v>
      </c>
    </row>
    <row r="345" spans="1:2" ht="30">
      <c r="A345" s="23"/>
      <c r="B345" s="6" t="s">
        <v>573</v>
      </c>
    </row>
    <row r="346" spans="1:2">
      <c r="A346" s="23"/>
      <c r="B346" t="s">
        <v>575</v>
      </c>
    </row>
    <row r="347" spans="1:2">
      <c r="A347" s="23"/>
      <c r="B347" t="s">
        <v>577</v>
      </c>
    </row>
    <row r="348" spans="1:2">
      <c r="A348" s="23"/>
      <c r="B348" t="s">
        <v>579</v>
      </c>
    </row>
    <row r="349" spans="1:2" ht="30">
      <c r="A349" s="23"/>
      <c r="B349" s="6" t="s">
        <v>580</v>
      </c>
    </row>
    <row r="350" spans="1:2">
      <c r="A350" s="23"/>
      <c r="B350" t="s">
        <v>581</v>
      </c>
    </row>
    <row r="351" spans="1:2">
      <c r="A351" s="23"/>
      <c r="B351" t="s">
        <v>582</v>
      </c>
    </row>
    <row r="352" spans="1:2">
      <c r="A352" s="23"/>
      <c r="B352" t="s">
        <v>583</v>
      </c>
    </row>
    <row r="353" spans="1:2">
      <c r="A353" s="23">
        <v>44362.670448611098</v>
      </c>
      <c r="B353" t="s">
        <v>584</v>
      </c>
    </row>
    <row r="354" spans="1:2">
      <c r="A354" s="23"/>
      <c r="B354" t="s">
        <v>585</v>
      </c>
    </row>
    <row r="355" spans="1:2">
      <c r="A355" s="23"/>
      <c r="B355" t="s">
        <v>586</v>
      </c>
    </row>
    <row r="356" spans="1:2">
      <c r="A356" s="23"/>
      <c r="B356" t="s">
        <v>588</v>
      </c>
    </row>
    <row r="357" spans="1:2">
      <c r="A357" s="23"/>
      <c r="B357" t="s">
        <v>589</v>
      </c>
    </row>
    <row r="358" spans="1:2">
      <c r="A358" s="23"/>
      <c r="B358" t="s">
        <v>591</v>
      </c>
    </row>
    <row r="359" spans="1:2">
      <c r="A359" s="23"/>
      <c r="B359" t="s">
        <v>592</v>
      </c>
    </row>
    <row r="360" spans="1:2">
      <c r="A360" s="23"/>
      <c r="B360" t="s">
        <v>593</v>
      </c>
    </row>
    <row r="361" spans="1:2">
      <c r="A361" s="23"/>
      <c r="B361" t="s">
        <v>594</v>
      </c>
    </row>
    <row r="362" spans="1:2">
      <c r="A362" s="23"/>
      <c r="B362" s="41" t="s">
        <v>603</v>
      </c>
    </row>
    <row r="363" spans="1:2">
      <c r="A363" s="23"/>
      <c r="B363" t="s">
        <v>595</v>
      </c>
    </row>
    <row r="364" spans="1:2">
      <c r="A364" s="23"/>
      <c r="B364" t="s">
        <v>596</v>
      </c>
    </row>
    <row r="365" spans="1:2">
      <c r="A365" s="23"/>
      <c r="B365" t="s">
        <v>597</v>
      </c>
    </row>
    <row r="366" spans="1:2">
      <c r="A366" s="23"/>
      <c r="B366" t="s">
        <v>598</v>
      </c>
    </row>
    <row r="367" spans="1:2">
      <c r="A367" s="23">
        <v>44363.678779398098</v>
      </c>
      <c r="B367" t="s">
        <v>599</v>
      </c>
    </row>
    <row r="368" spans="1:2">
      <c r="A368" s="23"/>
      <c r="B368" t="s">
        <v>600</v>
      </c>
    </row>
    <row r="369" spans="1:2">
      <c r="A369" s="23"/>
      <c r="B369" t="s">
        <v>601</v>
      </c>
    </row>
    <row r="370" spans="1:2">
      <c r="A370" s="23">
        <v>44364.255856481483</v>
      </c>
      <c r="B370" t="s">
        <v>602</v>
      </c>
    </row>
    <row r="371" spans="1:2">
      <c r="A371" s="23"/>
      <c r="B371" t="s">
        <v>604</v>
      </c>
    </row>
    <row r="372" spans="1:2">
      <c r="A372" s="23"/>
      <c r="B372" t="s">
        <v>605</v>
      </c>
    </row>
    <row r="373" spans="1:2">
      <c r="A373" s="23"/>
      <c r="B373" t="s">
        <v>606</v>
      </c>
    </row>
    <row r="374" spans="1:2">
      <c r="A374" s="23"/>
      <c r="B374" t="s">
        <v>607</v>
      </c>
    </row>
    <row r="375" spans="1:2">
      <c r="A375" s="23"/>
      <c r="B375" t="s">
        <v>608</v>
      </c>
    </row>
    <row r="376" spans="1:2">
      <c r="A376" s="23"/>
      <c r="B376" t="s">
        <v>609</v>
      </c>
    </row>
    <row r="377" spans="1:2">
      <c r="A377" s="23"/>
      <c r="B377" t="s">
        <v>610</v>
      </c>
    </row>
    <row r="378" spans="1:2">
      <c r="A378" s="23"/>
      <c r="B378" t="s">
        <v>613</v>
      </c>
    </row>
    <row r="379" spans="1:2">
      <c r="A379" s="23">
        <v>44364.571406713003</v>
      </c>
      <c r="B379" t="s">
        <v>611</v>
      </c>
    </row>
    <row r="380" spans="1:2">
      <c r="A380" s="23"/>
      <c r="B380" t="s">
        <v>614</v>
      </c>
    </row>
    <row r="381" spans="1:2">
      <c r="A381" s="23"/>
      <c r="B381" t="s">
        <v>615</v>
      </c>
    </row>
    <row r="382" spans="1:2">
      <c r="A382" s="23"/>
      <c r="B382" t="s">
        <v>617</v>
      </c>
    </row>
    <row r="383" spans="1:2">
      <c r="A383" s="23"/>
      <c r="B383" t="s">
        <v>618</v>
      </c>
    </row>
    <row r="384" spans="1:2">
      <c r="A384" s="23">
        <v>44365.652302546303</v>
      </c>
      <c r="B384" t="s">
        <v>620</v>
      </c>
    </row>
    <row r="385" spans="1:2">
      <c r="A385" s="23"/>
      <c r="B385" t="s">
        <v>623</v>
      </c>
    </row>
    <row r="386" spans="1:2">
      <c r="A386" s="23"/>
      <c r="B386" t="s">
        <v>624</v>
      </c>
    </row>
    <row r="387" spans="1:2">
      <c r="A387" s="23"/>
      <c r="B387" t="s">
        <v>625</v>
      </c>
    </row>
    <row r="388" spans="1:2">
      <c r="A388" s="23"/>
      <c r="B388" t="s">
        <v>626</v>
      </c>
    </row>
    <row r="389" spans="1:2">
      <c r="A389" s="23"/>
      <c r="B389" t="s">
        <v>627</v>
      </c>
    </row>
    <row r="390" spans="1:2" ht="30">
      <c r="A390" s="23">
        <v>44366.343164699101</v>
      </c>
      <c r="B390" s="6" t="s">
        <v>628</v>
      </c>
    </row>
    <row r="391" spans="1:2">
      <c r="A391" s="23"/>
      <c r="B391" t="s">
        <v>629</v>
      </c>
    </row>
    <row r="392" spans="1:2">
      <c r="A392" s="23"/>
      <c r="B392" t="s">
        <v>630</v>
      </c>
    </row>
    <row r="393" spans="1:2">
      <c r="A393" s="23"/>
      <c r="B393" t="s">
        <v>631</v>
      </c>
    </row>
    <row r="394" spans="1:2">
      <c r="A394" s="23"/>
      <c r="B394" t="s">
        <v>637</v>
      </c>
    </row>
    <row r="395" spans="1:2" ht="30">
      <c r="A395" s="23"/>
      <c r="B395" s="6" t="s">
        <v>638</v>
      </c>
    </row>
    <row r="396" spans="1:2">
      <c r="A396" s="23"/>
      <c r="B396" t="s">
        <v>639</v>
      </c>
    </row>
    <row r="397" spans="1:2">
      <c r="A397" s="23"/>
      <c r="B397" t="s">
        <v>640</v>
      </c>
    </row>
    <row r="398" spans="1:2">
      <c r="A398" s="23"/>
      <c r="B398" t="s">
        <v>641</v>
      </c>
    </row>
    <row r="399" spans="1:2">
      <c r="A399" s="23"/>
      <c r="B399" t="s">
        <v>642</v>
      </c>
    </row>
    <row r="400" spans="1:2">
      <c r="A400" s="23"/>
      <c r="B400" t="s">
        <v>643</v>
      </c>
    </row>
    <row r="401" spans="1:2">
      <c r="A401" s="23"/>
      <c r="B401" t="s">
        <v>646</v>
      </c>
    </row>
    <row r="402" spans="1:2">
      <c r="A402" s="23"/>
      <c r="B402" t="s">
        <v>647</v>
      </c>
    </row>
    <row r="403" spans="1:2">
      <c r="A403" s="67">
        <v>44368.569395023202</v>
      </c>
      <c r="B403" s="6" t="s">
        <v>644</v>
      </c>
    </row>
    <row r="404" spans="1:2">
      <c r="A404" s="67"/>
      <c r="B404" s="6" t="s">
        <v>645</v>
      </c>
    </row>
    <row r="405" spans="1:2" ht="30">
      <c r="A405" s="67">
        <v>44370.624910532402</v>
      </c>
      <c r="B405" s="6" t="s">
        <v>648</v>
      </c>
    </row>
    <row r="406" spans="1:2">
      <c r="A406" s="67"/>
      <c r="B406" s="6" t="s">
        <v>651</v>
      </c>
    </row>
    <row r="407" spans="1:2">
      <c r="A407" s="67"/>
      <c r="B407" s="6" t="s">
        <v>652</v>
      </c>
    </row>
    <row r="408" spans="1:2">
      <c r="A408" s="67">
        <v>44377.714576967599</v>
      </c>
      <c r="B408" s="6" t="s">
        <v>653</v>
      </c>
    </row>
    <row r="409" spans="1:2">
      <c r="A409" s="67"/>
      <c r="B409" s="6" t="s">
        <v>654</v>
      </c>
    </row>
    <row r="410" spans="1:2">
      <c r="A410" s="67"/>
      <c r="B410" s="6" t="s">
        <v>656</v>
      </c>
    </row>
    <row r="411" spans="1:2">
      <c r="A411" s="67"/>
      <c r="B411" s="6" t="s">
        <v>657</v>
      </c>
    </row>
    <row r="412" spans="1:2">
      <c r="A412" s="67">
        <v>44378.460482060204</v>
      </c>
      <c r="B412" s="6" t="s">
        <v>665</v>
      </c>
    </row>
    <row r="413" spans="1:2">
      <c r="A413" s="67"/>
      <c r="B413" s="6" t="s">
        <v>666</v>
      </c>
    </row>
    <row r="414" spans="1:2">
      <c r="A414" s="67"/>
      <c r="B414" s="6" t="s">
        <v>667</v>
      </c>
    </row>
    <row r="415" spans="1:2">
      <c r="A415" s="67"/>
      <c r="B415" s="6" t="s">
        <v>671</v>
      </c>
    </row>
    <row r="416" spans="1:2">
      <c r="A416" s="67"/>
      <c r="B416" s="6" t="s">
        <v>672</v>
      </c>
    </row>
    <row r="417" spans="1:2">
      <c r="A417" s="67"/>
      <c r="B417" s="6" t="s">
        <v>681</v>
      </c>
    </row>
    <row r="418" spans="1:2">
      <c r="A418" s="67"/>
      <c r="B418" s="6" t="s">
        <v>682</v>
      </c>
    </row>
    <row r="419" spans="1:2">
      <c r="A419" s="67">
        <v>44379.903977661997</v>
      </c>
      <c r="B419" s="6" t="s">
        <v>683</v>
      </c>
    </row>
    <row r="420" spans="1:2">
      <c r="A420" s="67"/>
      <c r="B420" s="6" t="s">
        <v>684</v>
      </c>
    </row>
    <row r="421" spans="1:2">
      <c r="A421" s="67"/>
      <c r="B421" s="6" t="s">
        <v>685</v>
      </c>
    </row>
    <row r="422" spans="1:2">
      <c r="A422" s="67"/>
      <c r="B422" s="6" t="s">
        <v>686</v>
      </c>
    </row>
    <row r="423" spans="1:2">
      <c r="A423" s="67"/>
      <c r="B423" s="6" t="s">
        <v>687</v>
      </c>
    </row>
    <row r="424" spans="1:2">
      <c r="A424" s="67"/>
      <c r="B424" s="6" t="s">
        <v>689</v>
      </c>
    </row>
    <row r="425" spans="1:2">
      <c r="A425" s="67"/>
      <c r="B425" s="6" t="s">
        <v>688</v>
      </c>
    </row>
    <row r="426" spans="1:2">
      <c r="A426" s="67">
        <v>44381.743217592499</v>
      </c>
      <c r="B426" s="6" t="s">
        <v>693</v>
      </c>
    </row>
    <row r="427" spans="1:2">
      <c r="A427" s="67"/>
      <c r="B427" s="6" t="s">
        <v>690</v>
      </c>
    </row>
    <row r="428" spans="1:2">
      <c r="A428" s="67"/>
      <c r="B428" s="6" t="s">
        <v>691</v>
      </c>
    </row>
    <row r="429" spans="1:2">
      <c r="A429" s="67">
        <v>44382.434702199098</v>
      </c>
      <c r="B429" s="6" t="s">
        <v>692</v>
      </c>
    </row>
    <row r="430" spans="1:2">
      <c r="A430" s="67"/>
      <c r="B430" s="6" t="s">
        <v>694</v>
      </c>
    </row>
    <row r="431" spans="1:2">
      <c r="A431" s="67"/>
      <c r="B431" s="6" t="s">
        <v>695</v>
      </c>
    </row>
    <row r="432" spans="1:2">
      <c r="A432" s="67"/>
      <c r="B432" s="6" t="s">
        <v>696</v>
      </c>
    </row>
    <row r="433" spans="1:2">
      <c r="A433" s="67"/>
      <c r="B433" s="6" t="s">
        <v>697</v>
      </c>
    </row>
    <row r="434" spans="1:2">
      <c r="A434" s="67">
        <v>44389.828451736103</v>
      </c>
      <c r="B434" s="6" t="s">
        <v>698</v>
      </c>
    </row>
    <row r="435" spans="1:2">
      <c r="A435" s="67"/>
      <c r="B435" s="6" t="s">
        <v>700</v>
      </c>
    </row>
    <row r="436" spans="1:2" ht="30">
      <c r="A436" s="67">
        <v>44390.399459953704</v>
      </c>
      <c r="B436" s="6" t="s">
        <v>705</v>
      </c>
    </row>
    <row r="437" spans="1:2">
      <c r="A437" s="67"/>
      <c r="B437" s="6" t="s">
        <v>701</v>
      </c>
    </row>
    <row r="438" spans="1:2">
      <c r="A438" s="67"/>
      <c r="B438" s="6" t="s">
        <v>702</v>
      </c>
    </row>
    <row r="439" spans="1:2">
      <c r="A439" s="67"/>
      <c r="B439" s="6" t="s">
        <v>704</v>
      </c>
    </row>
    <row r="440" spans="1:2">
      <c r="A440" s="67"/>
      <c r="B440" s="6" t="s">
        <v>703</v>
      </c>
    </row>
    <row r="441" spans="1:2">
      <c r="A441" s="67">
        <v>44391.441843865701</v>
      </c>
      <c r="B441" s="6" t="s">
        <v>706</v>
      </c>
    </row>
    <row r="442" spans="1:2">
      <c r="A442" s="67"/>
      <c r="B442" s="6" t="s">
        <v>709</v>
      </c>
    </row>
    <row r="443" spans="1:2">
      <c r="A443" s="67"/>
      <c r="B443" s="6" t="s">
        <v>721</v>
      </c>
    </row>
    <row r="444" spans="1:2">
      <c r="A444" s="67">
        <v>44392.6351945602</v>
      </c>
      <c r="B444" s="6" t="s">
        <v>722</v>
      </c>
    </row>
    <row r="445" spans="1:2">
      <c r="A445" s="67"/>
      <c r="B445" s="6" t="s">
        <v>723</v>
      </c>
    </row>
    <row r="446" spans="1:2">
      <c r="A446" s="67"/>
      <c r="B446" s="6" t="s">
        <v>724</v>
      </c>
    </row>
    <row r="447" spans="1:2">
      <c r="A447" s="67"/>
      <c r="B447" s="6" t="s">
        <v>725</v>
      </c>
    </row>
    <row r="448" spans="1:2">
      <c r="A448" s="67"/>
      <c r="B448" s="6" t="s">
        <v>726</v>
      </c>
    </row>
    <row r="449" spans="1:2">
      <c r="A449" s="67"/>
      <c r="B449" s="6" t="s">
        <v>727</v>
      </c>
    </row>
    <row r="450" spans="1:2">
      <c r="A450" s="67">
        <v>44393.596008449102</v>
      </c>
      <c r="B450" s="6" t="s">
        <v>730</v>
      </c>
    </row>
    <row r="451" spans="1:2" ht="30">
      <c r="A451" s="67"/>
      <c r="B451" s="6" t="s">
        <v>731</v>
      </c>
    </row>
    <row r="452" spans="1:2">
      <c r="A452" s="67"/>
      <c r="B452" s="6" t="s">
        <v>732</v>
      </c>
    </row>
    <row r="453" spans="1:2">
      <c r="A453" s="67">
        <v>44394.344260300903</v>
      </c>
      <c r="B453" s="6" t="s">
        <v>733</v>
      </c>
    </row>
    <row r="454" spans="1:2">
      <c r="A454" s="67"/>
      <c r="B454" s="6" t="s">
        <v>734</v>
      </c>
    </row>
    <row r="455" spans="1:2">
      <c r="A455" s="67"/>
      <c r="B455" s="6" t="s">
        <v>735</v>
      </c>
    </row>
    <row r="456" spans="1:2">
      <c r="A456" s="67"/>
      <c r="B456" s="6" t="s">
        <v>736</v>
      </c>
    </row>
    <row r="457" spans="1:2">
      <c r="A457" s="67"/>
      <c r="B457" s="6" t="s">
        <v>737</v>
      </c>
    </row>
    <row r="458" spans="1:2">
      <c r="A458" s="67"/>
      <c r="B458" s="6" t="s">
        <v>738</v>
      </c>
    </row>
    <row r="459" spans="1:2">
      <c r="A459" s="67">
        <v>44396.432169791697</v>
      </c>
      <c r="B459" s="6" t="s">
        <v>739</v>
      </c>
    </row>
    <row r="460" spans="1:2">
      <c r="A460" s="67"/>
      <c r="B460" s="6" t="s">
        <v>740</v>
      </c>
    </row>
    <row r="461" spans="1:2">
      <c r="A461" s="67"/>
      <c r="B461" s="6" t="s">
        <v>741</v>
      </c>
    </row>
    <row r="462" spans="1:2">
      <c r="A462" s="67"/>
      <c r="B462" s="6" t="s">
        <v>742</v>
      </c>
    </row>
    <row r="463" spans="1:2">
      <c r="A463" s="67"/>
      <c r="B463" s="6" t="s">
        <v>745</v>
      </c>
    </row>
    <row r="464" spans="1:2">
      <c r="A464" s="67"/>
      <c r="B464" s="6" t="s">
        <v>746</v>
      </c>
    </row>
    <row r="465" spans="1:2">
      <c r="A465" s="67"/>
      <c r="B465" s="6" t="s">
        <v>747</v>
      </c>
    </row>
    <row r="466" spans="1:2">
      <c r="A466" s="67"/>
      <c r="B466" s="6" t="s">
        <v>748</v>
      </c>
    </row>
    <row r="467" spans="1:2">
      <c r="A467" s="67">
        <v>44397.760985416702</v>
      </c>
      <c r="B467" s="6" t="s">
        <v>749</v>
      </c>
    </row>
    <row r="468" spans="1:2">
      <c r="A468" s="67"/>
      <c r="B468" s="6" t="s">
        <v>750</v>
      </c>
    </row>
    <row r="469" spans="1:2">
      <c r="A469" s="67"/>
      <c r="B469" s="6" t="s">
        <v>751</v>
      </c>
    </row>
    <row r="470" spans="1:2">
      <c r="A470" s="67"/>
      <c r="B470" s="6" t="s">
        <v>752</v>
      </c>
    </row>
    <row r="471" spans="1:2">
      <c r="A471" s="67"/>
      <c r="B471" s="6" t="s">
        <v>754</v>
      </c>
    </row>
    <row r="472" spans="1:2">
      <c r="A472" s="67"/>
      <c r="B472" s="6" t="s">
        <v>753</v>
      </c>
    </row>
    <row r="473" spans="1:2">
      <c r="A473" s="67"/>
      <c r="B473" s="6" t="s">
        <v>755</v>
      </c>
    </row>
    <row r="474" spans="1:2">
      <c r="A474" s="67"/>
      <c r="B474" s="6" t="s">
        <v>756</v>
      </c>
    </row>
    <row r="475" spans="1:2">
      <c r="A475" s="67"/>
      <c r="B475" s="6" t="s">
        <v>757</v>
      </c>
    </row>
    <row r="476" spans="1:2">
      <c r="A476" s="67"/>
      <c r="B476" s="6" t="s">
        <v>758</v>
      </c>
    </row>
    <row r="477" spans="1:2">
      <c r="A477" s="67"/>
      <c r="B477" s="6" t="s">
        <v>759</v>
      </c>
    </row>
    <row r="478" spans="1:2">
      <c r="A478" s="67"/>
      <c r="B478" s="6" t="s">
        <v>760</v>
      </c>
    </row>
    <row r="479" spans="1:2">
      <c r="A479" s="67"/>
      <c r="B479" s="6" t="s">
        <v>761</v>
      </c>
    </row>
    <row r="480" spans="1:2" ht="30">
      <c r="A480" s="67"/>
      <c r="B480" s="6" t="s">
        <v>762</v>
      </c>
    </row>
    <row r="481" spans="1:2">
      <c r="A481" s="67"/>
      <c r="B481" s="6" t="s">
        <v>763</v>
      </c>
    </row>
    <row r="482" spans="1:2">
      <c r="A482" s="67"/>
      <c r="B482" s="6" t="s">
        <v>764</v>
      </c>
    </row>
    <row r="483" spans="1:2">
      <c r="A483" s="67">
        <v>44400.683648495396</v>
      </c>
      <c r="B483" s="6" t="s">
        <v>765</v>
      </c>
    </row>
    <row r="484" spans="1:2">
      <c r="A484" s="67"/>
      <c r="B484" s="6" t="s">
        <v>766</v>
      </c>
    </row>
    <row r="485" spans="1:2">
      <c r="A485" s="67"/>
      <c r="B485" s="6" t="s">
        <v>767</v>
      </c>
    </row>
    <row r="486" spans="1:2">
      <c r="A486" s="67">
        <v>44402.489091782401</v>
      </c>
      <c r="B486" s="6" t="s">
        <v>769</v>
      </c>
    </row>
    <row r="487" spans="1:2">
      <c r="A487" s="67"/>
      <c r="B487" s="6" t="s">
        <v>771</v>
      </c>
    </row>
    <row r="488" spans="1:2">
      <c r="A488" s="67"/>
      <c r="B488" s="6" t="s">
        <v>773</v>
      </c>
    </row>
    <row r="489" spans="1:2">
      <c r="A489" s="67"/>
      <c r="B489" s="6" t="s">
        <v>774</v>
      </c>
    </row>
    <row r="490" spans="1:2">
      <c r="A490" s="67">
        <v>44403.537572337998</v>
      </c>
      <c r="B490" s="6" t="s">
        <v>775</v>
      </c>
    </row>
    <row r="491" spans="1:2">
      <c r="A491" s="67"/>
      <c r="B491" s="6" t="s">
        <v>776</v>
      </c>
    </row>
    <row r="492" spans="1:2">
      <c r="A492" s="67"/>
      <c r="B492" s="89" t="s">
        <v>779</v>
      </c>
    </row>
    <row r="493" spans="1:2">
      <c r="A493" s="67"/>
      <c r="B493" s="6" t="s">
        <v>777</v>
      </c>
    </row>
    <row r="494" spans="1:2">
      <c r="A494" s="67"/>
      <c r="B494" s="6" t="s">
        <v>778</v>
      </c>
    </row>
    <row r="495" spans="1:2">
      <c r="A495" s="67"/>
      <c r="B495" s="6" t="s">
        <v>780</v>
      </c>
    </row>
    <row r="496" spans="1:2">
      <c r="A496" s="67"/>
      <c r="B496" s="6" t="s">
        <v>782</v>
      </c>
    </row>
    <row r="497" spans="1:2">
      <c r="A497" s="67">
        <v>44406.638095601898</v>
      </c>
      <c r="B497" s="6" t="s">
        <v>783</v>
      </c>
    </row>
    <row r="498" spans="1:2">
      <c r="A498" s="67"/>
      <c r="B498" s="6" t="s">
        <v>784</v>
      </c>
    </row>
    <row r="499" spans="1:2">
      <c r="A499" s="67"/>
      <c r="B499" s="6" t="s">
        <v>785</v>
      </c>
    </row>
    <row r="500" spans="1:2">
      <c r="A500" s="67"/>
      <c r="B500" s="90" t="s">
        <v>786</v>
      </c>
    </row>
    <row r="501" spans="1:2">
      <c r="A501" s="67"/>
      <c r="B501" t="s">
        <v>787</v>
      </c>
    </row>
    <row r="502" spans="1:2">
      <c r="A502" s="67">
        <v>44408.754447337997</v>
      </c>
      <c r="B502" t="s">
        <v>788</v>
      </c>
    </row>
    <row r="503" spans="1:2">
      <c r="A503" s="67"/>
      <c r="B503" t="s">
        <v>789</v>
      </c>
    </row>
    <row r="504" spans="1:2">
      <c r="A504" s="67"/>
      <c r="B504" t="s">
        <v>790</v>
      </c>
    </row>
    <row r="505" spans="1:2">
      <c r="A505" s="67"/>
      <c r="B505" t="s">
        <v>791</v>
      </c>
    </row>
    <row r="506" spans="1:2">
      <c r="A506" s="67"/>
      <c r="B506" t="s">
        <v>792</v>
      </c>
    </row>
    <row r="507" spans="1:2">
      <c r="A507" s="67"/>
      <c r="B507" t="s">
        <v>793</v>
      </c>
    </row>
    <row r="508" spans="1:2">
      <c r="A508" s="67"/>
      <c r="B508" t="s">
        <v>794</v>
      </c>
    </row>
    <row r="509" spans="1:2">
      <c r="A509" s="67">
        <v>44411.598780671302</v>
      </c>
      <c r="B509" t="s">
        <v>795</v>
      </c>
    </row>
    <row r="510" spans="1:2">
      <c r="A510" s="67"/>
      <c r="B510" t="s">
        <v>796</v>
      </c>
    </row>
    <row r="511" spans="1:2">
      <c r="A511" s="67"/>
      <c r="B511" t="s">
        <v>797</v>
      </c>
    </row>
    <row r="512" spans="1:2">
      <c r="A512" s="67">
        <v>44412.306777199097</v>
      </c>
      <c r="B512" t="s">
        <v>799</v>
      </c>
    </row>
    <row r="513" spans="1:2">
      <c r="A513" s="67"/>
      <c r="B513" t="s">
        <v>800</v>
      </c>
    </row>
    <row r="514" spans="1:2">
      <c r="A514" s="67"/>
      <c r="B514" t="s">
        <v>801</v>
      </c>
    </row>
    <row r="515" spans="1:2">
      <c r="A515" s="67">
        <v>44414.485728240703</v>
      </c>
      <c r="B515" t="s">
        <v>802</v>
      </c>
    </row>
    <row r="516" spans="1:2">
      <c r="A516" s="67"/>
      <c r="B516" t="s">
        <v>813</v>
      </c>
    </row>
    <row r="517" spans="1:2">
      <c r="A517" s="67"/>
      <c r="B517" t="s">
        <v>803</v>
      </c>
    </row>
    <row r="518" spans="1:2">
      <c r="A518" s="67"/>
      <c r="B518" t="s">
        <v>804</v>
      </c>
    </row>
    <row r="519" spans="1:2">
      <c r="A519" s="67"/>
      <c r="B519" t="s">
        <v>806</v>
      </c>
    </row>
    <row r="520" spans="1:2">
      <c r="A520" s="67"/>
      <c r="B520" t="s">
        <v>807</v>
      </c>
    </row>
    <row r="521" spans="1:2">
      <c r="A521" s="67"/>
      <c r="B521" t="s">
        <v>808</v>
      </c>
    </row>
    <row r="522" spans="1:2">
      <c r="A522" s="67">
        <v>44415.399330208304</v>
      </c>
      <c r="B522" t="s">
        <v>814</v>
      </c>
    </row>
    <row r="523" spans="1:2">
      <c r="A523" s="67"/>
      <c r="B523" t="s">
        <v>815</v>
      </c>
    </row>
    <row r="524" spans="1:2">
      <c r="A524" s="67"/>
      <c r="B524" t="s">
        <v>816</v>
      </c>
    </row>
    <row r="525" spans="1:2">
      <c r="A525" s="67"/>
      <c r="B525" t="s">
        <v>817</v>
      </c>
    </row>
    <row r="526" spans="1:2">
      <c r="A526" s="67"/>
      <c r="B526" t="s">
        <v>818</v>
      </c>
    </row>
    <row r="527" spans="1:2">
      <c r="A527" s="67"/>
      <c r="B527" t="s">
        <v>819</v>
      </c>
    </row>
    <row r="528" spans="1:2">
      <c r="A528" s="67"/>
      <c r="B528" t="s">
        <v>820</v>
      </c>
    </row>
    <row r="529" spans="1:2">
      <c r="A529" s="67"/>
      <c r="B529" t="s">
        <v>822</v>
      </c>
    </row>
    <row r="530" spans="1:2">
      <c r="A530" s="67"/>
      <c r="B530" t="s">
        <v>823</v>
      </c>
    </row>
    <row r="531" spans="1:2">
      <c r="A531" s="67"/>
      <c r="B531" t="s">
        <v>824</v>
      </c>
    </row>
    <row r="532" spans="1:2">
      <c r="A532" s="67"/>
      <c r="B532" t="s">
        <v>825</v>
      </c>
    </row>
    <row r="533" spans="1:2">
      <c r="A533" s="67">
        <v>44417.196603588003</v>
      </c>
      <c r="B533" t="s">
        <v>826</v>
      </c>
    </row>
    <row r="534" spans="1:2">
      <c r="A534" s="67"/>
      <c r="B534" t="s">
        <v>827</v>
      </c>
    </row>
    <row r="535" spans="1:2">
      <c r="A535" s="67"/>
      <c r="B535" t="s">
        <v>828</v>
      </c>
    </row>
    <row r="536" spans="1:2">
      <c r="A536" s="67"/>
      <c r="B536" t="s">
        <v>829</v>
      </c>
    </row>
    <row r="537" spans="1:2">
      <c r="A537" s="67"/>
      <c r="B537" t="s">
        <v>830</v>
      </c>
    </row>
    <row r="538" spans="1:2">
      <c r="A538" s="67"/>
      <c r="B538" t="s">
        <v>835</v>
      </c>
    </row>
    <row r="539" spans="1:2">
      <c r="A539" s="67">
        <v>44578.832814120397</v>
      </c>
      <c r="B539" t="s">
        <v>843</v>
      </c>
    </row>
    <row r="540" spans="1:2">
      <c r="A540" s="67">
        <v>44585.5426770833</v>
      </c>
      <c r="B540" t="s">
        <v>899</v>
      </c>
    </row>
    <row r="541" spans="1:2">
      <c r="A541" s="67">
        <v>44586.280075000002</v>
      </c>
      <c r="B541" t="s">
        <v>903</v>
      </c>
    </row>
    <row r="542" spans="1:2">
      <c r="A542" s="67">
        <v>44586.656645023097</v>
      </c>
      <c r="B542" t="s">
        <v>908</v>
      </c>
    </row>
    <row r="543" spans="1:2">
      <c r="A543" s="67">
        <v>44587.275448726898</v>
      </c>
      <c r="B543" t="s">
        <v>926</v>
      </c>
    </row>
    <row r="544" spans="1:2">
      <c r="A544" s="67">
        <v>44587.795490625002</v>
      </c>
      <c r="B544" t="s">
        <v>928</v>
      </c>
    </row>
    <row r="545" spans="1:2">
      <c r="A545" s="67"/>
      <c r="B545" t="s">
        <v>931</v>
      </c>
    </row>
    <row r="546" spans="1:2">
      <c r="A546" s="67">
        <v>44588.788017708299</v>
      </c>
      <c r="B546" t="s">
        <v>936</v>
      </c>
    </row>
    <row r="547" spans="1:2">
      <c r="A547" s="67"/>
      <c r="B547" t="s">
        <v>948</v>
      </c>
    </row>
    <row r="548" spans="1:2">
      <c r="A548" s="67"/>
      <c r="B548" t="s">
        <v>947</v>
      </c>
    </row>
    <row r="549" spans="1:2">
      <c r="A549" s="67"/>
      <c r="B549" t="s">
        <v>959</v>
      </c>
    </row>
    <row r="550" spans="1:2">
      <c r="A550" s="67"/>
      <c r="B550" t="s">
        <v>960</v>
      </c>
    </row>
    <row r="551" spans="1:2">
      <c r="A551" s="67"/>
      <c r="B551" t="s">
        <v>963</v>
      </c>
    </row>
    <row r="552" spans="1:2">
      <c r="A552" s="67"/>
      <c r="B552" t="s">
        <v>964</v>
      </c>
    </row>
    <row r="553" spans="1:2">
      <c r="A553" s="67"/>
      <c r="B553" t="s">
        <v>965</v>
      </c>
    </row>
    <row r="554" spans="1:2">
      <c r="A554" s="67"/>
      <c r="B554" t="s">
        <v>966</v>
      </c>
    </row>
    <row r="555" spans="1:2">
      <c r="A555" s="67"/>
      <c r="B555" t="s">
        <v>967</v>
      </c>
    </row>
    <row r="556" spans="1:2">
      <c r="A556" s="67"/>
      <c r="B556" t="s">
        <v>969</v>
      </c>
    </row>
    <row r="557" spans="1:2">
      <c r="A557" s="67"/>
      <c r="B557" t="s">
        <v>975</v>
      </c>
    </row>
    <row r="558" spans="1:2">
      <c r="A558" s="67"/>
      <c r="B558" t="s">
        <v>976</v>
      </c>
    </row>
    <row r="559" spans="1:2">
      <c r="A559" s="67"/>
      <c r="B559" t="s">
        <v>977</v>
      </c>
    </row>
    <row r="560" spans="1:2">
      <c r="A560" s="67"/>
      <c r="B560" t="s">
        <v>985</v>
      </c>
    </row>
    <row r="561" spans="1:2">
      <c r="A561" s="67"/>
      <c r="B561" t="s">
        <v>986</v>
      </c>
    </row>
    <row r="562" spans="1:2">
      <c r="A562" s="67"/>
      <c r="B562" t="s">
        <v>987</v>
      </c>
    </row>
    <row r="563" spans="1:2">
      <c r="A563" s="67"/>
      <c r="B563" t="s">
        <v>988</v>
      </c>
    </row>
    <row r="564" spans="1:2">
      <c r="A564" s="67"/>
      <c r="B564" t="s">
        <v>992</v>
      </c>
    </row>
    <row r="565" spans="1:2">
      <c r="A565" s="67"/>
      <c r="B565" t="s">
        <v>993</v>
      </c>
    </row>
    <row r="566" spans="1:2">
      <c r="A566" s="67">
        <v>44597.555416666597</v>
      </c>
      <c r="B566" t="s">
        <v>994</v>
      </c>
    </row>
    <row r="567" spans="1:2">
      <c r="A567" s="67">
        <v>44602.7170197917</v>
      </c>
      <c r="B567" t="s">
        <v>996</v>
      </c>
    </row>
    <row r="568" spans="1:2">
      <c r="A568" s="67"/>
      <c r="B568" t="s">
        <v>997</v>
      </c>
    </row>
    <row r="569" spans="1:2">
      <c r="A569" s="67"/>
      <c r="B569" t="s">
        <v>998</v>
      </c>
    </row>
    <row r="570" spans="1:2">
      <c r="A570" s="67"/>
      <c r="B570" t="s">
        <v>999</v>
      </c>
    </row>
    <row r="571" spans="1:2">
      <c r="A571" s="67"/>
      <c r="B571" t="s">
        <v>1002</v>
      </c>
    </row>
    <row r="572" spans="1:2">
      <c r="A572" s="67"/>
      <c r="B572" t="s">
        <v>1003</v>
      </c>
    </row>
    <row r="573" spans="1:2">
      <c r="A573" s="67">
        <v>44614.404053935199</v>
      </c>
      <c r="B573" t="s">
        <v>1004</v>
      </c>
    </row>
    <row r="574" spans="1:2">
      <c r="A574" s="67"/>
      <c r="B574" t="s">
        <v>1005</v>
      </c>
    </row>
    <row r="575" spans="1:2">
      <c r="A575" s="67"/>
      <c r="B575" t="s">
        <v>1012</v>
      </c>
    </row>
    <row r="576" spans="1:2">
      <c r="A576" s="67"/>
      <c r="B576" t="s">
        <v>1013</v>
      </c>
    </row>
    <row r="577" spans="1:2">
      <c r="A577" s="67"/>
      <c r="B577" t="s">
        <v>1014</v>
      </c>
    </row>
    <row r="578" spans="1:2">
      <c r="A578" s="67"/>
      <c r="B578" t="s">
        <v>1016</v>
      </c>
    </row>
    <row r="579" spans="1:2">
      <c r="A579" s="67">
        <v>44615.590889930601</v>
      </c>
      <c r="B579" t="s">
        <v>1017</v>
      </c>
    </row>
    <row r="580" spans="1:2">
      <c r="A580" s="67">
        <v>44616.283217592601</v>
      </c>
      <c r="B580" t="s">
        <v>1019</v>
      </c>
    </row>
    <row r="581" spans="1:2">
      <c r="A581" s="67"/>
      <c r="B581" t="s">
        <v>1020</v>
      </c>
    </row>
    <row r="582" spans="1:2">
      <c r="A582" s="67"/>
      <c r="B582" t="s">
        <v>1021</v>
      </c>
    </row>
    <row r="583" spans="1:2">
      <c r="A583" s="67"/>
      <c r="B583" t="s">
        <v>1022</v>
      </c>
    </row>
    <row r="584" spans="1:2">
      <c r="A584" s="67">
        <v>44618.651001041697</v>
      </c>
      <c r="B584" t="s">
        <v>1023</v>
      </c>
    </row>
    <row r="585" spans="1:2">
      <c r="A585" s="67"/>
      <c r="B585" t="s">
        <v>1024</v>
      </c>
    </row>
    <row r="586" spans="1:2">
      <c r="A586" s="67">
        <v>44619.920509606498</v>
      </c>
      <c r="B586" t="s">
        <v>1025</v>
      </c>
    </row>
    <row r="587" spans="1:2">
      <c r="A587" s="67"/>
      <c r="B587" t="s">
        <v>1026</v>
      </c>
    </row>
    <row r="588" spans="1:2">
      <c r="A588" s="67"/>
      <c r="B588" t="s">
        <v>1028</v>
      </c>
    </row>
    <row r="589" spans="1:2">
      <c r="A589" s="67"/>
      <c r="B589" t="s">
        <v>1029</v>
      </c>
    </row>
    <row r="590" spans="1:2">
      <c r="A590" s="67"/>
      <c r="B590" t="s">
        <v>1030</v>
      </c>
    </row>
    <row r="591" spans="1:2">
      <c r="A591" s="67"/>
      <c r="B591" t="s">
        <v>1031</v>
      </c>
    </row>
    <row r="592" spans="1:2">
      <c r="A592" s="67"/>
      <c r="B592" t="s">
        <v>1034</v>
      </c>
    </row>
    <row r="593" spans="1:2">
      <c r="A593" s="67"/>
      <c r="B593" t="s">
        <v>1035</v>
      </c>
    </row>
    <row r="594" spans="1:2">
      <c r="A594" s="67"/>
      <c r="B594" t="s">
        <v>1036</v>
      </c>
    </row>
    <row r="595" spans="1:2">
      <c r="A595" s="67"/>
      <c r="B595" t="s">
        <v>1037</v>
      </c>
    </row>
    <row r="596" spans="1:2">
      <c r="A596" s="67"/>
      <c r="B596" t="s">
        <v>1038</v>
      </c>
    </row>
    <row r="597" spans="1:2">
      <c r="A597" s="67"/>
      <c r="B597" t="s">
        <v>1039</v>
      </c>
    </row>
    <row r="598" spans="1:2">
      <c r="A598" s="67"/>
      <c r="B598" t="s">
        <v>1040</v>
      </c>
    </row>
    <row r="599" spans="1:2">
      <c r="A599" s="67"/>
      <c r="B599" t="s">
        <v>1041</v>
      </c>
    </row>
    <row r="600" spans="1:2">
      <c r="A600" s="67">
        <v>44630.964798379602</v>
      </c>
      <c r="B600" t="s">
        <v>1046</v>
      </c>
    </row>
    <row r="601" spans="1:2">
      <c r="A601" s="67">
        <v>44633.425590161998</v>
      </c>
      <c r="B601" t="s">
        <v>1049</v>
      </c>
    </row>
    <row r="602" spans="1:2">
      <c r="A602" s="67"/>
      <c r="B602" t="s">
        <v>1047</v>
      </c>
    </row>
    <row r="603" spans="1:2">
      <c r="A603" s="67"/>
      <c r="B603" t="s">
        <v>1048</v>
      </c>
    </row>
    <row r="604" spans="1:2">
      <c r="A604" s="67"/>
      <c r="B604" t="s">
        <v>1050</v>
      </c>
    </row>
    <row r="605" spans="1:2">
      <c r="A605" s="67"/>
      <c r="B605" t="s">
        <v>1053</v>
      </c>
    </row>
    <row r="606" spans="1:2">
      <c r="A606" s="67"/>
      <c r="B606" t="s">
        <v>1057</v>
      </c>
    </row>
    <row r="607" spans="1:2">
      <c r="A607" s="67">
        <v>44637.781481134298</v>
      </c>
      <c r="B607" t="s">
        <v>1063</v>
      </c>
    </row>
    <row r="608" spans="1:2">
      <c r="A608" s="67">
        <v>44638.499925578697</v>
      </c>
      <c r="B608" t="s">
        <v>1070</v>
      </c>
    </row>
    <row r="609" spans="1:2">
      <c r="A609" s="67"/>
      <c r="B609" t="s">
        <v>1071</v>
      </c>
    </row>
    <row r="610" spans="1:2">
      <c r="A610" s="67"/>
      <c r="B610" t="s">
        <v>1072</v>
      </c>
    </row>
    <row r="611" spans="1:2">
      <c r="A611" s="67"/>
      <c r="B611" t="s">
        <v>1078</v>
      </c>
    </row>
    <row r="612" spans="1:2">
      <c r="A612" s="67"/>
      <c r="B612" t="s">
        <v>1075</v>
      </c>
    </row>
    <row r="613" spans="1:2">
      <c r="A613" s="67"/>
      <c r="B613" t="s">
        <v>1076</v>
      </c>
    </row>
    <row r="614" spans="1:2">
      <c r="A614" s="67"/>
      <c r="B614" t="s">
        <v>1077</v>
      </c>
    </row>
    <row r="615" spans="1:2">
      <c r="A615" s="67"/>
      <c r="B615" t="s">
        <v>1079</v>
      </c>
    </row>
    <row r="616" spans="1:2">
      <c r="A616" s="67"/>
      <c r="B616" t="s">
        <v>1080</v>
      </c>
    </row>
    <row r="617" spans="1:2">
      <c r="A617" s="67"/>
      <c r="B617" t="s">
        <v>1081</v>
      </c>
    </row>
    <row r="618" spans="1:2">
      <c r="A618" s="67"/>
      <c r="B618" t="s">
        <v>1094</v>
      </c>
    </row>
    <row r="619" spans="1:2">
      <c r="A619" s="67"/>
      <c r="B619" t="s">
        <v>1095</v>
      </c>
    </row>
    <row r="620" spans="1:2">
      <c r="A620" s="67">
        <v>44645.404101620399</v>
      </c>
      <c r="B620" t="s">
        <v>1104</v>
      </c>
    </row>
    <row r="621" spans="1:2">
      <c r="A621" s="67"/>
      <c r="B621" t="s">
        <v>1108</v>
      </c>
    </row>
    <row r="622" spans="1:2">
      <c r="A622" s="67"/>
      <c r="B622" t="s">
        <v>1109</v>
      </c>
    </row>
    <row r="623" spans="1:2">
      <c r="A623" s="67"/>
      <c r="B623" t="s">
        <v>1110</v>
      </c>
    </row>
    <row r="624" spans="1:2">
      <c r="A624" s="67">
        <v>44646.453155555602</v>
      </c>
      <c r="B624" t="s">
        <v>1111</v>
      </c>
    </row>
    <row r="625" spans="1:2">
      <c r="A625" s="67"/>
      <c r="B625" t="s">
        <v>1113</v>
      </c>
    </row>
    <row r="626" spans="1:2">
      <c r="A626" s="67">
        <v>44647.337539699103</v>
      </c>
      <c r="B626" t="s">
        <v>1114</v>
      </c>
    </row>
    <row r="627" spans="1:2">
      <c r="A627" s="67"/>
      <c r="B627" t="s">
        <v>1115</v>
      </c>
    </row>
    <row r="628" spans="1:2">
      <c r="A628" s="67"/>
      <c r="B628" t="s">
        <v>1116</v>
      </c>
    </row>
    <row r="629" spans="1:2">
      <c r="A629" s="67"/>
      <c r="B629" t="s">
        <v>1117</v>
      </c>
    </row>
    <row r="630" spans="1:2">
      <c r="A630" s="67"/>
      <c r="B630" t="s">
        <v>1118</v>
      </c>
    </row>
    <row r="631" spans="1:2">
      <c r="A631" s="67"/>
      <c r="B631" t="s">
        <v>1119</v>
      </c>
    </row>
    <row r="632" spans="1:2">
      <c r="A632" s="67"/>
      <c r="B632" t="s">
        <v>1120</v>
      </c>
    </row>
    <row r="633" spans="1:2">
      <c r="A633" s="67"/>
      <c r="B633" t="s">
        <v>1121</v>
      </c>
    </row>
    <row r="634" spans="1:2">
      <c r="A634" s="67"/>
      <c r="B634" t="s">
        <v>1123</v>
      </c>
    </row>
    <row r="635" spans="1:2">
      <c r="A635" s="67"/>
      <c r="B635" t="s">
        <v>1124</v>
      </c>
    </row>
    <row r="636" spans="1:2">
      <c r="A636" s="67"/>
      <c r="B636" t="s">
        <v>1125</v>
      </c>
    </row>
    <row r="637" spans="1:2">
      <c r="A637" s="67">
        <v>44648.420485648101</v>
      </c>
      <c r="B637" t="s">
        <v>1126</v>
      </c>
    </row>
    <row r="638" spans="1:2">
      <c r="A638" s="67"/>
      <c r="B638" t="s">
        <v>1127</v>
      </c>
    </row>
    <row r="639" spans="1:2">
      <c r="A639" s="67"/>
      <c r="B639" t="s">
        <v>1128</v>
      </c>
    </row>
    <row r="640" spans="1:2">
      <c r="A640" s="67"/>
      <c r="B640" t="s">
        <v>1129</v>
      </c>
    </row>
    <row r="641" spans="1:2">
      <c r="A641" s="67"/>
      <c r="B641" t="s">
        <v>1138</v>
      </c>
    </row>
    <row r="642" spans="1:2">
      <c r="A642" s="67">
        <v>44651.913386689797</v>
      </c>
      <c r="B642" t="s">
        <v>1136</v>
      </c>
    </row>
    <row r="643" spans="1:2">
      <c r="A643" s="67"/>
      <c r="B643" t="s">
        <v>1139</v>
      </c>
    </row>
    <row r="644" spans="1:2">
      <c r="A644" s="67"/>
      <c r="B644" t="s">
        <v>1140</v>
      </c>
    </row>
    <row r="645" spans="1:2">
      <c r="A645" s="67">
        <v>44655.703434490701</v>
      </c>
      <c r="B645" t="s">
        <v>1141</v>
      </c>
    </row>
    <row r="646" spans="1:2">
      <c r="A646" s="67">
        <v>44666.621734375003</v>
      </c>
      <c r="B646" t="s">
        <v>1143</v>
      </c>
    </row>
    <row r="647" spans="1:2">
      <c r="A647" s="67">
        <v>44682.384163773102</v>
      </c>
      <c r="B647" t="s">
        <v>1663</v>
      </c>
    </row>
    <row r="648" spans="1:2">
      <c r="A648" s="67">
        <v>44683.867431828701</v>
      </c>
      <c r="B648" t="s">
        <v>1667</v>
      </c>
    </row>
    <row r="649" spans="1:2">
      <c r="A649" s="67"/>
      <c r="B649" t="s">
        <v>1668</v>
      </c>
    </row>
    <row r="650" spans="1:2">
      <c r="A650" s="67"/>
    </row>
    <row r="651" spans="1:2">
      <c r="A651" s="67"/>
    </row>
    <row r="652" spans="1:2">
      <c r="A652" s="67"/>
    </row>
    <row r="653" spans="1:2">
      <c r="A653" s="67"/>
    </row>
    <row r="654" spans="1:2">
      <c r="A654" s="67"/>
    </row>
    <row r="655" spans="1:2">
      <c r="A655" s="67"/>
    </row>
    <row r="656" spans="1:2">
      <c r="A656" s="67"/>
    </row>
    <row r="657" spans="1:1">
      <c r="A657" s="67"/>
    </row>
    <row r="658" spans="1:1">
      <c r="A658" s="67"/>
    </row>
    <row r="659" spans="1:1">
      <c r="A659" s="67"/>
    </row>
    <row r="660" spans="1:1">
      <c r="A660" s="67"/>
    </row>
    <row r="661" spans="1:1">
      <c r="A661" s="67"/>
    </row>
    <row r="662" spans="1:1">
      <c r="A662" s="67"/>
    </row>
    <row r="663" spans="1:1">
      <c r="A663" s="67"/>
    </row>
    <row r="664" spans="1:1">
      <c r="A664" s="67"/>
    </row>
    <row r="665" spans="1:1">
      <c r="A665" s="67"/>
    </row>
    <row r="666" spans="1:1">
      <c r="A666" s="67"/>
    </row>
    <row r="667" spans="1:1">
      <c r="A667" s="67"/>
    </row>
    <row r="668" spans="1:1">
      <c r="A668" s="67"/>
    </row>
    <row r="669" spans="1:1">
      <c r="A669" s="67"/>
    </row>
    <row r="670" spans="1:1">
      <c r="A670" s="67"/>
    </row>
    <row r="671" spans="1:1">
      <c r="A671" s="67"/>
    </row>
    <row r="672" spans="1:1">
      <c r="A672" s="67"/>
    </row>
    <row r="673" spans="1:1">
      <c r="A673" s="67"/>
    </row>
    <row r="674" spans="1:1">
      <c r="A674" s="67"/>
    </row>
    <row r="675" spans="1:1">
      <c r="A675" s="67"/>
    </row>
    <row r="676" spans="1:1">
      <c r="A676" s="67"/>
    </row>
    <row r="677" spans="1:1">
      <c r="A677" s="67"/>
    </row>
    <row r="678" spans="1:1">
      <c r="A678" s="67"/>
    </row>
    <row r="679" spans="1:1">
      <c r="A679" s="67"/>
    </row>
    <row r="680" spans="1:1">
      <c r="A680" s="67"/>
    </row>
    <row r="681" spans="1:1">
      <c r="A681" s="67"/>
    </row>
    <row r="682" spans="1:1">
      <c r="A682" s="67"/>
    </row>
    <row r="683" spans="1:1">
      <c r="A683" s="67"/>
    </row>
    <row r="684" spans="1:1">
      <c r="A684" s="67"/>
    </row>
    <row r="685" spans="1:1">
      <c r="A685" s="67"/>
    </row>
    <row r="686" spans="1:1">
      <c r="A686" s="67"/>
    </row>
    <row r="687" spans="1:1">
      <c r="A687" s="67"/>
    </row>
    <row r="688" spans="1:1">
      <c r="A688" s="67"/>
    </row>
    <row r="689" spans="1:1">
      <c r="A689" s="67"/>
    </row>
    <row r="690" spans="1:1">
      <c r="A690" s="67"/>
    </row>
    <row r="691" spans="1:1">
      <c r="A691" s="67"/>
    </row>
    <row r="692" spans="1:1">
      <c r="A692" s="67"/>
    </row>
    <row r="693" spans="1:1">
      <c r="A693" s="67"/>
    </row>
    <row r="694" spans="1:1">
      <c r="A694" s="67"/>
    </row>
    <row r="695" spans="1:1">
      <c r="A695" s="67"/>
    </row>
    <row r="696" spans="1:1">
      <c r="A696" s="67"/>
    </row>
    <row r="697" spans="1:1">
      <c r="A697" s="67"/>
    </row>
    <row r="698" spans="1:1">
      <c r="A698" s="67"/>
    </row>
    <row r="699" spans="1:1">
      <c r="A699" s="67"/>
    </row>
    <row r="700" spans="1:1">
      <c r="A700" s="67"/>
    </row>
    <row r="701" spans="1:1">
      <c r="A701" s="67"/>
    </row>
    <row r="702" spans="1:1">
      <c r="A702" s="67"/>
    </row>
    <row r="703" spans="1:1">
      <c r="A703" s="67"/>
    </row>
    <row r="704" spans="1:1">
      <c r="A704" s="67"/>
    </row>
    <row r="705" spans="1:1">
      <c r="A705" s="67"/>
    </row>
    <row r="706" spans="1:1">
      <c r="A706" s="67"/>
    </row>
    <row r="707" spans="1:1">
      <c r="A707" s="67"/>
    </row>
    <row r="708" spans="1:1">
      <c r="A708" s="67"/>
    </row>
    <row r="709" spans="1:1">
      <c r="A709" s="67"/>
    </row>
    <row r="710" spans="1:1">
      <c r="A710" s="67"/>
    </row>
    <row r="711" spans="1:1">
      <c r="A711" s="67"/>
    </row>
    <row r="712" spans="1:1">
      <c r="A712" s="67"/>
    </row>
    <row r="713" spans="1:1">
      <c r="A713" s="67"/>
    </row>
    <row r="714" spans="1:1">
      <c r="A714" s="67"/>
    </row>
    <row r="715" spans="1:1">
      <c r="A715" s="67"/>
    </row>
    <row r="716" spans="1:1">
      <c r="A716" s="67"/>
    </row>
    <row r="717" spans="1:1">
      <c r="A717" s="67"/>
    </row>
    <row r="718" spans="1:1">
      <c r="A718" s="67"/>
    </row>
    <row r="719" spans="1:1">
      <c r="A719" s="67"/>
    </row>
    <row r="720" spans="1:1">
      <c r="A720" s="67"/>
    </row>
    <row r="721" spans="1:1">
      <c r="A721" s="67"/>
    </row>
    <row r="722" spans="1:1">
      <c r="A722" s="67"/>
    </row>
    <row r="723" spans="1:1">
      <c r="A723" s="67"/>
    </row>
    <row r="724" spans="1:1">
      <c r="A724" s="67"/>
    </row>
    <row r="725" spans="1:1">
      <c r="A725" s="67"/>
    </row>
    <row r="726" spans="1:1">
      <c r="A726" s="67"/>
    </row>
    <row r="727" spans="1:1">
      <c r="A727" s="67"/>
    </row>
    <row r="728" spans="1:1">
      <c r="A728" s="67"/>
    </row>
    <row r="729" spans="1:1">
      <c r="A729" s="67"/>
    </row>
    <row r="730" spans="1:1">
      <c r="A730" s="67"/>
    </row>
    <row r="731" spans="1:1">
      <c r="A731" s="67"/>
    </row>
    <row r="732" spans="1:1">
      <c r="A732" s="67"/>
    </row>
    <row r="733" spans="1:1">
      <c r="A733" s="67"/>
    </row>
    <row r="734" spans="1:1">
      <c r="A734" s="67"/>
    </row>
    <row r="735" spans="1:1">
      <c r="A735" s="67"/>
    </row>
    <row r="736" spans="1:1">
      <c r="A736" s="67"/>
    </row>
    <row r="737" spans="1:1">
      <c r="A737" s="67"/>
    </row>
    <row r="738" spans="1:1">
      <c r="A738" s="67"/>
    </row>
    <row r="739" spans="1:1">
      <c r="A739" s="67"/>
    </row>
    <row r="740" spans="1:1">
      <c r="A740" s="67"/>
    </row>
    <row r="741" spans="1:1">
      <c r="A741" s="67"/>
    </row>
    <row r="742" spans="1:1">
      <c r="A742" s="67"/>
    </row>
    <row r="743" spans="1:1">
      <c r="A743" s="67"/>
    </row>
    <row r="744" spans="1:1">
      <c r="A744" s="67"/>
    </row>
    <row r="745" spans="1:1">
      <c r="A745" s="67"/>
    </row>
    <row r="746" spans="1:1">
      <c r="A746" s="67"/>
    </row>
    <row r="747" spans="1:1">
      <c r="A747" s="67"/>
    </row>
    <row r="748" spans="1:1">
      <c r="A748" s="67"/>
    </row>
    <row r="749" spans="1:1">
      <c r="A749" s="67"/>
    </row>
    <row r="750" spans="1:1">
      <c r="A750" s="67"/>
    </row>
    <row r="751" spans="1:1">
      <c r="A751" s="67"/>
    </row>
    <row r="752" spans="1:1">
      <c r="A752" s="67"/>
    </row>
    <row r="753" spans="1:1">
      <c r="A753" s="67"/>
    </row>
    <row r="754" spans="1:1">
      <c r="A754" s="67"/>
    </row>
    <row r="755" spans="1:1">
      <c r="A755" s="67"/>
    </row>
    <row r="756" spans="1:1">
      <c r="A756" s="67"/>
    </row>
    <row r="757" spans="1:1">
      <c r="A757" s="67"/>
    </row>
    <row r="758" spans="1:1">
      <c r="A758" s="67"/>
    </row>
    <row r="759" spans="1:1">
      <c r="A759" s="67"/>
    </row>
    <row r="760" spans="1:1">
      <c r="A760" s="67"/>
    </row>
    <row r="761" spans="1:1">
      <c r="A761" s="67"/>
    </row>
    <row r="762" spans="1:1">
      <c r="A762" s="67"/>
    </row>
    <row r="763" spans="1:1">
      <c r="A763" s="67"/>
    </row>
    <row r="764" spans="1:1">
      <c r="A764" s="67"/>
    </row>
    <row r="765" spans="1:1">
      <c r="A765" s="67"/>
    </row>
    <row r="766" spans="1:1">
      <c r="A766" s="67"/>
    </row>
    <row r="767" spans="1:1">
      <c r="A767" s="67"/>
    </row>
    <row r="768" spans="1:1">
      <c r="A768" s="67"/>
    </row>
    <row r="769" spans="1:1">
      <c r="A769" s="67"/>
    </row>
    <row r="770" spans="1:1">
      <c r="A770" s="67"/>
    </row>
    <row r="771" spans="1:1">
      <c r="A771" s="67"/>
    </row>
    <row r="772" spans="1:1">
      <c r="A772" s="67"/>
    </row>
    <row r="773" spans="1:1">
      <c r="A773" s="67"/>
    </row>
    <row r="774" spans="1:1">
      <c r="A774" s="67"/>
    </row>
    <row r="775" spans="1:1">
      <c r="A775" s="67"/>
    </row>
    <row r="776" spans="1:1">
      <c r="A776" s="67"/>
    </row>
    <row r="777" spans="1:1">
      <c r="A777" s="67"/>
    </row>
    <row r="778" spans="1:1">
      <c r="A778" s="67"/>
    </row>
    <row r="779" spans="1:1">
      <c r="A779" s="67"/>
    </row>
    <row r="780" spans="1:1">
      <c r="A780" s="67"/>
    </row>
    <row r="781" spans="1:1">
      <c r="A781" s="67"/>
    </row>
    <row r="782" spans="1:1">
      <c r="A782" s="67"/>
    </row>
    <row r="783" spans="1:1">
      <c r="A783" s="67"/>
    </row>
    <row r="784" spans="1:1">
      <c r="A784" s="67"/>
    </row>
    <row r="785" spans="1:1">
      <c r="A785" s="67"/>
    </row>
    <row r="786" spans="1:1">
      <c r="A786" s="67"/>
    </row>
    <row r="787" spans="1:1">
      <c r="A787" s="67"/>
    </row>
    <row r="788" spans="1:1">
      <c r="A788" s="67"/>
    </row>
    <row r="789" spans="1:1">
      <c r="A789" s="67"/>
    </row>
    <row r="790" spans="1:1">
      <c r="A790" s="67"/>
    </row>
    <row r="791" spans="1:1">
      <c r="A791" s="67"/>
    </row>
    <row r="792" spans="1:1">
      <c r="A792" s="67"/>
    </row>
    <row r="793" spans="1:1">
      <c r="A793" s="67"/>
    </row>
    <row r="794" spans="1:1">
      <c r="A794" s="67"/>
    </row>
    <row r="795" spans="1:1">
      <c r="A795" s="67"/>
    </row>
    <row r="796" spans="1:1">
      <c r="A796" s="67"/>
    </row>
    <row r="797" spans="1:1">
      <c r="A797" s="67"/>
    </row>
    <row r="798" spans="1:1">
      <c r="A798" s="67"/>
    </row>
    <row r="799" spans="1:1">
      <c r="A799" s="67"/>
    </row>
    <row r="800" spans="1:1">
      <c r="A800" s="67"/>
    </row>
    <row r="801" spans="1:1">
      <c r="A801" s="67"/>
    </row>
    <row r="802" spans="1:1">
      <c r="A802" s="67"/>
    </row>
    <row r="803" spans="1:1">
      <c r="A803" s="67"/>
    </row>
    <row r="804" spans="1:1">
      <c r="A804" s="67"/>
    </row>
    <row r="805" spans="1:1">
      <c r="A805" s="67"/>
    </row>
    <row r="806" spans="1:1">
      <c r="A806" s="67"/>
    </row>
    <row r="807" spans="1:1">
      <c r="A807" s="67"/>
    </row>
    <row r="808" spans="1:1">
      <c r="A808" s="67"/>
    </row>
    <row r="809" spans="1:1">
      <c r="A809" s="67"/>
    </row>
    <row r="810" spans="1:1">
      <c r="A810" s="67"/>
    </row>
    <row r="811" spans="1:1">
      <c r="A811" s="67"/>
    </row>
    <row r="812" spans="1:1">
      <c r="A812" s="67"/>
    </row>
    <row r="813" spans="1:1">
      <c r="A813" s="67"/>
    </row>
    <row r="814" spans="1:1">
      <c r="A814" s="67"/>
    </row>
    <row r="815" spans="1:1">
      <c r="A815" s="67"/>
    </row>
    <row r="816" spans="1:1">
      <c r="A816" s="67"/>
    </row>
    <row r="817" spans="1:1">
      <c r="A817" s="67"/>
    </row>
    <row r="818" spans="1:1">
      <c r="A818" s="67"/>
    </row>
    <row r="819" spans="1:1">
      <c r="A819" s="67"/>
    </row>
    <row r="820" spans="1:1">
      <c r="A820" s="67"/>
    </row>
    <row r="821" spans="1:1">
      <c r="A821" s="67"/>
    </row>
    <row r="822" spans="1:1">
      <c r="A822" s="67"/>
    </row>
    <row r="823" spans="1:1">
      <c r="A823" s="67"/>
    </row>
    <row r="824" spans="1:1">
      <c r="A824" s="67"/>
    </row>
    <row r="825" spans="1:1">
      <c r="A825" s="67"/>
    </row>
    <row r="826" spans="1:1">
      <c r="A826" s="67"/>
    </row>
    <row r="827" spans="1:1">
      <c r="A827" s="67"/>
    </row>
    <row r="828" spans="1:1">
      <c r="A828" s="67"/>
    </row>
    <row r="829" spans="1:1">
      <c r="A829" s="67"/>
    </row>
    <row r="830" spans="1:1">
      <c r="A830" s="67"/>
    </row>
    <row r="831" spans="1:1">
      <c r="A831" s="67"/>
    </row>
    <row r="832" spans="1:1">
      <c r="A832" s="67"/>
    </row>
    <row r="833" spans="1:1">
      <c r="A833" s="67"/>
    </row>
    <row r="834" spans="1:1">
      <c r="A834" s="67"/>
    </row>
    <row r="835" spans="1:1">
      <c r="A835" s="67"/>
    </row>
    <row r="836" spans="1:1">
      <c r="A836" s="67"/>
    </row>
    <row r="837" spans="1:1">
      <c r="A837" s="67"/>
    </row>
    <row r="838" spans="1:1">
      <c r="A838" s="67"/>
    </row>
    <row r="839" spans="1:1">
      <c r="A839" s="67"/>
    </row>
    <row r="840" spans="1:1">
      <c r="A840" s="67"/>
    </row>
    <row r="841" spans="1:1">
      <c r="A841" s="67"/>
    </row>
    <row r="842" spans="1:1">
      <c r="A842" s="67"/>
    </row>
    <row r="843" spans="1:1">
      <c r="A843" s="67"/>
    </row>
    <row r="844" spans="1:1">
      <c r="A844" s="67"/>
    </row>
    <row r="845" spans="1:1">
      <c r="A845" s="67"/>
    </row>
    <row r="846" spans="1:1">
      <c r="A846" s="67"/>
    </row>
    <row r="847" spans="1:1">
      <c r="A847" s="67"/>
    </row>
    <row r="848" spans="1:1">
      <c r="A848" s="67"/>
    </row>
    <row r="849" spans="1:1">
      <c r="A849" s="67"/>
    </row>
    <row r="850" spans="1:1">
      <c r="A850" s="67"/>
    </row>
    <row r="851" spans="1:1">
      <c r="A851" s="67"/>
    </row>
    <row r="852" spans="1:1">
      <c r="A852" s="67"/>
    </row>
    <row r="853" spans="1:1">
      <c r="A853" s="67"/>
    </row>
    <row r="854" spans="1:1">
      <c r="A854" s="67"/>
    </row>
    <row r="855" spans="1:1">
      <c r="A855" s="67"/>
    </row>
    <row r="856" spans="1:1">
      <c r="A856" s="67"/>
    </row>
    <row r="857" spans="1:1">
      <c r="A857" s="67"/>
    </row>
    <row r="858" spans="1:1">
      <c r="A858" s="67"/>
    </row>
    <row r="859" spans="1:1">
      <c r="A859" s="67"/>
    </row>
    <row r="860" spans="1:1">
      <c r="A860" s="67"/>
    </row>
    <row r="861" spans="1:1">
      <c r="A861" s="67"/>
    </row>
    <row r="862" spans="1:1">
      <c r="A862" s="67"/>
    </row>
    <row r="863" spans="1:1">
      <c r="A863" s="67"/>
    </row>
    <row r="864" spans="1:1">
      <c r="A864" s="67"/>
    </row>
    <row r="865" spans="1:1">
      <c r="A865" s="67"/>
    </row>
    <row r="866" spans="1:1">
      <c r="A866" s="67"/>
    </row>
    <row r="867" spans="1:1">
      <c r="A867" s="67"/>
    </row>
    <row r="868" spans="1:1">
      <c r="A868" s="67"/>
    </row>
    <row r="869" spans="1:1">
      <c r="A869" s="67"/>
    </row>
    <row r="870" spans="1:1">
      <c r="A870" s="67"/>
    </row>
    <row r="871" spans="1:1">
      <c r="A871" s="67"/>
    </row>
    <row r="872" spans="1:1">
      <c r="A872" s="67"/>
    </row>
    <row r="873" spans="1:1">
      <c r="A873" s="67"/>
    </row>
    <row r="874" spans="1:1">
      <c r="A874" s="67"/>
    </row>
    <row r="875" spans="1:1">
      <c r="A875" s="67"/>
    </row>
    <row r="876" spans="1:1">
      <c r="A876" s="67"/>
    </row>
    <row r="877" spans="1:1">
      <c r="A877" s="67"/>
    </row>
    <row r="878" spans="1:1">
      <c r="A878" s="67"/>
    </row>
    <row r="879" spans="1:1">
      <c r="A879" s="67"/>
    </row>
    <row r="880" spans="1:1">
      <c r="A880" s="67"/>
    </row>
    <row r="881" spans="1:1">
      <c r="A881" s="67"/>
    </row>
    <row r="882" spans="1:1">
      <c r="A882" s="67"/>
    </row>
    <row r="883" spans="1:1">
      <c r="A883" s="67"/>
    </row>
    <row r="884" spans="1:1">
      <c r="A884" s="67"/>
    </row>
    <row r="885" spans="1:1">
      <c r="A885" s="67"/>
    </row>
    <row r="886" spans="1:1">
      <c r="A886" s="67"/>
    </row>
    <row r="887" spans="1:1">
      <c r="A887" s="67"/>
    </row>
    <row r="888" spans="1:1">
      <c r="A888" s="67"/>
    </row>
    <row r="889" spans="1:1">
      <c r="A889" s="67"/>
    </row>
    <row r="890" spans="1:1">
      <c r="A890" s="67"/>
    </row>
    <row r="891" spans="1:1">
      <c r="A891" s="67"/>
    </row>
    <row r="892" spans="1:1">
      <c r="A892" s="67"/>
    </row>
    <row r="893" spans="1:1">
      <c r="A893" s="67"/>
    </row>
    <row r="894" spans="1:1">
      <c r="A894" s="67"/>
    </row>
    <row r="895" spans="1:1">
      <c r="A895" s="67"/>
    </row>
    <row r="896" spans="1:1">
      <c r="A896" s="67"/>
    </row>
    <row r="897" spans="1:1">
      <c r="A897" s="67"/>
    </row>
    <row r="898" spans="1:1">
      <c r="A898" s="67"/>
    </row>
    <row r="899" spans="1:1">
      <c r="A899" s="67"/>
    </row>
    <row r="900" spans="1:1">
      <c r="A900" s="67"/>
    </row>
    <row r="901" spans="1:1">
      <c r="A901" s="67"/>
    </row>
    <row r="902" spans="1:1">
      <c r="A902" s="67"/>
    </row>
    <row r="903" spans="1:1">
      <c r="A903" s="67"/>
    </row>
    <row r="904" spans="1:1">
      <c r="A904" s="67"/>
    </row>
    <row r="905" spans="1:1">
      <c r="A905" s="67"/>
    </row>
    <row r="906" spans="1:1">
      <c r="A906" s="67"/>
    </row>
    <row r="907" spans="1:1">
      <c r="A907" s="67"/>
    </row>
    <row r="908" spans="1:1">
      <c r="A908" s="67"/>
    </row>
    <row r="909" spans="1:1">
      <c r="A909" s="67"/>
    </row>
    <row r="910" spans="1:1">
      <c r="A910" s="67"/>
    </row>
    <row r="911" spans="1:1">
      <c r="A911" s="67"/>
    </row>
    <row r="912" spans="1:1">
      <c r="A912" s="67"/>
    </row>
    <row r="913" spans="1:1">
      <c r="A913" s="67"/>
    </row>
    <row r="914" spans="1:1">
      <c r="A914" s="67"/>
    </row>
    <row r="915" spans="1:1">
      <c r="A915" s="67"/>
    </row>
    <row r="916" spans="1:1">
      <c r="A916" s="67"/>
    </row>
    <row r="917" spans="1:1">
      <c r="A917" s="67"/>
    </row>
    <row r="918" spans="1:1">
      <c r="A918" s="67"/>
    </row>
    <row r="919" spans="1:1">
      <c r="A919" s="67"/>
    </row>
    <row r="920" spans="1:1">
      <c r="A920" s="67"/>
    </row>
    <row r="921" spans="1:1">
      <c r="A921" s="67"/>
    </row>
    <row r="922" spans="1:1">
      <c r="A922" s="67"/>
    </row>
    <row r="923" spans="1:1">
      <c r="A923" s="67"/>
    </row>
    <row r="924" spans="1:1">
      <c r="A924" s="67"/>
    </row>
    <row r="925" spans="1:1">
      <c r="A925" s="67"/>
    </row>
    <row r="926" spans="1:1">
      <c r="A926" s="67"/>
    </row>
    <row r="927" spans="1:1">
      <c r="A927" s="67"/>
    </row>
    <row r="928" spans="1:1">
      <c r="A928" s="67"/>
    </row>
    <row r="929" spans="1:1">
      <c r="A929" s="67"/>
    </row>
    <row r="930" spans="1:1">
      <c r="A930" s="67"/>
    </row>
    <row r="931" spans="1:1">
      <c r="A931" s="67"/>
    </row>
    <row r="932" spans="1:1">
      <c r="A932" s="67"/>
    </row>
    <row r="933" spans="1:1">
      <c r="A933" s="67"/>
    </row>
    <row r="934" spans="1:1">
      <c r="A934" s="67"/>
    </row>
    <row r="935" spans="1:1">
      <c r="A935" s="67"/>
    </row>
    <row r="936" spans="1:1">
      <c r="A936" s="67"/>
    </row>
    <row r="937" spans="1:1">
      <c r="A937" s="67"/>
    </row>
    <row r="938" spans="1:1">
      <c r="A938" s="67"/>
    </row>
    <row r="939" spans="1:1">
      <c r="A939" s="67"/>
    </row>
    <row r="940" spans="1:1">
      <c r="A940" s="67"/>
    </row>
    <row r="941" spans="1:1">
      <c r="A941" s="67"/>
    </row>
    <row r="942" spans="1:1">
      <c r="A942" s="67"/>
    </row>
    <row r="943" spans="1:1">
      <c r="A943" s="67"/>
    </row>
    <row r="944" spans="1:1">
      <c r="A944" s="67"/>
    </row>
    <row r="945" spans="1:1">
      <c r="A945" s="67"/>
    </row>
    <row r="946" spans="1:1">
      <c r="A946" s="67"/>
    </row>
    <row r="947" spans="1:1">
      <c r="A947" s="67"/>
    </row>
    <row r="948" spans="1:1">
      <c r="A948" s="67"/>
    </row>
    <row r="949" spans="1:1">
      <c r="A949" s="67"/>
    </row>
    <row r="950" spans="1:1">
      <c r="A950" s="67"/>
    </row>
    <row r="951" spans="1:1">
      <c r="A951" s="67"/>
    </row>
    <row r="952" spans="1:1">
      <c r="A952" s="67"/>
    </row>
    <row r="953" spans="1:1">
      <c r="A953" s="67"/>
    </row>
    <row r="954" spans="1:1">
      <c r="A954" s="67"/>
    </row>
    <row r="955" spans="1:1">
      <c r="A955" s="67"/>
    </row>
    <row r="956" spans="1:1">
      <c r="A956" s="67"/>
    </row>
    <row r="957" spans="1:1">
      <c r="A957" s="67"/>
    </row>
    <row r="958" spans="1:1">
      <c r="A958" s="67"/>
    </row>
    <row r="959" spans="1:1">
      <c r="A959" s="67"/>
    </row>
    <row r="960" spans="1:1">
      <c r="A960" s="67"/>
    </row>
    <row r="961" spans="1:1">
      <c r="A961" s="67"/>
    </row>
    <row r="962" spans="1:1">
      <c r="A962" s="67"/>
    </row>
    <row r="963" spans="1:1">
      <c r="A963" s="67"/>
    </row>
    <row r="964" spans="1:1">
      <c r="A964" s="67"/>
    </row>
    <row r="965" spans="1:1">
      <c r="A965" s="67"/>
    </row>
    <row r="966" spans="1:1">
      <c r="A966" s="67"/>
    </row>
    <row r="967" spans="1:1">
      <c r="A967" s="67"/>
    </row>
    <row r="968" spans="1:1">
      <c r="A968" s="67"/>
    </row>
    <row r="969" spans="1:1">
      <c r="A969" s="67"/>
    </row>
    <row r="970" spans="1:1">
      <c r="A970" s="67"/>
    </row>
    <row r="971" spans="1:1">
      <c r="A971" s="67"/>
    </row>
    <row r="972" spans="1:1">
      <c r="A972" s="67"/>
    </row>
    <row r="973" spans="1:1">
      <c r="A973" s="67"/>
    </row>
    <row r="974" spans="1:1">
      <c r="A974" s="67"/>
    </row>
    <row r="975" spans="1:1">
      <c r="A975" s="67"/>
    </row>
    <row r="976" spans="1:1">
      <c r="A976" s="67"/>
    </row>
    <row r="977" spans="1:1">
      <c r="A977" s="67"/>
    </row>
    <row r="978" spans="1:1">
      <c r="A978" s="67"/>
    </row>
    <row r="979" spans="1:1">
      <c r="A979" s="67"/>
    </row>
    <row r="980" spans="1:1">
      <c r="A980" s="67"/>
    </row>
    <row r="981" spans="1:1">
      <c r="A981" s="67"/>
    </row>
    <row r="982" spans="1:1">
      <c r="A982" s="67"/>
    </row>
    <row r="983" spans="1:1">
      <c r="A983" s="67"/>
    </row>
    <row r="984" spans="1:1">
      <c r="A984" s="67"/>
    </row>
    <row r="985" spans="1:1">
      <c r="A985" s="67"/>
    </row>
    <row r="986" spans="1:1">
      <c r="A986" s="67"/>
    </row>
    <row r="987" spans="1:1">
      <c r="A987" s="67"/>
    </row>
    <row r="988" spans="1:1">
      <c r="A988" s="67"/>
    </row>
    <row r="989" spans="1:1">
      <c r="A989" s="67"/>
    </row>
    <row r="990" spans="1:1">
      <c r="A990" s="67"/>
    </row>
    <row r="991" spans="1:1">
      <c r="A991" s="67"/>
    </row>
    <row r="992" spans="1:1">
      <c r="A992" s="67"/>
    </row>
    <row r="993" spans="1:1">
      <c r="A993" s="67"/>
    </row>
    <row r="994" spans="1:1">
      <c r="A994" s="67"/>
    </row>
    <row r="995" spans="1:1">
      <c r="A995" s="67"/>
    </row>
    <row r="996" spans="1:1">
      <c r="A996" s="67"/>
    </row>
    <row r="997" spans="1:1">
      <c r="A997" s="67"/>
    </row>
    <row r="998" spans="1:1">
      <c r="A998" s="67"/>
    </row>
    <row r="999" spans="1:1">
      <c r="A999" s="67"/>
    </row>
    <row r="1000" spans="1:1">
      <c r="A1000" s="67"/>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2DDC9-E0E8-48BF-8BE6-D6DD57F6C67D}">
  <sheetPr codeName="Sheet3"/>
  <dimension ref="A1:I65"/>
  <sheetViews>
    <sheetView zoomScale="90" zoomScaleNormal="90" workbookViewId="0">
      <pane xSplit="1" ySplit="2" topLeftCell="B3" activePane="bottomRight" state="frozen"/>
      <selection pane="topRight" activeCell="B1" sqref="B1"/>
      <selection pane="bottomLeft" activeCell="A3" sqref="A3"/>
      <selection pane="bottomRight" activeCell="G6" sqref="G6"/>
    </sheetView>
  </sheetViews>
  <sheetFormatPr defaultRowHeight="15"/>
  <cols>
    <col min="1" max="1" width="21" bestFit="1" customWidth="1"/>
  </cols>
  <sheetData>
    <row r="1" spans="1:9" ht="27.75" customHeight="1">
      <c r="A1" s="18" t="s">
        <v>38</v>
      </c>
      <c r="B1" s="10" t="s">
        <v>39</v>
      </c>
      <c r="C1" s="10" t="s">
        <v>39</v>
      </c>
      <c r="D1" s="10" t="s">
        <v>39</v>
      </c>
      <c r="E1" s="10" t="s">
        <v>39</v>
      </c>
      <c r="F1" s="10" t="s">
        <v>39</v>
      </c>
      <c r="G1" s="10" t="s">
        <v>39</v>
      </c>
      <c r="H1" s="10" t="s">
        <v>39</v>
      </c>
      <c r="I1" s="18" t="s">
        <v>40</v>
      </c>
    </row>
    <row r="2" spans="1:9">
      <c r="A2" s="18" t="s">
        <v>206</v>
      </c>
      <c r="B2" s="10" t="s">
        <v>5</v>
      </c>
      <c r="C2" s="10">
        <v>1</v>
      </c>
      <c r="D2" s="10">
        <v>2</v>
      </c>
      <c r="E2" s="10">
        <v>3</v>
      </c>
      <c r="F2" s="10">
        <v>4</v>
      </c>
      <c r="G2" s="10">
        <v>5</v>
      </c>
      <c r="H2" s="10">
        <v>6</v>
      </c>
      <c r="I2" s="18"/>
    </row>
    <row r="3" spans="1:9">
      <c r="A3" s="17" t="s">
        <v>41</v>
      </c>
      <c r="B3" s="21" t="b">
        <v>1</v>
      </c>
      <c r="C3" s="21" t="b">
        <v>1</v>
      </c>
      <c r="D3" s="21" t="b">
        <v>1</v>
      </c>
      <c r="E3" s="21" t="b">
        <v>1</v>
      </c>
      <c r="F3" s="21" t="b">
        <v>1</v>
      </c>
      <c r="G3" s="21" t="b">
        <v>1</v>
      </c>
      <c r="H3" s="21" t="b">
        <v>1</v>
      </c>
      <c r="I3" s="19" t="s">
        <v>437</v>
      </c>
    </row>
    <row r="4" spans="1:9">
      <c r="A4" s="17" t="s">
        <v>42</v>
      </c>
      <c r="B4" s="21" t="b">
        <v>1</v>
      </c>
      <c r="C4" s="21" t="b">
        <v>1</v>
      </c>
      <c r="D4" s="21" t="b">
        <v>1</v>
      </c>
      <c r="E4" s="21" t="b">
        <v>1</v>
      </c>
      <c r="F4" s="21" t="b">
        <v>1</v>
      </c>
      <c r="G4" s="21" t="b">
        <v>0</v>
      </c>
      <c r="H4" s="21" t="b">
        <v>0</v>
      </c>
      <c r="I4" s="19" t="s">
        <v>438</v>
      </c>
    </row>
    <row r="5" spans="1:9">
      <c r="A5" s="17" t="s">
        <v>44</v>
      </c>
      <c r="B5" s="21" t="b">
        <v>1</v>
      </c>
      <c r="C5" s="21" t="b">
        <v>1</v>
      </c>
      <c r="D5" s="21" t="b">
        <v>1</v>
      </c>
      <c r="E5" s="21" t="b">
        <v>1</v>
      </c>
      <c r="F5" s="21" t="b">
        <v>1</v>
      </c>
      <c r="G5" s="21" t="b">
        <v>0</v>
      </c>
      <c r="H5" s="21" t="b">
        <v>1</v>
      </c>
      <c r="I5" s="19" t="s">
        <v>467</v>
      </c>
    </row>
    <row r="6" spans="1:9">
      <c r="A6" s="17" t="s">
        <v>45</v>
      </c>
      <c r="B6" s="21" t="b">
        <v>0</v>
      </c>
      <c r="C6" s="21" t="b">
        <v>0</v>
      </c>
      <c r="D6" s="21" t="b">
        <v>0</v>
      </c>
      <c r="E6" s="21" t="b">
        <v>0</v>
      </c>
      <c r="F6" s="21" t="b">
        <v>1</v>
      </c>
      <c r="G6" s="21" t="b">
        <v>0</v>
      </c>
      <c r="H6" s="21" t="b">
        <v>0</v>
      </c>
      <c r="I6" s="20" t="s">
        <v>439</v>
      </c>
    </row>
    <row r="7" spans="1:9" s="236" customFormat="1">
      <c r="A7" s="284" t="s">
        <v>1146</v>
      </c>
      <c r="B7" s="285" t="b">
        <v>0</v>
      </c>
      <c r="C7" s="285" t="b">
        <v>1</v>
      </c>
      <c r="D7" s="285" t="b">
        <v>0</v>
      </c>
      <c r="E7" s="285" t="b">
        <v>0</v>
      </c>
      <c r="F7" s="285" t="b">
        <v>0</v>
      </c>
      <c r="G7" s="285" t="b">
        <v>0</v>
      </c>
      <c r="H7" s="286" t="b">
        <v>0</v>
      </c>
      <c r="I7" s="20" t="s">
        <v>1147</v>
      </c>
    </row>
    <row r="8" spans="1:9">
      <c r="A8" s="17" t="s">
        <v>46</v>
      </c>
      <c r="B8" s="21" t="b">
        <v>1</v>
      </c>
      <c r="C8" s="21" t="b">
        <v>1</v>
      </c>
      <c r="D8" s="21" t="b">
        <v>1</v>
      </c>
      <c r="E8" s="21" t="b">
        <v>0</v>
      </c>
      <c r="F8" s="21" t="b">
        <v>1</v>
      </c>
      <c r="G8" s="21" t="b">
        <v>0</v>
      </c>
      <c r="H8" s="21" t="b">
        <v>0</v>
      </c>
      <c r="I8" s="20" t="s">
        <v>468</v>
      </c>
    </row>
    <row r="9" spans="1:9">
      <c r="A9" s="17" t="s">
        <v>280</v>
      </c>
      <c r="B9" s="21" t="b">
        <v>1</v>
      </c>
      <c r="C9" s="21" t="b">
        <v>1</v>
      </c>
      <c r="D9" s="21" t="b">
        <v>1</v>
      </c>
      <c r="E9" s="21" t="b">
        <v>1</v>
      </c>
      <c r="F9" s="21" t="b">
        <v>1</v>
      </c>
      <c r="G9" s="21" t="b">
        <v>0</v>
      </c>
      <c r="H9" s="21" t="b">
        <v>1</v>
      </c>
      <c r="I9" s="20" t="s">
        <v>287</v>
      </c>
    </row>
    <row r="10" spans="1:9">
      <c r="A10" s="17" t="s">
        <v>281</v>
      </c>
      <c r="B10" s="21" t="b">
        <v>1</v>
      </c>
      <c r="C10" s="21" t="b">
        <v>1</v>
      </c>
      <c r="D10" s="21" t="b">
        <v>1</v>
      </c>
      <c r="E10" s="21" t="b">
        <v>1</v>
      </c>
      <c r="F10" s="21" t="b">
        <v>1</v>
      </c>
      <c r="G10" s="21" t="b">
        <v>0</v>
      </c>
      <c r="H10" s="21" t="b">
        <v>1</v>
      </c>
      <c r="I10" s="20" t="s">
        <v>288</v>
      </c>
    </row>
    <row r="11" spans="1:9">
      <c r="A11" s="17" t="s">
        <v>897</v>
      </c>
      <c r="B11" s="21" t="b">
        <v>1</v>
      </c>
      <c r="C11" s="21" t="b">
        <v>1</v>
      </c>
      <c r="D11" s="21" t="b">
        <v>1</v>
      </c>
      <c r="E11" s="21" t="b">
        <v>1</v>
      </c>
      <c r="F11" s="21" t="b">
        <v>1</v>
      </c>
      <c r="G11" s="21" t="b">
        <v>0</v>
      </c>
      <c r="H11" s="21" t="b">
        <v>1</v>
      </c>
      <c r="I11" s="20" t="s">
        <v>898</v>
      </c>
    </row>
    <row r="12" spans="1:9">
      <c r="A12" s="17" t="s">
        <v>832</v>
      </c>
      <c r="B12" s="21" t="b">
        <v>1</v>
      </c>
      <c r="C12" s="21" t="b">
        <v>1</v>
      </c>
      <c r="D12" s="21" t="b">
        <v>1</v>
      </c>
      <c r="E12" s="21" t="b">
        <v>0</v>
      </c>
      <c r="F12" s="21" t="b">
        <v>1</v>
      </c>
      <c r="G12" s="21" t="b">
        <v>0</v>
      </c>
      <c r="H12" s="21" t="b">
        <v>1</v>
      </c>
      <c r="I12" s="20" t="s">
        <v>900</v>
      </c>
    </row>
    <row r="13" spans="1:9">
      <c r="A13" s="17" t="s">
        <v>831</v>
      </c>
      <c r="B13" s="21" t="b">
        <v>1</v>
      </c>
      <c r="C13" s="21" t="b">
        <v>1</v>
      </c>
      <c r="D13" s="21" t="b">
        <v>1</v>
      </c>
      <c r="E13" s="21" t="b">
        <v>0</v>
      </c>
      <c r="F13" s="21" t="b">
        <v>1</v>
      </c>
      <c r="G13" s="21" t="b">
        <v>0</v>
      </c>
      <c r="H13" s="21" t="b">
        <v>1</v>
      </c>
      <c r="I13" s="20" t="s">
        <v>901</v>
      </c>
    </row>
    <row r="14" spans="1:9">
      <c r="A14" s="17" t="s">
        <v>833</v>
      </c>
      <c r="B14" s="21" t="b">
        <v>1</v>
      </c>
      <c r="C14" s="21" t="b">
        <v>1</v>
      </c>
      <c r="D14" s="21" t="b">
        <v>1</v>
      </c>
      <c r="E14" s="21" t="b">
        <v>0</v>
      </c>
      <c r="F14" s="21" t="b">
        <v>1</v>
      </c>
      <c r="G14" s="21" t="b">
        <v>0</v>
      </c>
      <c r="H14" s="21" t="b">
        <v>1</v>
      </c>
      <c r="I14" s="20" t="s">
        <v>902</v>
      </c>
    </row>
    <row r="15" spans="1:9">
      <c r="A15" s="17" t="s">
        <v>282</v>
      </c>
      <c r="B15" s="21" t="b">
        <v>1</v>
      </c>
      <c r="C15" s="21" t="b">
        <v>1</v>
      </c>
      <c r="D15" s="21" t="b">
        <v>1</v>
      </c>
      <c r="E15" s="21" t="b">
        <v>1</v>
      </c>
      <c r="F15" s="21" t="b">
        <v>1</v>
      </c>
      <c r="G15" s="21" t="b">
        <v>0</v>
      </c>
      <c r="H15" s="21" t="b">
        <v>1</v>
      </c>
      <c r="I15" s="20" t="s">
        <v>286</v>
      </c>
    </row>
    <row r="16" spans="1:9">
      <c r="A16" s="17" t="s">
        <v>283</v>
      </c>
      <c r="B16" s="21" t="b">
        <v>1</v>
      </c>
      <c r="C16" s="21" t="b">
        <v>1</v>
      </c>
      <c r="D16" s="21" t="b">
        <v>1</v>
      </c>
      <c r="E16" s="21" t="b">
        <v>1</v>
      </c>
      <c r="F16" s="21" t="b">
        <v>1</v>
      </c>
      <c r="G16" s="21" t="b">
        <v>0</v>
      </c>
      <c r="H16" s="21" t="b">
        <v>1</v>
      </c>
      <c r="I16" s="20" t="s">
        <v>286</v>
      </c>
    </row>
    <row r="17" spans="1:9">
      <c r="A17" s="17" t="s">
        <v>70</v>
      </c>
      <c r="B17" s="21" t="b">
        <v>1</v>
      </c>
      <c r="C17" s="21" t="b">
        <v>1</v>
      </c>
      <c r="D17" s="21" t="b">
        <v>1</v>
      </c>
      <c r="E17" s="21" t="b">
        <v>1</v>
      </c>
      <c r="F17" s="21" t="b">
        <v>1</v>
      </c>
      <c r="G17" s="21" t="b">
        <v>1</v>
      </c>
      <c r="H17" s="21" t="b">
        <v>1</v>
      </c>
      <c r="I17" s="20" t="s">
        <v>469</v>
      </c>
    </row>
    <row r="18" spans="1:9">
      <c r="A18" s="206" t="s">
        <v>973</v>
      </c>
      <c r="B18" s="21" t="b">
        <v>0</v>
      </c>
      <c r="C18" s="21" t="b">
        <v>0</v>
      </c>
      <c r="D18" s="21" t="b">
        <v>0</v>
      </c>
      <c r="E18" s="21" t="b">
        <v>1</v>
      </c>
      <c r="F18" s="21" t="b">
        <v>1</v>
      </c>
      <c r="G18" s="21" t="b">
        <v>1</v>
      </c>
      <c r="H18" s="21" t="b">
        <v>1</v>
      </c>
      <c r="I18" s="20" t="s">
        <v>469</v>
      </c>
    </row>
    <row r="19" spans="1:9">
      <c r="A19" s="17" t="s">
        <v>47</v>
      </c>
      <c r="B19" s="21" t="b">
        <v>1</v>
      </c>
      <c r="C19" s="21" t="b">
        <v>1</v>
      </c>
      <c r="D19" s="21" t="b">
        <v>1</v>
      </c>
      <c r="E19" s="21" t="b">
        <v>1</v>
      </c>
      <c r="F19" s="21" t="b">
        <v>1</v>
      </c>
      <c r="G19" s="21" t="b">
        <v>0</v>
      </c>
      <c r="H19" s="21" t="b">
        <v>1</v>
      </c>
      <c r="I19" s="20" t="s">
        <v>470</v>
      </c>
    </row>
    <row r="20" spans="1:9">
      <c r="A20" s="17" t="s">
        <v>73</v>
      </c>
      <c r="B20" s="21" t="b">
        <v>1</v>
      </c>
      <c r="C20" s="21" t="b">
        <v>1</v>
      </c>
      <c r="D20" s="21" t="b">
        <v>1</v>
      </c>
      <c r="E20" s="21" t="b">
        <v>1</v>
      </c>
      <c r="F20" s="21" t="b">
        <v>1</v>
      </c>
      <c r="G20" s="21" t="b">
        <v>0</v>
      </c>
      <c r="H20" s="21" t="b">
        <v>1</v>
      </c>
      <c r="I20" s="20" t="s">
        <v>471</v>
      </c>
    </row>
    <row r="21" spans="1:9">
      <c r="A21" s="17" t="s">
        <v>284</v>
      </c>
      <c r="B21" s="21" t="b">
        <v>1</v>
      </c>
      <c r="C21" s="21" t="b">
        <v>1</v>
      </c>
      <c r="D21" s="21" t="b">
        <v>1</v>
      </c>
      <c r="E21" s="21" t="b">
        <v>1</v>
      </c>
      <c r="F21" s="21" t="b">
        <v>1</v>
      </c>
      <c r="G21" s="21" t="b">
        <v>0</v>
      </c>
      <c r="H21" s="21" t="b">
        <v>1</v>
      </c>
      <c r="I21" s="20" t="s">
        <v>472</v>
      </c>
    </row>
    <row r="22" spans="1:9">
      <c r="A22" s="17" t="s">
        <v>285</v>
      </c>
      <c r="B22" s="21" t="b">
        <v>1</v>
      </c>
      <c r="C22" s="21" t="b">
        <v>1</v>
      </c>
      <c r="D22" s="21" t="b">
        <v>1</v>
      </c>
      <c r="E22" s="21" t="b">
        <v>1</v>
      </c>
      <c r="F22" s="21" t="b">
        <v>1</v>
      </c>
      <c r="G22" s="21" t="b">
        <v>0</v>
      </c>
      <c r="H22" s="21" t="b">
        <v>1</v>
      </c>
      <c r="I22" s="20" t="s">
        <v>473</v>
      </c>
    </row>
    <row r="23" spans="1:9">
      <c r="A23" s="17" t="s">
        <v>136</v>
      </c>
      <c r="B23" s="21" t="b">
        <v>1</v>
      </c>
      <c r="C23" s="21" t="b">
        <v>1</v>
      </c>
      <c r="D23" s="21" t="b">
        <v>1</v>
      </c>
      <c r="E23" s="21" t="b">
        <v>0</v>
      </c>
      <c r="F23" s="21" t="b">
        <v>1</v>
      </c>
      <c r="G23" s="21" t="b">
        <v>0</v>
      </c>
      <c r="H23" s="21" t="b">
        <v>0</v>
      </c>
      <c r="I23" s="20" t="s">
        <v>459</v>
      </c>
    </row>
    <row r="24" spans="1:9">
      <c r="A24" s="17" t="s">
        <v>137</v>
      </c>
      <c r="B24" s="62" t="b">
        <v>1</v>
      </c>
      <c r="C24" s="62" t="b">
        <v>1</v>
      </c>
      <c r="D24" s="62" t="b">
        <v>1</v>
      </c>
      <c r="E24" s="62" t="b">
        <v>0</v>
      </c>
      <c r="F24" s="62" t="b">
        <v>1</v>
      </c>
      <c r="G24" s="62" t="b">
        <v>0</v>
      </c>
      <c r="H24" s="62" t="b">
        <v>0</v>
      </c>
      <c r="I24" s="20" t="s">
        <v>460</v>
      </c>
    </row>
    <row r="25" spans="1:9" s="209" customFormat="1">
      <c r="A25" s="81" t="s">
        <v>1032</v>
      </c>
      <c r="B25" s="21" t="b">
        <v>0</v>
      </c>
      <c r="C25" s="21" t="b">
        <v>0</v>
      </c>
      <c r="D25" s="21" t="b">
        <v>0</v>
      </c>
      <c r="E25" s="21" t="b">
        <v>0</v>
      </c>
      <c r="F25" s="21" t="b">
        <v>0</v>
      </c>
      <c r="G25" s="21" t="b">
        <v>1</v>
      </c>
      <c r="H25" s="63" t="b">
        <v>0</v>
      </c>
      <c r="I25" s="217" t="s">
        <v>1033</v>
      </c>
    </row>
    <row r="26" spans="1:9">
      <c r="A26" s="79" t="s">
        <v>48</v>
      </c>
      <c r="B26" s="31" t="b">
        <v>0</v>
      </c>
      <c r="C26" s="31" t="b">
        <v>1</v>
      </c>
      <c r="D26" s="31" t="b">
        <v>1</v>
      </c>
      <c r="E26" s="31" t="b">
        <v>0</v>
      </c>
      <c r="F26" s="31" t="b">
        <v>0</v>
      </c>
      <c r="G26" s="31" t="b">
        <v>0</v>
      </c>
      <c r="H26" s="80" t="b">
        <v>0</v>
      </c>
      <c r="I26" s="30" t="s">
        <v>461</v>
      </c>
    </row>
    <row r="27" spans="1:9">
      <c r="A27" s="81" t="s">
        <v>49</v>
      </c>
      <c r="B27" s="82" t="b">
        <f t="shared" ref="B27:G27" si="0">B$26</f>
        <v>0</v>
      </c>
      <c r="C27" s="82" t="b">
        <f t="shared" si="0"/>
        <v>1</v>
      </c>
      <c r="D27" s="82" t="b">
        <f t="shared" si="0"/>
        <v>1</v>
      </c>
      <c r="E27" s="82" t="b">
        <f t="shared" si="0"/>
        <v>0</v>
      </c>
      <c r="F27" s="82" t="b">
        <f t="shared" si="0"/>
        <v>0</v>
      </c>
      <c r="G27" s="82" t="b">
        <f t="shared" si="0"/>
        <v>0</v>
      </c>
      <c r="H27" s="83" t="b">
        <v>1</v>
      </c>
      <c r="I27" s="30" t="s">
        <v>462</v>
      </c>
    </row>
    <row r="28" spans="1:9">
      <c r="A28" s="81" t="s">
        <v>658</v>
      </c>
      <c r="B28" s="82" t="b">
        <f t="shared" ref="B28:C32" si="1">B$26</f>
        <v>0</v>
      </c>
      <c r="C28" s="82" t="b">
        <f t="shared" si="1"/>
        <v>1</v>
      </c>
      <c r="D28" s="82" t="b">
        <v>0</v>
      </c>
      <c r="E28" s="82" t="b">
        <f t="shared" ref="E28:G32" si="2">E$26</f>
        <v>0</v>
      </c>
      <c r="F28" s="82" t="b">
        <f t="shared" si="2"/>
        <v>0</v>
      </c>
      <c r="G28" s="82" t="b">
        <f t="shared" si="2"/>
        <v>0</v>
      </c>
      <c r="H28" s="83" t="b">
        <v>1</v>
      </c>
      <c r="I28" s="30" t="s">
        <v>440</v>
      </c>
    </row>
    <row r="29" spans="1:9">
      <c r="A29" s="81" t="s">
        <v>313</v>
      </c>
      <c r="B29" s="82" t="b">
        <f t="shared" si="1"/>
        <v>0</v>
      </c>
      <c r="C29" s="82" t="b">
        <f t="shared" si="1"/>
        <v>1</v>
      </c>
      <c r="D29" s="82" t="b">
        <f>D$26</f>
        <v>1</v>
      </c>
      <c r="E29" s="82" t="b">
        <f t="shared" si="2"/>
        <v>0</v>
      </c>
      <c r="F29" s="82" t="b">
        <f t="shared" si="2"/>
        <v>0</v>
      </c>
      <c r="G29" s="82" t="b">
        <f t="shared" si="2"/>
        <v>0</v>
      </c>
      <c r="H29" s="87" t="b">
        <v>0</v>
      </c>
      <c r="I29" s="30" t="s">
        <v>463</v>
      </c>
    </row>
    <row r="30" spans="1:9">
      <c r="A30" s="81" t="s">
        <v>50</v>
      </c>
      <c r="B30" s="82" t="b">
        <f t="shared" si="1"/>
        <v>0</v>
      </c>
      <c r="C30" s="82" t="b">
        <f t="shared" si="1"/>
        <v>1</v>
      </c>
      <c r="D30" s="82" t="b">
        <f>D$26</f>
        <v>1</v>
      </c>
      <c r="E30" s="82" t="b">
        <f t="shared" si="2"/>
        <v>0</v>
      </c>
      <c r="F30" s="82" t="b">
        <f t="shared" si="2"/>
        <v>0</v>
      </c>
      <c r="G30" s="82" t="b">
        <f t="shared" si="2"/>
        <v>0</v>
      </c>
      <c r="H30" s="87" t="b">
        <v>0</v>
      </c>
      <c r="I30" s="30" t="s">
        <v>436</v>
      </c>
    </row>
    <row r="31" spans="1:9">
      <c r="A31" s="81" t="s">
        <v>190</v>
      </c>
      <c r="B31" s="82" t="b">
        <f t="shared" si="1"/>
        <v>0</v>
      </c>
      <c r="C31" s="82" t="b">
        <f t="shared" si="1"/>
        <v>1</v>
      </c>
      <c r="D31" s="82" t="b">
        <f>D$26</f>
        <v>1</v>
      </c>
      <c r="E31" s="82" t="b">
        <f t="shared" si="2"/>
        <v>0</v>
      </c>
      <c r="F31" s="82" t="b">
        <f t="shared" si="2"/>
        <v>0</v>
      </c>
      <c r="G31" s="82" t="b">
        <f t="shared" si="2"/>
        <v>0</v>
      </c>
      <c r="H31" s="87" t="b">
        <v>0</v>
      </c>
      <c r="I31" s="30" t="s">
        <v>464</v>
      </c>
    </row>
    <row r="32" spans="1:9">
      <c r="A32" s="84" t="s">
        <v>659</v>
      </c>
      <c r="B32" s="85" t="b">
        <f t="shared" si="1"/>
        <v>0</v>
      </c>
      <c r="C32" s="85" t="b">
        <f t="shared" si="1"/>
        <v>1</v>
      </c>
      <c r="D32" s="85" t="b">
        <v>0</v>
      </c>
      <c r="E32" s="85" t="b">
        <f t="shared" si="2"/>
        <v>0</v>
      </c>
      <c r="F32" s="85" t="b">
        <f t="shared" si="2"/>
        <v>0</v>
      </c>
      <c r="G32" s="85" t="b">
        <f t="shared" si="2"/>
        <v>0</v>
      </c>
      <c r="H32" s="88" t="b">
        <v>0</v>
      </c>
      <c r="I32" s="30" t="s">
        <v>441</v>
      </c>
    </row>
    <row r="33" spans="1:9">
      <c r="A33" s="17" t="s">
        <v>51</v>
      </c>
      <c r="B33" s="76" t="b">
        <v>1</v>
      </c>
      <c r="C33" s="76" t="b">
        <v>1</v>
      </c>
      <c r="D33" s="76" t="b">
        <v>1</v>
      </c>
      <c r="E33" s="76" t="b">
        <v>1</v>
      </c>
      <c r="F33" s="76" t="b">
        <v>1</v>
      </c>
      <c r="G33" s="76" t="b">
        <v>1</v>
      </c>
      <c r="H33" s="76" t="b">
        <v>1</v>
      </c>
      <c r="I33" s="20" t="s">
        <v>465</v>
      </c>
    </row>
    <row r="34" spans="1:9">
      <c r="A34" s="17" t="s">
        <v>52</v>
      </c>
      <c r="B34" s="21" t="b">
        <v>1</v>
      </c>
      <c r="C34" s="21" t="b">
        <v>1</v>
      </c>
      <c r="D34" s="21" t="b">
        <v>1</v>
      </c>
      <c r="E34" s="21" t="b">
        <v>1</v>
      </c>
      <c r="F34" s="21" t="b">
        <v>1</v>
      </c>
      <c r="G34" s="21" t="b">
        <v>0</v>
      </c>
      <c r="H34" s="21" t="b">
        <v>1</v>
      </c>
      <c r="I34" s="20" t="s">
        <v>466</v>
      </c>
    </row>
    <row r="35" spans="1:9">
      <c r="A35" s="17" t="s">
        <v>74</v>
      </c>
      <c r="B35" s="21" t="b">
        <v>1</v>
      </c>
      <c r="C35" s="21" t="b">
        <v>1</v>
      </c>
      <c r="D35" s="21" t="b">
        <v>1</v>
      </c>
      <c r="E35" s="21" t="b">
        <v>1</v>
      </c>
      <c r="F35" s="21" t="b">
        <v>1</v>
      </c>
      <c r="G35" s="21" t="b">
        <v>0</v>
      </c>
      <c r="H35" s="21" t="b">
        <v>1</v>
      </c>
      <c r="I35" s="20" t="s">
        <v>75</v>
      </c>
    </row>
    <row r="36" spans="1:9">
      <c r="A36" s="17" t="s">
        <v>53</v>
      </c>
      <c r="B36" s="21" t="b">
        <v>1</v>
      </c>
      <c r="C36" s="21" t="b">
        <v>1</v>
      </c>
      <c r="D36" s="21" t="b">
        <v>1</v>
      </c>
      <c r="E36" s="21" t="b">
        <v>1</v>
      </c>
      <c r="F36" s="21" t="b">
        <v>1</v>
      </c>
      <c r="G36" s="21" t="b">
        <v>0</v>
      </c>
      <c r="H36" s="21" t="b">
        <v>1</v>
      </c>
      <c r="I36" s="20" t="s">
        <v>451</v>
      </c>
    </row>
    <row r="37" spans="1:9">
      <c r="A37" s="17" t="s">
        <v>43</v>
      </c>
      <c r="B37" s="21" t="b">
        <v>1</v>
      </c>
      <c r="C37" s="21" t="b">
        <v>1</v>
      </c>
      <c r="D37" s="21" t="b">
        <v>1</v>
      </c>
      <c r="E37" s="21" t="b">
        <v>0</v>
      </c>
      <c r="F37" s="21" t="b">
        <v>1</v>
      </c>
      <c r="G37" s="21" t="b">
        <v>0</v>
      </c>
      <c r="H37" s="21" t="b">
        <v>1</v>
      </c>
      <c r="I37" s="20" t="s">
        <v>452</v>
      </c>
    </row>
    <row r="38" spans="1:9">
      <c r="A38" s="17" t="s">
        <v>54</v>
      </c>
      <c r="B38" s="21" t="b">
        <v>1</v>
      </c>
      <c r="C38" s="21" t="b">
        <v>1</v>
      </c>
      <c r="D38" s="21" t="b">
        <v>1</v>
      </c>
      <c r="E38" s="21" t="b">
        <v>0</v>
      </c>
      <c r="F38" s="21" t="b">
        <v>1</v>
      </c>
      <c r="G38" s="21" t="b">
        <v>0</v>
      </c>
      <c r="H38" s="21" t="b">
        <v>1</v>
      </c>
      <c r="I38" s="20" t="s">
        <v>453</v>
      </c>
    </row>
    <row r="39" spans="1:9">
      <c r="A39" s="17" t="s">
        <v>55</v>
      </c>
      <c r="B39" s="21" t="b">
        <v>1</v>
      </c>
      <c r="C39" s="21" t="b">
        <v>1</v>
      </c>
      <c r="D39" s="21" t="b">
        <v>1</v>
      </c>
      <c r="E39" s="21" t="b">
        <v>1</v>
      </c>
      <c r="F39" s="21" t="b">
        <v>1</v>
      </c>
      <c r="G39" s="21" t="b">
        <v>1</v>
      </c>
      <c r="H39" s="21" t="b">
        <v>1</v>
      </c>
      <c r="I39" s="20" t="s">
        <v>454</v>
      </c>
    </row>
    <row r="40" spans="1:9">
      <c r="A40" s="17" t="s">
        <v>56</v>
      </c>
      <c r="B40" s="21" t="b">
        <v>1</v>
      </c>
      <c r="C40" s="21" t="b">
        <v>1</v>
      </c>
      <c r="D40" s="21" t="b">
        <v>1</v>
      </c>
      <c r="E40" s="21" t="b">
        <v>1</v>
      </c>
      <c r="F40" s="21" t="b">
        <v>1</v>
      </c>
      <c r="G40" s="21" t="b">
        <v>1</v>
      </c>
      <c r="H40" s="21" t="b">
        <v>0</v>
      </c>
      <c r="I40" s="20" t="s">
        <v>455</v>
      </c>
    </row>
    <row r="41" spans="1:9">
      <c r="A41" s="17" t="s">
        <v>306</v>
      </c>
      <c r="B41" s="21" t="b">
        <v>1</v>
      </c>
      <c r="C41" s="21" t="b">
        <v>1</v>
      </c>
      <c r="D41" s="21" t="b">
        <v>1</v>
      </c>
      <c r="E41" s="21" t="b">
        <v>0</v>
      </c>
      <c r="F41" s="21" t="b">
        <v>1</v>
      </c>
      <c r="G41" s="21" t="b">
        <v>0</v>
      </c>
      <c r="H41" s="21" t="b">
        <v>0</v>
      </c>
      <c r="I41" s="20" t="s">
        <v>456</v>
      </c>
    </row>
    <row r="42" spans="1:9">
      <c r="A42" s="17" t="s">
        <v>307</v>
      </c>
      <c r="B42" s="21" t="b">
        <v>1</v>
      </c>
      <c r="C42" s="21" t="b">
        <v>1</v>
      </c>
      <c r="D42" s="21" t="b">
        <v>1</v>
      </c>
      <c r="E42" s="21" t="b">
        <v>0</v>
      </c>
      <c r="F42" s="21" t="b">
        <v>1</v>
      </c>
      <c r="G42" s="21" t="b">
        <v>0</v>
      </c>
      <c r="H42" s="21" t="b">
        <v>0</v>
      </c>
      <c r="I42" s="20" t="s">
        <v>457</v>
      </c>
    </row>
    <row r="43" spans="1:9">
      <c r="A43" s="17" t="s">
        <v>57</v>
      </c>
      <c r="B43" s="62" t="b">
        <v>1</v>
      </c>
      <c r="C43" s="62" t="b">
        <v>1</v>
      </c>
      <c r="D43" s="62" t="b">
        <v>1</v>
      </c>
      <c r="E43" s="62" t="b">
        <v>1</v>
      </c>
      <c r="F43" s="62" t="b">
        <v>1</v>
      </c>
      <c r="G43" s="62" t="b">
        <v>1</v>
      </c>
      <c r="H43" s="62" t="b">
        <v>0</v>
      </c>
      <c r="I43" s="20" t="s">
        <v>458</v>
      </c>
    </row>
    <row r="44" spans="1:9">
      <c r="A44" s="79" t="s">
        <v>154</v>
      </c>
      <c r="B44" s="31" t="b">
        <v>0</v>
      </c>
      <c r="C44" s="31" t="b">
        <v>1</v>
      </c>
      <c r="D44" s="31" t="b">
        <v>1</v>
      </c>
      <c r="E44" s="31" t="b">
        <v>0</v>
      </c>
      <c r="F44" s="31" t="b">
        <v>0</v>
      </c>
      <c r="G44" s="31" t="b">
        <v>0</v>
      </c>
      <c r="H44" s="80" t="b">
        <v>1</v>
      </c>
      <c r="I44" s="20" t="s">
        <v>474</v>
      </c>
    </row>
    <row r="45" spans="1:9">
      <c r="A45" s="81" t="s">
        <v>155</v>
      </c>
      <c r="B45" s="82" t="b">
        <f t="shared" ref="B45:F47" si="3">B$44</f>
        <v>0</v>
      </c>
      <c r="C45" s="82" t="b">
        <f t="shared" si="3"/>
        <v>1</v>
      </c>
      <c r="D45" s="82" t="b">
        <f t="shared" si="3"/>
        <v>1</v>
      </c>
      <c r="E45" s="82" t="b">
        <f t="shared" si="3"/>
        <v>0</v>
      </c>
      <c r="F45" s="82" t="b">
        <f t="shared" si="3"/>
        <v>0</v>
      </c>
      <c r="G45" s="63" t="b">
        <v>0</v>
      </c>
      <c r="H45" s="83" t="b">
        <v>0</v>
      </c>
      <c r="I45" s="20" t="s">
        <v>475</v>
      </c>
    </row>
    <row r="46" spans="1:9">
      <c r="A46" s="81" t="s">
        <v>202</v>
      </c>
      <c r="B46" s="82" t="b">
        <f t="shared" si="3"/>
        <v>0</v>
      </c>
      <c r="C46" s="82" t="b">
        <f t="shared" si="3"/>
        <v>1</v>
      </c>
      <c r="D46" s="82" t="b">
        <f t="shared" si="3"/>
        <v>1</v>
      </c>
      <c r="E46" s="82" t="b">
        <f t="shared" si="3"/>
        <v>0</v>
      </c>
      <c r="F46" s="82" t="b">
        <f t="shared" si="3"/>
        <v>0</v>
      </c>
      <c r="G46" s="63" t="b">
        <v>0</v>
      </c>
      <c r="H46" s="83" t="b">
        <v>1</v>
      </c>
      <c r="I46" s="30" t="s">
        <v>477</v>
      </c>
    </row>
    <row r="47" spans="1:9">
      <c r="A47" s="84" t="s">
        <v>201</v>
      </c>
      <c r="B47" s="85" t="b">
        <f t="shared" si="3"/>
        <v>0</v>
      </c>
      <c r="C47" s="85" t="b">
        <f t="shared" si="3"/>
        <v>1</v>
      </c>
      <c r="D47" s="85" t="b">
        <f t="shared" si="3"/>
        <v>1</v>
      </c>
      <c r="E47" s="85" t="b">
        <f t="shared" si="3"/>
        <v>0</v>
      </c>
      <c r="F47" s="85" t="b">
        <f t="shared" si="3"/>
        <v>0</v>
      </c>
      <c r="G47" s="205" t="b">
        <v>0</v>
      </c>
      <c r="H47" s="86" t="b">
        <v>0</v>
      </c>
      <c r="I47" s="30" t="s">
        <v>476</v>
      </c>
    </row>
    <row r="48" spans="1:9">
      <c r="A48" s="17" t="s">
        <v>58</v>
      </c>
      <c r="B48" s="76" t="b">
        <v>1</v>
      </c>
      <c r="C48" s="76" t="b">
        <v>1</v>
      </c>
      <c r="D48" s="76" t="b">
        <v>1</v>
      </c>
      <c r="E48" s="76" t="b">
        <v>1</v>
      </c>
      <c r="F48" s="76" t="b">
        <v>1</v>
      </c>
      <c r="G48" s="76" t="b">
        <v>0</v>
      </c>
      <c r="H48" s="76" t="b">
        <v>1</v>
      </c>
      <c r="I48" s="20" t="s">
        <v>478</v>
      </c>
    </row>
    <row r="49" spans="1:9" s="236" customFormat="1">
      <c r="A49" s="17" t="s">
        <v>1073</v>
      </c>
      <c r="B49" s="243" t="b">
        <v>1</v>
      </c>
      <c r="C49" s="243" t="b">
        <v>1</v>
      </c>
      <c r="D49" s="243" t="b">
        <v>1</v>
      </c>
      <c r="E49" s="243" t="b">
        <v>0</v>
      </c>
      <c r="F49" s="243" t="b">
        <v>1</v>
      </c>
      <c r="G49" s="243" t="b">
        <v>0</v>
      </c>
      <c r="H49" s="243" t="b">
        <v>1</v>
      </c>
      <c r="I49" s="20" t="s">
        <v>1074</v>
      </c>
    </row>
    <row r="50" spans="1:9">
      <c r="A50" s="17" t="s">
        <v>59</v>
      </c>
      <c r="B50" s="21" t="b">
        <v>1</v>
      </c>
      <c r="C50" s="21" t="b">
        <v>1</v>
      </c>
      <c r="D50" s="21" t="b">
        <v>1</v>
      </c>
      <c r="E50" s="21" t="b">
        <v>0</v>
      </c>
      <c r="F50" s="21" t="b">
        <v>1</v>
      </c>
      <c r="G50" s="21" t="b">
        <v>0</v>
      </c>
      <c r="H50" s="21" t="b">
        <v>1</v>
      </c>
      <c r="I50" s="20" t="s">
        <v>442</v>
      </c>
    </row>
    <row r="51" spans="1:9">
      <c r="A51" s="17" t="s">
        <v>480</v>
      </c>
      <c r="B51" s="21" t="b">
        <v>1</v>
      </c>
      <c r="C51" s="21" t="b">
        <v>1</v>
      </c>
      <c r="D51" s="21" t="b">
        <v>1</v>
      </c>
      <c r="E51" s="21" t="b">
        <v>1</v>
      </c>
      <c r="F51" s="21" t="b">
        <v>1</v>
      </c>
      <c r="G51" s="21" t="b">
        <v>0</v>
      </c>
      <c r="H51" s="21" t="b">
        <v>1</v>
      </c>
      <c r="I51" s="20" t="s">
        <v>479</v>
      </c>
    </row>
    <row r="52" spans="1:9">
      <c r="A52" s="17" t="s">
        <v>798</v>
      </c>
      <c r="B52" s="21" t="b">
        <v>1</v>
      </c>
      <c r="C52" s="21" t="b">
        <v>1</v>
      </c>
      <c r="D52" s="21" t="b">
        <v>1</v>
      </c>
      <c r="E52" s="21" t="b">
        <v>0</v>
      </c>
      <c r="F52" s="21" t="b">
        <v>1</v>
      </c>
      <c r="G52" s="21" t="b">
        <v>0</v>
      </c>
      <c r="H52" s="21" t="b">
        <v>1</v>
      </c>
      <c r="I52" s="20" t="s">
        <v>442</v>
      </c>
    </row>
    <row r="53" spans="1:9">
      <c r="A53" s="17" t="s">
        <v>481</v>
      </c>
      <c r="B53" s="21" t="b">
        <v>1</v>
      </c>
      <c r="C53" s="21" t="b">
        <v>1</v>
      </c>
      <c r="D53" s="21" t="b">
        <v>1</v>
      </c>
      <c r="E53" s="21" t="b">
        <v>0</v>
      </c>
      <c r="F53" s="21" t="b">
        <v>1</v>
      </c>
      <c r="G53" s="21" t="b">
        <v>0</v>
      </c>
      <c r="H53" s="21" t="b">
        <v>1</v>
      </c>
      <c r="I53" s="20" t="s">
        <v>482</v>
      </c>
    </row>
    <row r="54" spans="1:9">
      <c r="A54" s="17" t="s">
        <v>660</v>
      </c>
      <c r="B54" s="21" t="b">
        <v>1</v>
      </c>
      <c r="C54" s="21" t="b">
        <v>1</v>
      </c>
      <c r="D54" s="21" t="b">
        <v>1</v>
      </c>
      <c r="E54" s="21" t="b">
        <v>0</v>
      </c>
      <c r="F54" s="21" t="b">
        <v>1</v>
      </c>
      <c r="G54" s="21" t="b">
        <v>0</v>
      </c>
      <c r="H54" s="21" t="b">
        <v>1</v>
      </c>
      <c r="I54" s="20" t="s">
        <v>664</v>
      </c>
    </row>
    <row r="55" spans="1:9">
      <c r="A55" s="17" t="s">
        <v>62</v>
      </c>
      <c r="B55" s="21" t="b">
        <v>1</v>
      </c>
      <c r="C55" s="21" t="b">
        <v>1</v>
      </c>
      <c r="D55" s="21" t="b">
        <v>1</v>
      </c>
      <c r="E55" s="21" t="b">
        <v>0</v>
      </c>
      <c r="F55" s="21" t="b">
        <v>1</v>
      </c>
      <c r="G55" s="21" t="b">
        <v>0</v>
      </c>
      <c r="H55" s="21" t="b">
        <v>1</v>
      </c>
      <c r="I55" s="20" t="s">
        <v>443</v>
      </c>
    </row>
    <row r="56" spans="1:9">
      <c r="A56" s="17" t="s">
        <v>60</v>
      </c>
      <c r="B56" s="21" t="b">
        <v>1</v>
      </c>
      <c r="C56" s="21" t="b">
        <v>1</v>
      </c>
      <c r="D56" s="21" t="b">
        <v>1</v>
      </c>
      <c r="E56" s="21" t="b">
        <v>0</v>
      </c>
      <c r="F56" s="21" t="b">
        <v>1</v>
      </c>
      <c r="G56" s="21" t="b">
        <v>0</v>
      </c>
      <c r="H56" s="21" t="b">
        <v>1</v>
      </c>
      <c r="I56" s="20" t="s">
        <v>444</v>
      </c>
    </row>
    <row r="57" spans="1:9">
      <c r="A57" s="17" t="s">
        <v>484</v>
      </c>
      <c r="B57" s="21" t="b">
        <v>1</v>
      </c>
      <c r="C57" s="21" t="b">
        <v>1</v>
      </c>
      <c r="D57" s="21" t="b">
        <v>1</v>
      </c>
      <c r="E57" s="21" t="b">
        <v>1</v>
      </c>
      <c r="F57" s="21" t="b">
        <v>1</v>
      </c>
      <c r="G57" s="21" t="b">
        <v>0</v>
      </c>
      <c r="H57" s="21" t="b">
        <v>1</v>
      </c>
      <c r="I57" s="20" t="s">
        <v>479</v>
      </c>
    </row>
    <row r="58" spans="1:9">
      <c r="A58" s="17" t="s">
        <v>485</v>
      </c>
      <c r="B58" s="21" t="b">
        <v>1</v>
      </c>
      <c r="C58" s="21" t="b">
        <v>1</v>
      </c>
      <c r="D58" s="21" t="b">
        <v>1</v>
      </c>
      <c r="E58" s="21" t="b">
        <v>0</v>
      </c>
      <c r="F58" s="21" t="b">
        <v>1</v>
      </c>
      <c r="G58" s="21" t="b">
        <v>0</v>
      </c>
      <c r="H58" s="21" t="b">
        <v>1</v>
      </c>
      <c r="I58" s="20" t="s">
        <v>483</v>
      </c>
    </row>
    <row r="59" spans="1:9">
      <c r="A59" s="17" t="s">
        <v>661</v>
      </c>
      <c r="B59" s="21" t="b">
        <v>1</v>
      </c>
      <c r="C59" s="21" t="b">
        <v>1</v>
      </c>
      <c r="D59" s="21" t="b">
        <v>1</v>
      </c>
      <c r="E59" s="21" t="b">
        <v>0</v>
      </c>
      <c r="F59" s="21" t="b">
        <v>1</v>
      </c>
      <c r="G59" s="21" t="b">
        <v>0</v>
      </c>
      <c r="H59" s="21" t="b">
        <v>1</v>
      </c>
      <c r="I59" s="20" t="s">
        <v>663</v>
      </c>
    </row>
    <row r="60" spans="1:9">
      <c r="A60" s="17" t="s">
        <v>63</v>
      </c>
      <c r="B60" s="21" t="b">
        <v>1</v>
      </c>
      <c r="C60" s="21" t="b">
        <v>1</v>
      </c>
      <c r="D60" s="21" t="b">
        <v>1</v>
      </c>
      <c r="E60" s="21" t="b">
        <v>0</v>
      </c>
      <c r="F60" s="21" t="b">
        <v>1</v>
      </c>
      <c r="G60" s="21" t="b">
        <v>0</v>
      </c>
      <c r="H60" s="21" t="b">
        <v>1</v>
      </c>
      <c r="I60" s="20" t="s">
        <v>445</v>
      </c>
    </row>
    <row r="61" spans="1:9">
      <c r="A61" s="17" t="s">
        <v>61</v>
      </c>
      <c r="B61" s="21" t="b">
        <v>1</v>
      </c>
      <c r="C61" s="21" t="b">
        <v>1</v>
      </c>
      <c r="D61" s="21" t="b">
        <v>1</v>
      </c>
      <c r="E61" s="21" t="b">
        <v>0</v>
      </c>
      <c r="F61" s="21" t="b">
        <v>1</v>
      </c>
      <c r="G61" s="21" t="b">
        <v>0</v>
      </c>
      <c r="H61" s="21" t="b">
        <v>1</v>
      </c>
      <c r="I61" s="20" t="s">
        <v>446</v>
      </c>
    </row>
    <row r="62" spans="1:9">
      <c r="A62" s="17" t="s">
        <v>64</v>
      </c>
      <c r="B62" s="21" t="b">
        <v>1</v>
      </c>
      <c r="C62" s="21" t="b">
        <v>1</v>
      </c>
      <c r="D62" s="21" t="b">
        <v>1</v>
      </c>
      <c r="E62" s="21" t="b">
        <v>0</v>
      </c>
      <c r="F62" s="21" t="b">
        <v>1</v>
      </c>
      <c r="G62" s="21" t="b">
        <v>0</v>
      </c>
      <c r="H62" s="21" t="b">
        <v>1</v>
      </c>
      <c r="I62" s="20" t="s">
        <v>447</v>
      </c>
    </row>
    <row r="63" spans="1:9">
      <c r="A63" s="17" t="s">
        <v>65</v>
      </c>
      <c r="B63" s="21" t="b">
        <v>1</v>
      </c>
      <c r="C63" s="21" t="b">
        <v>1</v>
      </c>
      <c r="D63" s="21" t="b">
        <v>1</v>
      </c>
      <c r="E63" s="21" t="b">
        <v>0</v>
      </c>
      <c r="F63" s="21" t="b">
        <v>1</v>
      </c>
      <c r="G63" s="21" t="b">
        <v>0</v>
      </c>
      <c r="H63" s="21" t="b">
        <v>1</v>
      </c>
      <c r="I63" s="20" t="s">
        <v>448</v>
      </c>
    </row>
    <row r="64" spans="1:9">
      <c r="A64" s="17" t="s">
        <v>66</v>
      </c>
      <c r="B64" s="21" t="b">
        <v>1</v>
      </c>
      <c r="C64" s="21" t="b">
        <v>1</v>
      </c>
      <c r="D64" s="21" t="b">
        <v>1</v>
      </c>
      <c r="E64" s="21" t="b">
        <v>1</v>
      </c>
      <c r="F64" s="21" t="b">
        <v>1</v>
      </c>
      <c r="G64" s="21" t="b">
        <v>0</v>
      </c>
      <c r="H64" s="21" t="b">
        <v>1</v>
      </c>
      <c r="I64" s="20" t="s">
        <v>449</v>
      </c>
    </row>
    <row r="65" spans="1:9">
      <c r="A65" s="17" t="s">
        <v>67</v>
      </c>
      <c r="B65" s="21" t="b">
        <v>1</v>
      </c>
      <c r="C65" s="21" t="b">
        <v>1</v>
      </c>
      <c r="D65" s="21" t="b">
        <v>1</v>
      </c>
      <c r="E65" s="21" t="b">
        <v>0</v>
      </c>
      <c r="F65" s="21" t="b">
        <v>1</v>
      </c>
      <c r="G65" s="21" t="b">
        <v>0</v>
      </c>
      <c r="H65" s="21" t="b">
        <v>1</v>
      </c>
      <c r="I65" s="20" t="s">
        <v>450</v>
      </c>
    </row>
  </sheetData>
  <autoFilter ref="A2:H65" xr:uid="{7A02DDC9-E0E8-48BF-8BE6-D6DD57F6C67D}"/>
  <conditionalFormatting sqref="B3:H6 B26:H48 B50:H65 B8:H24">
    <cfRule type="cellIs" dxfId="34" priority="5" operator="equal">
      <formula>FALSE</formula>
    </cfRule>
  </conditionalFormatting>
  <conditionalFormatting sqref="B25:H25">
    <cfRule type="cellIs" dxfId="33" priority="3" operator="equal">
      <formula>FALSE</formula>
    </cfRule>
  </conditionalFormatting>
  <conditionalFormatting sqref="B49:H49">
    <cfRule type="cellIs" dxfId="32" priority="2" operator="equal">
      <formula>FALSE</formula>
    </cfRule>
  </conditionalFormatting>
  <conditionalFormatting sqref="B7:H7">
    <cfRule type="cellIs" dxfId="31" priority="1" operator="equal">
      <formula>FALSE</formula>
    </cfRule>
  </conditionalFormatting>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6271F-DDC4-42AD-ABEE-7C9C7FC23386}">
  <dimension ref="A2:RT334"/>
  <sheetViews>
    <sheetView workbookViewId="0">
      <pane ySplit="4" topLeftCell="A298" activePane="bottomLeft" state="frozen"/>
      <selection pane="bottomLeft" activeCell="A4" sqref="A4"/>
    </sheetView>
  </sheetViews>
  <sheetFormatPr defaultRowHeight="15"/>
  <cols>
    <col min="3" max="3" width="22.5703125" bestFit="1" customWidth="1"/>
    <col min="7" max="7" width="22.5703125" bestFit="1" customWidth="1"/>
  </cols>
  <sheetData>
    <row r="2" spans="1:10">
      <c r="B2" t="s">
        <v>1662</v>
      </c>
    </row>
    <row r="3" spans="1:10">
      <c r="B3" s="144" t="s">
        <v>1</v>
      </c>
      <c r="C3" s="145" t="s">
        <v>2</v>
      </c>
      <c r="D3" s="145" t="s">
        <v>3</v>
      </c>
      <c r="E3" t="s">
        <v>4</v>
      </c>
      <c r="F3" s="222" t="s">
        <v>1</v>
      </c>
      <c r="G3" s="223" t="s">
        <v>2</v>
      </c>
      <c r="H3" s="223" t="s">
        <v>3</v>
      </c>
      <c r="I3" s="223" t="s">
        <v>4</v>
      </c>
    </row>
    <row r="4" spans="1:10">
      <c r="B4" s="146" t="s">
        <v>18</v>
      </c>
      <c r="C4" s="147"/>
      <c r="D4" s="148"/>
      <c r="E4" t="s">
        <v>1148</v>
      </c>
      <c r="F4" s="146" t="s">
        <v>18</v>
      </c>
      <c r="G4" s="148"/>
      <c r="H4" s="148"/>
      <c r="I4" s="287" t="s">
        <v>1148</v>
      </c>
    </row>
    <row r="5" spans="1:10">
      <c r="A5">
        <f>IF($C5="","blank",MATCH($C5,$G$5:$G$130,0))</f>
        <v>1</v>
      </c>
      <c r="B5" s="24" t="s">
        <v>10</v>
      </c>
      <c r="C5" s="149" t="s">
        <v>23</v>
      </c>
      <c r="D5" s="148"/>
      <c r="F5" s="208" t="s">
        <v>10</v>
      </c>
      <c r="G5" s="149" t="s">
        <v>23</v>
      </c>
      <c r="H5" s="148"/>
      <c r="I5" s="288"/>
    </row>
    <row r="6" spans="1:10" s="236" customFormat="1">
      <c r="A6" s="236">
        <f t="shared" ref="A6:A69" si="0">IF($C6="","blank",MATCH($C6,$G$5:$G$130,0))</f>
        <v>2</v>
      </c>
      <c r="B6" s="208" t="s">
        <v>10</v>
      </c>
      <c r="C6" s="149" t="s">
        <v>1664</v>
      </c>
      <c r="D6" s="148"/>
      <c r="F6" s="208" t="s">
        <v>10</v>
      </c>
      <c r="G6" s="149" t="s">
        <v>1664</v>
      </c>
      <c r="H6" s="148"/>
      <c r="I6" s="288" t="s">
        <v>1665</v>
      </c>
      <c r="J6" s="288" t="s">
        <v>1666</v>
      </c>
    </row>
    <row r="7" spans="1:10">
      <c r="A7" s="236">
        <f t="shared" si="0"/>
        <v>2</v>
      </c>
      <c r="B7" s="24" t="s">
        <v>10</v>
      </c>
      <c r="C7" s="149" t="s">
        <v>1664</v>
      </c>
      <c r="D7" s="148"/>
      <c r="F7" s="208" t="s">
        <v>10</v>
      </c>
      <c r="G7" s="149" t="s">
        <v>699</v>
      </c>
      <c r="H7" s="148"/>
      <c r="I7" s="288"/>
    </row>
    <row r="8" spans="1:10">
      <c r="A8" s="236">
        <f t="shared" si="0"/>
        <v>3</v>
      </c>
      <c r="B8" s="24" t="s">
        <v>10</v>
      </c>
      <c r="C8" s="149" t="s">
        <v>699</v>
      </c>
      <c r="D8" s="148"/>
      <c r="F8" s="208" t="s">
        <v>10</v>
      </c>
      <c r="G8" s="149" t="s">
        <v>837</v>
      </c>
      <c r="H8" s="148"/>
      <c r="I8" s="288"/>
    </row>
    <row r="9" spans="1:10">
      <c r="A9" s="236">
        <f t="shared" si="0"/>
        <v>4</v>
      </c>
      <c r="B9" s="24" t="s">
        <v>10</v>
      </c>
      <c r="C9" s="149" t="s">
        <v>837</v>
      </c>
      <c r="D9" s="148"/>
      <c r="F9" s="208" t="s">
        <v>10</v>
      </c>
      <c r="G9" s="149" t="s">
        <v>836</v>
      </c>
      <c r="H9" s="148"/>
      <c r="I9" s="288"/>
    </row>
    <row r="10" spans="1:10">
      <c r="A10" s="236">
        <f t="shared" si="0"/>
        <v>5</v>
      </c>
      <c r="B10" s="24" t="s">
        <v>10</v>
      </c>
      <c r="C10" s="149" t="s">
        <v>836</v>
      </c>
      <c r="D10" s="148"/>
      <c r="F10" s="208" t="s">
        <v>10</v>
      </c>
      <c r="G10" s="149" t="s">
        <v>1060</v>
      </c>
      <c r="H10" s="148"/>
      <c r="I10" s="288"/>
    </row>
    <row r="11" spans="1:10">
      <c r="A11" s="236">
        <f t="shared" si="0"/>
        <v>6</v>
      </c>
      <c r="B11" s="24" t="s">
        <v>10</v>
      </c>
      <c r="C11" s="149" t="s">
        <v>1060</v>
      </c>
      <c r="D11" s="148"/>
      <c r="F11" s="208" t="s">
        <v>10</v>
      </c>
      <c r="G11" s="149" t="s">
        <v>1066</v>
      </c>
      <c r="H11" s="148"/>
      <c r="I11" s="288"/>
    </row>
    <row r="12" spans="1:10">
      <c r="A12" s="236">
        <f t="shared" si="0"/>
        <v>7</v>
      </c>
      <c r="B12" s="24" t="s">
        <v>10</v>
      </c>
      <c r="C12" s="149" t="s">
        <v>1066</v>
      </c>
      <c r="D12" s="148"/>
      <c r="F12" s="208" t="s">
        <v>10</v>
      </c>
      <c r="G12" s="149" t="s">
        <v>536</v>
      </c>
      <c r="H12" s="151"/>
      <c r="I12" s="288" t="s">
        <v>1069</v>
      </c>
    </row>
    <row r="13" spans="1:10">
      <c r="A13" s="236">
        <f t="shared" si="0"/>
        <v>8</v>
      </c>
      <c r="B13" s="24" t="s">
        <v>10</v>
      </c>
      <c r="C13" s="149" t="s">
        <v>536</v>
      </c>
      <c r="D13" s="148"/>
      <c r="F13" s="208" t="s">
        <v>10</v>
      </c>
      <c r="G13" s="149" t="s">
        <v>1062</v>
      </c>
      <c r="H13" s="148"/>
      <c r="I13" s="288"/>
    </row>
    <row r="14" spans="1:10">
      <c r="A14" s="236">
        <f t="shared" si="0"/>
        <v>9</v>
      </c>
      <c r="B14" s="24" t="s">
        <v>10</v>
      </c>
      <c r="C14" s="149" t="s">
        <v>1062</v>
      </c>
      <c r="D14" s="148"/>
      <c r="F14" s="208" t="s">
        <v>10</v>
      </c>
      <c r="G14" s="149" t="s">
        <v>1061</v>
      </c>
      <c r="H14" s="148"/>
      <c r="I14" s="288"/>
    </row>
    <row r="15" spans="1:10">
      <c r="A15" s="236">
        <f t="shared" si="0"/>
        <v>10</v>
      </c>
      <c r="B15" s="24" t="s">
        <v>10</v>
      </c>
      <c r="C15" s="149" t="s">
        <v>1061</v>
      </c>
      <c r="D15" s="148"/>
      <c r="F15" s="208" t="s">
        <v>10</v>
      </c>
      <c r="G15" s="149" t="s">
        <v>1065</v>
      </c>
      <c r="H15" s="148"/>
      <c r="I15" s="288"/>
    </row>
    <row r="16" spans="1:10">
      <c r="A16" s="236">
        <f t="shared" si="0"/>
        <v>11</v>
      </c>
      <c r="B16" s="24" t="s">
        <v>10</v>
      </c>
      <c r="C16" s="149" t="s">
        <v>1065</v>
      </c>
      <c r="D16" s="148"/>
      <c r="F16" s="208" t="s">
        <v>10</v>
      </c>
      <c r="G16" s="149" t="s">
        <v>662</v>
      </c>
      <c r="H16" s="148"/>
      <c r="I16" s="288"/>
    </row>
    <row r="17" spans="1:16">
      <c r="A17" s="236">
        <f t="shared" si="0"/>
        <v>12</v>
      </c>
      <c r="B17" s="150" t="s">
        <v>10</v>
      </c>
      <c r="C17" s="149" t="s">
        <v>662</v>
      </c>
      <c r="D17" s="151"/>
      <c r="F17" s="208" t="s">
        <v>10</v>
      </c>
      <c r="G17" s="149" t="s">
        <v>24</v>
      </c>
      <c r="H17" s="148"/>
      <c r="I17" s="288"/>
    </row>
    <row r="18" spans="1:16">
      <c r="A18" s="236">
        <f t="shared" si="0"/>
        <v>13</v>
      </c>
      <c r="B18" s="150" t="s">
        <v>10</v>
      </c>
      <c r="C18" s="149" t="s">
        <v>24</v>
      </c>
      <c r="D18" s="151"/>
      <c r="F18" s="208" t="s">
        <v>10</v>
      </c>
      <c r="G18" s="149" t="s">
        <v>25</v>
      </c>
      <c r="H18" s="148"/>
      <c r="I18" s="288"/>
    </row>
    <row r="19" spans="1:16">
      <c r="A19" s="236">
        <f t="shared" si="0"/>
        <v>14</v>
      </c>
      <c r="B19" s="24" t="s">
        <v>10</v>
      </c>
      <c r="C19" s="149" t="s">
        <v>25</v>
      </c>
      <c r="D19" s="148"/>
      <c r="F19" s="208" t="s">
        <v>10</v>
      </c>
      <c r="G19" s="149" t="s">
        <v>491</v>
      </c>
      <c r="H19" s="148"/>
      <c r="I19" s="288"/>
    </row>
    <row r="20" spans="1:16">
      <c r="A20" s="236">
        <f t="shared" si="0"/>
        <v>15</v>
      </c>
      <c r="B20" s="24" t="s">
        <v>10</v>
      </c>
      <c r="C20" s="149" t="s">
        <v>491</v>
      </c>
      <c r="D20" s="148"/>
      <c r="F20" s="208" t="s">
        <v>10</v>
      </c>
      <c r="G20" s="149" t="s">
        <v>200</v>
      </c>
      <c r="H20" s="148"/>
      <c r="I20" s="288"/>
    </row>
    <row r="21" spans="1:16">
      <c r="A21" s="236">
        <f t="shared" si="0"/>
        <v>16</v>
      </c>
      <c r="B21" s="24" t="s">
        <v>10</v>
      </c>
      <c r="C21" s="149" t="s">
        <v>200</v>
      </c>
      <c r="D21" s="148"/>
      <c r="F21" s="208" t="s">
        <v>10</v>
      </c>
      <c r="G21" s="149" t="s">
        <v>1661</v>
      </c>
      <c r="H21" s="148"/>
      <c r="I21" s="288"/>
    </row>
    <row r="22" spans="1:16">
      <c r="A22" s="236">
        <f t="shared" si="0"/>
        <v>17</v>
      </c>
      <c r="B22" s="24" t="s">
        <v>10</v>
      </c>
      <c r="C22" s="149" t="s">
        <v>1661</v>
      </c>
      <c r="D22" s="148"/>
      <c r="F22" s="208" t="s">
        <v>0</v>
      </c>
      <c r="G22" s="149" t="s">
        <v>379</v>
      </c>
      <c r="H22" s="151"/>
      <c r="I22" s="288"/>
    </row>
    <row r="23" spans="1:16">
      <c r="A23" s="236">
        <f t="shared" si="0"/>
        <v>18</v>
      </c>
      <c r="B23" s="24" t="s">
        <v>0</v>
      </c>
      <c r="C23" s="149" t="s">
        <v>379</v>
      </c>
      <c r="D23" s="148"/>
      <c r="F23" s="208" t="s">
        <v>0</v>
      </c>
      <c r="G23" s="149" t="s">
        <v>380</v>
      </c>
      <c r="H23" s="151"/>
      <c r="I23" s="288"/>
    </row>
    <row r="24" spans="1:16">
      <c r="A24" s="236">
        <f t="shared" si="0"/>
        <v>19</v>
      </c>
      <c r="B24" s="24" t="s">
        <v>0</v>
      </c>
      <c r="C24" s="149" t="s">
        <v>380</v>
      </c>
      <c r="D24" s="148"/>
      <c r="F24" s="208" t="s">
        <v>10</v>
      </c>
      <c r="G24" s="149" t="s">
        <v>28</v>
      </c>
      <c r="H24" s="148"/>
      <c r="I24" s="288" t="s">
        <v>397</v>
      </c>
      <c r="J24" s="288" t="s">
        <v>670</v>
      </c>
    </row>
    <row r="25" spans="1:16">
      <c r="A25" s="236">
        <f t="shared" si="0"/>
        <v>20</v>
      </c>
      <c r="B25" s="24" t="s">
        <v>10</v>
      </c>
      <c r="C25" s="149" t="s">
        <v>28</v>
      </c>
      <c r="D25" s="148"/>
      <c r="F25" s="208" t="s">
        <v>10</v>
      </c>
      <c r="G25" s="149" t="s">
        <v>770</v>
      </c>
      <c r="H25" s="148"/>
      <c r="I25" s="288" t="s">
        <v>772</v>
      </c>
    </row>
    <row r="26" spans="1:16">
      <c r="A26" s="236">
        <f t="shared" si="0"/>
        <v>20</v>
      </c>
      <c r="B26" s="24" t="s">
        <v>10</v>
      </c>
      <c r="C26" s="149" t="s">
        <v>28</v>
      </c>
      <c r="D26" s="148"/>
      <c r="F26" s="208" t="s">
        <v>10</v>
      </c>
      <c r="G26" s="149" t="s">
        <v>22</v>
      </c>
      <c r="H26" s="148"/>
      <c r="I26" s="288" t="s">
        <v>393</v>
      </c>
      <c r="J26" s="288" t="s">
        <v>112</v>
      </c>
      <c r="K26" s="288" t="s">
        <v>772</v>
      </c>
      <c r="L26" s="236"/>
      <c r="M26" s="236"/>
      <c r="N26" s="236"/>
      <c r="O26" s="236"/>
    </row>
    <row r="27" spans="1:16" s="236" customFormat="1">
      <c r="A27" s="236" t="str">
        <f t="shared" si="0"/>
        <v>blank</v>
      </c>
      <c r="B27" s="208" t="s">
        <v>10</v>
      </c>
      <c r="C27" s="149"/>
      <c r="D27" s="148"/>
      <c r="F27" s="208" t="s">
        <v>10</v>
      </c>
      <c r="G27" s="149" t="s">
        <v>21</v>
      </c>
      <c r="H27" s="148"/>
      <c r="I27" s="288" t="s">
        <v>395</v>
      </c>
      <c r="J27" s="288" t="s">
        <v>772</v>
      </c>
      <c r="K27" s="288" t="s">
        <v>394</v>
      </c>
      <c r="L27" s="288" t="s">
        <v>368</v>
      </c>
      <c r="M27" s="288"/>
      <c r="N27" s="288"/>
      <c r="O27" s="288"/>
    </row>
    <row r="28" spans="1:16">
      <c r="A28" s="236">
        <f t="shared" si="0"/>
        <v>21</v>
      </c>
      <c r="B28" s="208" t="s">
        <v>10</v>
      </c>
      <c r="C28" s="149" t="s">
        <v>770</v>
      </c>
      <c r="D28" s="148"/>
      <c r="F28" s="208" t="s">
        <v>10</v>
      </c>
      <c r="G28" s="149" t="s">
        <v>20</v>
      </c>
      <c r="H28" s="148"/>
      <c r="I28" s="288" t="s">
        <v>393</v>
      </c>
      <c r="J28" s="288" t="s">
        <v>772</v>
      </c>
    </row>
    <row r="29" spans="1:16">
      <c r="A29" s="236">
        <f t="shared" si="0"/>
        <v>22</v>
      </c>
      <c r="B29" s="208" t="s">
        <v>10</v>
      </c>
      <c r="C29" s="149" t="s">
        <v>22</v>
      </c>
      <c r="D29" s="148"/>
      <c r="F29" s="208" t="s">
        <v>10</v>
      </c>
      <c r="G29" s="149" t="s">
        <v>13</v>
      </c>
      <c r="H29" s="148"/>
      <c r="I29" s="288"/>
    </row>
    <row r="30" spans="1:16">
      <c r="A30" s="236">
        <f t="shared" si="0"/>
        <v>22</v>
      </c>
      <c r="B30" s="208" t="s">
        <v>10</v>
      </c>
      <c r="C30" s="149" t="s">
        <v>22</v>
      </c>
      <c r="D30" s="148"/>
      <c r="F30" s="208" t="s">
        <v>10</v>
      </c>
      <c r="G30" s="149" t="s">
        <v>241</v>
      </c>
      <c r="H30" s="148"/>
      <c r="I30" s="288"/>
    </row>
    <row r="31" spans="1:16">
      <c r="A31" s="236">
        <f t="shared" si="0"/>
        <v>22</v>
      </c>
      <c r="B31" s="208" t="s">
        <v>10</v>
      </c>
      <c r="C31" s="149" t="s">
        <v>22</v>
      </c>
      <c r="D31" s="148"/>
      <c r="F31" s="208" t="s">
        <v>10</v>
      </c>
      <c r="G31" s="149" t="s">
        <v>242</v>
      </c>
      <c r="H31" s="148"/>
      <c r="I31" s="288"/>
    </row>
    <row r="32" spans="1:16">
      <c r="A32" s="236">
        <f t="shared" si="0"/>
        <v>23</v>
      </c>
      <c r="B32" s="208" t="s">
        <v>10</v>
      </c>
      <c r="C32" s="149" t="s">
        <v>21</v>
      </c>
      <c r="D32" s="148"/>
      <c r="F32" s="208" t="s">
        <v>10</v>
      </c>
      <c r="G32" s="149" t="s">
        <v>243</v>
      </c>
      <c r="H32" s="148"/>
      <c r="I32" s="288" t="s">
        <v>6</v>
      </c>
      <c r="J32" s="288" t="s">
        <v>7</v>
      </c>
      <c r="K32" s="288" t="s">
        <v>8</v>
      </c>
      <c r="L32" s="288" t="s">
        <v>174</v>
      </c>
      <c r="M32" s="288" t="s">
        <v>189</v>
      </c>
      <c r="N32" s="288" t="s">
        <v>255</v>
      </c>
      <c r="O32" s="288" t="s">
        <v>257</v>
      </c>
      <c r="P32" s="288" t="s">
        <v>292</v>
      </c>
    </row>
    <row r="33" spans="1:488">
      <c r="A33" s="236">
        <f t="shared" si="0"/>
        <v>23</v>
      </c>
      <c r="B33" s="208" t="s">
        <v>10</v>
      </c>
      <c r="C33" s="149" t="s">
        <v>21</v>
      </c>
      <c r="D33" s="148"/>
      <c r="F33" s="208" t="s">
        <v>10</v>
      </c>
      <c r="G33" s="149" t="s">
        <v>821</v>
      </c>
      <c r="H33" s="148"/>
      <c r="I33" s="288"/>
    </row>
    <row r="34" spans="1:488">
      <c r="A34" s="236">
        <f t="shared" si="0"/>
        <v>23</v>
      </c>
      <c r="B34" s="208" t="s">
        <v>10</v>
      </c>
      <c r="C34" s="149" t="s">
        <v>21</v>
      </c>
      <c r="D34" s="148"/>
      <c r="F34" s="208" t="s">
        <v>10</v>
      </c>
      <c r="G34" s="149" t="s">
        <v>244</v>
      </c>
      <c r="H34" s="148"/>
      <c r="I34" s="288" t="s">
        <v>6</v>
      </c>
      <c r="J34" s="288" t="s">
        <v>7</v>
      </c>
    </row>
    <row r="35" spans="1:488">
      <c r="A35" s="236">
        <f t="shared" si="0"/>
        <v>23</v>
      </c>
      <c r="B35" s="208" t="s">
        <v>10</v>
      </c>
      <c r="C35" s="149" t="s">
        <v>21</v>
      </c>
      <c r="D35" s="148"/>
      <c r="F35" s="208" t="s">
        <v>10</v>
      </c>
      <c r="G35" s="149" t="s">
        <v>245</v>
      </c>
      <c r="H35" s="148"/>
      <c r="I35" s="288"/>
    </row>
    <row r="36" spans="1:488">
      <c r="A36" s="236">
        <f t="shared" si="0"/>
        <v>24</v>
      </c>
      <c r="B36" s="208" t="s">
        <v>10</v>
      </c>
      <c r="C36" s="149" t="s">
        <v>20</v>
      </c>
      <c r="D36" s="148"/>
      <c r="F36" s="208" t="s">
        <v>10</v>
      </c>
      <c r="G36" s="149" t="s">
        <v>246</v>
      </c>
      <c r="H36" s="148"/>
      <c r="I36" s="288" t="s">
        <v>8</v>
      </c>
    </row>
    <row r="37" spans="1:488">
      <c r="A37" s="236">
        <f t="shared" si="0"/>
        <v>24</v>
      </c>
      <c r="B37" s="208" t="s">
        <v>10</v>
      </c>
      <c r="C37" s="149" t="s">
        <v>20</v>
      </c>
      <c r="D37" s="148"/>
      <c r="F37" s="208" t="s">
        <v>10</v>
      </c>
      <c r="G37" s="149" t="s">
        <v>247</v>
      </c>
      <c r="H37" s="148"/>
      <c r="I37" s="288"/>
    </row>
    <row r="38" spans="1:488">
      <c r="A38" s="236">
        <f t="shared" si="0"/>
        <v>25</v>
      </c>
      <c r="B38" s="208" t="s">
        <v>10</v>
      </c>
      <c r="C38" s="149" t="s">
        <v>13</v>
      </c>
      <c r="D38" s="148"/>
      <c r="F38" s="208" t="s">
        <v>10</v>
      </c>
      <c r="G38" s="149" t="s">
        <v>346</v>
      </c>
      <c r="H38" s="148"/>
      <c r="I38" s="288"/>
    </row>
    <row r="39" spans="1:488">
      <c r="A39" s="236">
        <f t="shared" si="0"/>
        <v>26</v>
      </c>
      <c r="B39" s="208" t="s">
        <v>10</v>
      </c>
      <c r="C39" s="149" t="s">
        <v>241</v>
      </c>
      <c r="D39" s="148"/>
      <c r="F39" s="208" t="s">
        <v>10</v>
      </c>
      <c r="G39" s="149" t="s">
        <v>347</v>
      </c>
      <c r="H39" s="148"/>
      <c r="I39" s="288"/>
    </row>
    <row r="40" spans="1:488">
      <c r="A40" s="236">
        <f t="shared" si="0"/>
        <v>27</v>
      </c>
      <c r="B40" s="208" t="s">
        <v>10</v>
      </c>
      <c r="C40" s="149" t="s">
        <v>242</v>
      </c>
      <c r="D40" s="148"/>
      <c r="F40" s="208" t="s">
        <v>10</v>
      </c>
      <c r="G40" s="149" t="s">
        <v>1135</v>
      </c>
      <c r="H40" s="148"/>
      <c r="I40" s="288" t="s">
        <v>310</v>
      </c>
    </row>
    <row r="41" spans="1:488">
      <c r="A41" s="236">
        <f t="shared" si="0"/>
        <v>28</v>
      </c>
      <c r="B41" s="208" t="s">
        <v>10</v>
      </c>
      <c r="C41" s="149" t="s">
        <v>243</v>
      </c>
      <c r="D41" s="148"/>
      <c r="F41" s="208" t="s">
        <v>10</v>
      </c>
      <c r="G41" s="149" t="s">
        <v>239</v>
      </c>
      <c r="H41" s="148"/>
      <c r="I41" s="288"/>
    </row>
    <row r="42" spans="1:488">
      <c r="A42" s="236">
        <f t="shared" si="0"/>
        <v>28</v>
      </c>
      <c r="B42" s="208" t="s">
        <v>10</v>
      </c>
      <c r="C42" s="149" t="s">
        <v>243</v>
      </c>
      <c r="D42" s="148"/>
      <c r="F42" s="208" t="s">
        <v>10</v>
      </c>
      <c r="G42" s="149" t="s">
        <v>240</v>
      </c>
      <c r="H42" s="148"/>
      <c r="I42" s="288"/>
    </row>
    <row r="43" spans="1:488">
      <c r="A43" s="236">
        <f t="shared" si="0"/>
        <v>28</v>
      </c>
      <c r="B43" s="208" t="s">
        <v>10</v>
      </c>
      <c r="C43" s="149" t="s">
        <v>243</v>
      </c>
      <c r="D43" s="148"/>
      <c r="F43" s="208" t="s">
        <v>10</v>
      </c>
      <c r="G43" s="149" t="s">
        <v>35</v>
      </c>
      <c r="H43" s="148"/>
      <c r="I43" s="288" t="s">
        <v>6</v>
      </c>
      <c r="J43" s="288" t="s">
        <v>7</v>
      </c>
      <c r="K43" s="288" t="s">
        <v>8</v>
      </c>
      <c r="L43" s="288" t="s">
        <v>174</v>
      </c>
      <c r="M43" s="288" t="s">
        <v>189</v>
      </c>
      <c r="N43" s="288" t="s">
        <v>255</v>
      </c>
      <c r="O43" s="288" t="s">
        <v>257</v>
      </c>
      <c r="P43" s="288" t="s">
        <v>292</v>
      </c>
    </row>
    <row r="44" spans="1:488">
      <c r="A44" s="236">
        <f t="shared" si="0"/>
        <v>28</v>
      </c>
      <c r="B44" s="208" t="s">
        <v>10</v>
      </c>
      <c r="C44" s="149" t="s">
        <v>243</v>
      </c>
      <c r="D44" s="148"/>
      <c r="F44" s="208" t="s">
        <v>10</v>
      </c>
      <c r="G44" s="149" t="s">
        <v>37</v>
      </c>
      <c r="H44" s="148"/>
      <c r="I44" s="288" t="s">
        <v>6</v>
      </c>
      <c r="J44" s="288" t="s">
        <v>7</v>
      </c>
      <c r="K44" s="288" t="s">
        <v>8</v>
      </c>
      <c r="L44" s="288" t="s">
        <v>174</v>
      </c>
      <c r="M44" s="288" t="s">
        <v>189</v>
      </c>
      <c r="N44" s="288" t="s">
        <v>255</v>
      </c>
    </row>
    <row r="45" spans="1:488">
      <c r="A45" s="236">
        <f t="shared" si="0"/>
        <v>28</v>
      </c>
      <c r="B45" s="208" t="s">
        <v>10</v>
      </c>
      <c r="C45" s="149" t="s">
        <v>243</v>
      </c>
      <c r="D45" s="151"/>
      <c r="F45" s="208" t="s">
        <v>9</v>
      </c>
      <c r="G45" s="149" t="s">
        <v>537</v>
      </c>
      <c r="H45" s="151"/>
      <c r="I45" s="289" t="s">
        <v>310</v>
      </c>
    </row>
    <row r="46" spans="1:488">
      <c r="A46" s="236">
        <f t="shared" si="0"/>
        <v>28</v>
      </c>
      <c r="B46" s="208" t="s">
        <v>10</v>
      </c>
      <c r="C46" s="149" t="s">
        <v>243</v>
      </c>
      <c r="D46" s="151"/>
      <c r="F46" s="208" t="s">
        <v>9</v>
      </c>
      <c r="G46" s="149" t="s">
        <v>536</v>
      </c>
      <c r="H46" s="151"/>
      <c r="I46" s="290" t="s">
        <v>1149</v>
      </c>
      <c r="J46" s="290" t="s">
        <v>1150</v>
      </c>
      <c r="K46" s="290" t="s">
        <v>1151</v>
      </c>
      <c r="L46" s="290" t="s">
        <v>1152</v>
      </c>
      <c r="M46" s="290" t="s">
        <v>1153</v>
      </c>
      <c r="N46" s="290" t="s">
        <v>1154</v>
      </c>
      <c r="O46" s="290" t="s">
        <v>1155</v>
      </c>
      <c r="P46" s="290" t="s">
        <v>1156</v>
      </c>
      <c r="Q46" s="290" t="s">
        <v>1157</v>
      </c>
      <c r="R46" s="290" t="s">
        <v>1158</v>
      </c>
      <c r="S46" s="290" t="s">
        <v>1159</v>
      </c>
      <c r="T46" s="290" t="s">
        <v>1160</v>
      </c>
      <c r="U46" s="290" t="s">
        <v>1161</v>
      </c>
      <c r="V46" s="290" t="s">
        <v>1162</v>
      </c>
      <c r="W46" s="290" t="s">
        <v>1163</v>
      </c>
      <c r="X46" s="290" t="s">
        <v>1164</v>
      </c>
      <c r="Y46" s="290" t="s">
        <v>1165</v>
      </c>
      <c r="Z46" s="290" t="s">
        <v>1166</v>
      </c>
      <c r="AA46" s="290" t="s">
        <v>1167</v>
      </c>
      <c r="AB46" s="290" t="s">
        <v>1168</v>
      </c>
      <c r="AC46" s="290" t="s">
        <v>1169</v>
      </c>
      <c r="AD46" s="290" t="s">
        <v>1170</v>
      </c>
      <c r="AE46" s="290" t="s">
        <v>1171</v>
      </c>
      <c r="AF46" s="290" t="s">
        <v>1172</v>
      </c>
      <c r="AG46" s="290" t="s">
        <v>1173</v>
      </c>
      <c r="AH46" s="290" t="s">
        <v>1174</v>
      </c>
      <c r="AI46" s="290" t="s">
        <v>1175</v>
      </c>
      <c r="AJ46" s="290" t="s">
        <v>1176</v>
      </c>
      <c r="AK46" s="290" t="s">
        <v>1177</v>
      </c>
      <c r="AL46" s="290" t="s">
        <v>1178</v>
      </c>
      <c r="AM46" s="290" t="s">
        <v>1179</v>
      </c>
      <c r="AN46" s="290" t="s">
        <v>1180</v>
      </c>
      <c r="AO46" s="290" t="s">
        <v>1181</v>
      </c>
      <c r="AP46" s="290" t="s">
        <v>1182</v>
      </c>
      <c r="AQ46" s="290" t="s">
        <v>1183</v>
      </c>
      <c r="AR46" s="290" t="s">
        <v>1184</v>
      </c>
      <c r="AS46" s="290" t="s">
        <v>1185</v>
      </c>
      <c r="AT46" s="290" t="s">
        <v>1186</v>
      </c>
      <c r="AU46" s="290" t="s">
        <v>1187</v>
      </c>
      <c r="AV46" s="290" t="s">
        <v>1188</v>
      </c>
      <c r="AW46" s="290" t="s">
        <v>1189</v>
      </c>
      <c r="AX46" s="290" t="s">
        <v>1190</v>
      </c>
      <c r="AY46" s="290" t="s">
        <v>1191</v>
      </c>
      <c r="AZ46" s="290" t="s">
        <v>1192</v>
      </c>
      <c r="BA46" s="290" t="s">
        <v>1193</v>
      </c>
      <c r="BB46" s="290" t="s">
        <v>1194</v>
      </c>
      <c r="BC46" s="290" t="s">
        <v>1195</v>
      </c>
      <c r="BD46" s="290" t="s">
        <v>1196</v>
      </c>
      <c r="BE46" s="290" t="s">
        <v>1197</v>
      </c>
      <c r="BF46" s="290" t="s">
        <v>1198</v>
      </c>
      <c r="BG46" s="290" t="s">
        <v>1199</v>
      </c>
      <c r="BH46" s="290" t="s">
        <v>1200</v>
      </c>
      <c r="BI46" s="290" t="s">
        <v>1201</v>
      </c>
      <c r="BJ46" s="290" t="s">
        <v>1202</v>
      </c>
      <c r="BK46" s="290" t="s">
        <v>1203</v>
      </c>
      <c r="BL46" s="290" t="s">
        <v>1204</v>
      </c>
      <c r="BM46" s="290" t="s">
        <v>1205</v>
      </c>
      <c r="BN46" s="290" t="s">
        <v>1206</v>
      </c>
      <c r="BO46" s="290" t="s">
        <v>1207</v>
      </c>
      <c r="BP46" s="290" t="s">
        <v>1208</v>
      </c>
      <c r="BQ46" s="290" t="s">
        <v>1209</v>
      </c>
      <c r="BR46" s="290" t="s">
        <v>1210</v>
      </c>
      <c r="BS46" s="290" t="s">
        <v>1211</v>
      </c>
      <c r="BT46" s="290" t="s">
        <v>1212</v>
      </c>
      <c r="BU46" s="290" t="s">
        <v>1213</v>
      </c>
      <c r="BV46" s="290" t="s">
        <v>1214</v>
      </c>
      <c r="BW46" s="290" t="s">
        <v>1215</v>
      </c>
      <c r="BX46" s="290" t="s">
        <v>1216</v>
      </c>
      <c r="BY46" s="290" t="s">
        <v>1217</v>
      </c>
      <c r="BZ46" s="290" t="s">
        <v>1218</v>
      </c>
      <c r="CA46" s="291" t="s">
        <v>1163</v>
      </c>
      <c r="CB46" s="291" t="s">
        <v>1164</v>
      </c>
      <c r="CC46" s="291" t="s">
        <v>1219</v>
      </c>
      <c r="CD46" s="291" t="s">
        <v>1220</v>
      </c>
      <c r="CE46" s="291" t="s">
        <v>1221</v>
      </c>
      <c r="CF46" s="291" t="s">
        <v>1222</v>
      </c>
      <c r="CG46" s="291" t="s">
        <v>1223</v>
      </c>
      <c r="CH46" s="291" t="s">
        <v>1224</v>
      </c>
      <c r="CI46" s="291" t="s">
        <v>1225</v>
      </c>
      <c r="CJ46" s="291" t="s">
        <v>1226</v>
      </c>
      <c r="CK46" s="291" t="s">
        <v>1227</v>
      </c>
      <c r="CL46" s="291" t="s">
        <v>1228</v>
      </c>
      <c r="CM46" s="291" t="s">
        <v>1229</v>
      </c>
      <c r="CN46" s="291" t="s">
        <v>1230</v>
      </c>
      <c r="CO46" s="291" t="s">
        <v>1231</v>
      </c>
      <c r="CP46" s="291" t="s">
        <v>1232</v>
      </c>
      <c r="CQ46" s="291" t="s">
        <v>1233</v>
      </c>
      <c r="CR46" s="291" t="s">
        <v>1234</v>
      </c>
      <c r="CS46" s="291" t="s">
        <v>1235</v>
      </c>
      <c r="CT46" s="291" t="s">
        <v>1236</v>
      </c>
      <c r="CU46" s="291" t="s">
        <v>1237</v>
      </c>
      <c r="CV46" s="291" t="s">
        <v>1238</v>
      </c>
      <c r="CW46" s="291" t="s">
        <v>1239</v>
      </c>
      <c r="CX46" s="291" t="s">
        <v>1240</v>
      </c>
      <c r="CY46" s="291" t="s">
        <v>1241</v>
      </c>
      <c r="CZ46" s="291" t="s">
        <v>1242</v>
      </c>
      <c r="DA46" s="291" t="s">
        <v>1243</v>
      </c>
      <c r="DB46" s="291" t="s">
        <v>1244</v>
      </c>
      <c r="DC46" s="291" t="s">
        <v>1245</v>
      </c>
      <c r="DD46" s="291" t="s">
        <v>1246</v>
      </c>
      <c r="DE46" s="291" t="s">
        <v>1247</v>
      </c>
      <c r="DF46" s="291" t="s">
        <v>1248</v>
      </c>
      <c r="DG46" s="291" t="s">
        <v>1249</v>
      </c>
      <c r="DH46" s="291" t="s">
        <v>1250</v>
      </c>
      <c r="DI46" s="291" t="s">
        <v>1251</v>
      </c>
      <c r="DJ46" s="291" t="s">
        <v>1252</v>
      </c>
      <c r="DK46" s="291" t="s">
        <v>1253</v>
      </c>
      <c r="DL46" s="291" t="s">
        <v>1254</v>
      </c>
      <c r="DM46" s="291" t="s">
        <v>1255</v>
      </c>
      <c r="DN46" s="291" t="s">
        <v>1256</v>
      </c>
      <c r="DO46" s="291" t="s">
        <v>1257</v>
      </c>
      <c r="DP46" s="291" t="s">
        <v>1258</v>
      </c>
      <c r="DQ46" s="291" t="s">
        <v>1259</v>
      </c>
      <c r="DR46" s="291" t="s">
        <v>1260</v>
      </c>
      <c r="DS46" s="291" t="s">
        <v>1261</v>
      </c>
      <c r="DT46" s="291" t="s">
        <v>1262</v>
      </c>
      <c r="DU46" s="291" t="s">
        <v>1263</v>
      </c>
      <c r="DV46" s="291" t="s">
        <v>1264</v>
      </c>
      <c r="DW46" s="291" t="s">
        <v>1265</v>
      </c>
      <c r="DX46" s="291" t="s">
        <v>1266</v>
      </c>
      <c r="DY46" s="291" t="s">
        <v>1267</v>
      </c>
      <c r="DZ46" s="291" t="s">
        <v>1268</v>
      </c>
      <c r="EA46" s="291" t="s">
        <v>1269</v>
      </c>
      <c r="EB46" s="291" t="s">
        <v>1270</v>
      </c>
      <c r="EC46" s="291" t="s">
        <v>1271</v>
      </c>
      <c r="ED46" s="291" t="s">
        <v>1272</v>
      </c>
      <c r="EE46" s="291" t="s">
        <v>1273</v>
      </c>
      <c r="EF46" s="291" t="s">
        <v>1274</v>
      </c>
      <c r="EG46" s="291" t="s">
        <v>1275</v>
      </c>
      <c r="EH46" s="291" t="s">
        <v>1276</v>
      </c>
      <c r="EI46" s="291" t="s">
        <v>1277</v>
      </c>
      <c r="EJ46" s="291" t="s">
        <v>1278</v>
      </c>
      <c r="EK46" s="291" t="s">
        <v>1279</v>
      </c>
      <c r="EL46" s="291" t="s">
        <v>1280</v>
      </c>
      <c r="EM46" s="291" t="s">
        <v>1281</v>
      </c>
      <c r="EN46" s="291" t="s">
        <v>1282</v>
      </c>
      <c r="EO46" s="291" t="s">
        <v>1283</v>
      </c>
      <c r="EP46" s="291" t="s">
        <v>1284</v>
      </c>
      <c r="EQ46" s="291" t="s">
        <v>1285</v>
      </c>
      <c r="ER46" s="291" t="s">
        <v>1286</v>
      </c>
      <c r="ES46" s="292" t="s">
        <v>1231</v>
      </c>
      <c r="ET46" s="292" t="s">
        <v>1232</v>
      </c>
      <c r="EU46" s="292" t="s">
        <v>1287</v>
      </c>
      <c r="EV46" s="292" t="s">
        <v>1288</v>
      </c>
      <c r="EW46" s="292" t="s">
        <v>1289</v>
      </c>
      <c r="EX46" s="292" t="s">
        <v>1290</v>
      </c>
      <c r="EY46" s="292" t="s">
        <v>1291</v>
      </c>
      <c r="EZ46" s="292" t="s">
        <v>1150</v>
      </c>
      <c r="FA46" s="292" t="s">
        <v>1292</v>
      </c>
      <c r="FB46" s="292" t="s">
        <v>1293</v>
      </c>
      <c r="FC46" s="292" t="s">
        <v>1294</v>
      </c>
      <c r="FD46" s="292" t="s">
        <v>1295</v>
      </c>
      <c r="FE46" s="292" t="s">
        <v>1296</v>
      </c>
      <c r="FF46" s="292" t="s">
        <v>1297</v>
      </c>
      <c r="FG46" s="292" t="s">
        <v>1298</v>
      </c>
      <c r="FH46" s="292" t="s">
        <v>1299</v>
      </c>
      <c r="FI46" s="292" t="s">
        <v>1300</v>
      </c>
      <c r="FJ46" s="292" t="s">
        <v>1301</v>
      </c>
      <c r="FK46" s="292" t="s">
        <v>1302</v>
      </c>
      <c r="FL46" s="292" t="s">
        <v>1303</v>
      </c>
      <c r="FM46" s="292" t="s">
        <v>1304</v>
      </c>
      <c r="FN46" s="292" t="s">
        <v>1305</v>
      </c>
      <c r="FO46" s="292" t="s">
        <v>1306</v>
      </c>
      <c r="FP46" s="292" t="s">
        <v>1307</v>
      </c>
      <c r="FQ46" s="292" t="s">
        <v>1308</v>
      </c>
      <c r="FR46" s="292" t="s">
        <v>1309</v>
      </c>
      <c r="FS46" s="292" t="s">
        <v>1310</v>
      </c>
      <c r="FT46" s="292" t="s">
        <v>1311</v>
      </c>
      <c r="FU46" s="292" t="s">
        <v>1312</v>
      </c>
      <c r="FV46" s="292" t="s">
        <v>1313</v>
      </c>
      <c r="FW46" s="292" t="s">
        <v>1314</v>
      </c>
      <c r="FX46" s="292" t="s">
        <v>1315</v>
      </c>
      <c r="FY46" s="292" t="s">
        <v>1316</v>
      </c>
      <c r="FZ46" s="292" t="s">
        <v>1317</v>
      </c>
      <c r="GA46" s="292" t="s">
        <v>1318</v>
      </c>
      <c r="GB46" s="292" t="s">
        <v>1319</v>
      </c>
      <c r="GC46" s="292" t="s">
        <v>1320</v>
      </c>
      <c r="GD46" s="292" t="s">
        <v>1321</v>
      </c>
      <c r="GE46" s="292" t="s">
        <v>1322</v>
      </c>
      <c r="GF46" s="292" t="s">
        <v>1323</v>
      </c>
      <c r="GG46" s="292" t="s">
        <v>1324</v>
      </c>
      <c r="GH46" s="292" t="s">
        <v>1325</v>
      </c>
      <c r="GI46" s="292" t="s">
        <v>1326</v>
      </c>
      <c r="GJ46" s="292" t="s">
        <v>1327</v>
      </c>
      <c r="GK46" s="292" t="s">
        <v>1328</v>
      </c>
      <c r="GL46" s="292" t="s">
        <v>1329</v>
      </c>
      <c r="GM46" s="292" t="s">
        <v>1330</v>
      </c>
      <c r="GN46" s="292" t="s">
        <v>1331</v>
      </c>
      <c r="GO46" s="292" t="s">
        <v>1332</v>
      </c>
      <c r="GP46" s="292" t="s">
        <v>1333</v>
      </c>
      <c r="GQ46" s="292" t="s">
        <v>1334</v>
      </c>
      <c r="GR46" s="292" t="s">
        <v>1335</v>
      </c>
      <c r="GS46" s="292" t="s">
        <v>1336</v>
      </c>
      <c r="GT46" s="292" t="s">
        <v>1337</v>
      </c>
      <c r="GU46" s="292" t="s">
        <v>1338</v>
      </c>
      <c r="GV46" s="292" t="s">
        <v>1339</v>
      </c>
      <c r="GW46" s="292" t="s">
        <v>1340</v>
      </c>
      <c r="GX46" s="292" t="s">
        <v>1341</v>
      </c>
      <c r="GY46" s="292" t="s">
        <v>1342</v>
      </c>
      <c r="GZ46" s="292" t="s">
        <v>1343</v>
      </c>
      <c r="HA46" s="292" t="s">
        <v>1344</v>
      </c>
      <c r="HB46" s="292" t="s">
        <v>1345</v>
      </c>
      <c r="HC46" s="292" t="s">
        <v>1346</v>
      </c>
      <c r="HD46" s="292" t="s">
        <v>1347</v>
      </c>
      <c r="HE46" s="292" t="s">
        <v>1348</v>
      </c>
      <c r="HF46" s="292" t="s">
        <v>1349</v>
      </c>
      <c r="HG46" s="292" t="s">
        <v>1350</v>
      </c>
      <c r="HH46" s="292" t="s">
        <v>1351</v>
      </c>
      <c r="HI46" s="292" t="s">
        <v>1352</v>
      </c>
      <c r="HJ46" s="292" t="s">
        <v>1353</v>
      </c>
      <c r="HK46" s="290" t="s">
        <v>1149</v>
      </c>
      <c r="HL46" s="290" t="s">
        <v>1150</v>
      </c>
      <c r="HM46" s="290" t="s">
        <v>1354</v>
      </c>
      <c r="HN46" s="290" t="s">
        <v>1355</v>
      </c>
      <c r="HO46" s="290" t="s">
        <v>1356</v>
      </c>
      <c r="HP46" s="290" t="s">
        <v>1357</v>
      </c>
      <c r="HQ46" s="290" t="s">
        <v>1358</v>
      </c>
      <c r="HR46" s="290" t="s">
        <v>1156</v>
      </c>
      <c r="HS46" s="290" t="s">
        <v>1157</v>
      </c>
      <c r="HT46" s="290" t="s">
        <v>1359</v>
      </c>
      <c r="HU46" s="290" t="s">
        <v>1360</v>
      </c>
      <c r="HV46" s="290" t="s">
        <v>1361</v>
      </c>
      <c r="HW46" s="290" t="s">
        <v>1362</v>
      </c>
      <c r="HX46" s="290" t="s">
        <v>1363</v>
      </c>
      <c r="HY46" s="290" t="s">
        <v>1163</v>
      </c>
      <c r="HZ46" s="290" t="s">
        <v>1164</v>
      </c>
      <c r="IA46" s="290" t="s">
        <v>1364</v>
      </c>
      <c r="IB46" s="290" t="s">
        <v>1365</v>
      </c>
      <c r="IC46" s="290" t="s">
        <v>1366</v>
      </c>
      <c r="ID46" s="290" t="s">
        <v>1367</v>
      </c>
      <c r="IE46" s="290" t="s">
        <v>1368</v>
      </c>
      <c r="IF46" s="290" t="s">
        <v>1170</v>
      </c>
      <c r="IG46" s="290" t="s">
        <v>1171</v>
      </c>
      <c r="IH46" s="290" t="s">
        <v>1369</v>
      </c>
      <c r="II46" s="290" t="s">
        <v>1370</v>
      </c>
      <c r="IJ46" s="290" t="s">
        <v>1371</v>
      </c>
      <c r="IK46" s="290" t="s">
        <v>1372</v>
      </c>
      <c r="IL46" s="290" t="s">
        <v>1373</v>
      </c>
      <c r="IM46" s="290" t="s">
        <v>1177</v>
      </c>
      <c r="IN46" s="290" t="s">
        <v>1178</v>
      </c>
      <c r="IO46" s="290" t="s">
        <v>1374</v>
      </c>
      <c r="IP46" s="290" t="s">
        <v>1375</v>
      </c>
      <c r="IQ46" s="290" t="s">
        <v>1376</v>
      </c>
      <c r="IR46" s="290" t="s">
        <v>1377</v>
      </c>
      <c r="IS46" s="290" t="s">
        <v>1378</v>
      </c>
      <c r="IT46" s="290" t="s">
        <v>1184</v>
      </c>
      <c r="IU46" s="290" t="s">
        <v>1185</v>
      </c>
      <c r="IV46" s="290" t="s">
        <v>1379</v>
      </c>
      <c r="IW46" s="290" t="s">
        <v>1380</v>
      </c>
      <c r="IX46" s="290" t="s">
        <v>1381</v>
      </c>
      <c r="IY46" s="290" t="s">
        <v>1382</v>
      </c>
      <c r="IZ46" s="290" t="s">
        <v>1383</v>
      </c>
      <c r="JA46" s="290" t="s">
        <v>1191</v>
      </c>
      <c r="JB46" s="290" t="s">
        <v>1192</v>
      </c>
      <c r="JC46" s="290" t="s">
        <v>1384</v>
      </c>
      <c r="JD46" s="290" t="s">
        <v>1385</v>
      </c>
      <c r="JE46" s="290" t="s">
        <v>1386</v>
      </c>
      <c r="JF46" s="290" t="s">
        <v>1387</v>
      </c>
      <c r="JG46" s="290" t="s">
        <v>1388</v>
      </c>
      <c r="JH46" s="290" t="s">
        <v>1198</v>
      </c>
      <c r="JI46" s="290" t="s">
        <v>1199</v>
      </c>
      <c r="JJ46" s="290" t="s">
        <v>1389</v>
      </c>
      <c r="JK46" s="290" t="s">
        <v>1390</v>
      </c>
      <c r="JL46" s="290" t="s">
        <v>1391</v>
      </c>
      <c r="JM46" s="290" t="s">
        <v>1392</v>
      </c>
      <c r="JN46" s="290" t="s">
        <v>1393</v>
      </c>
      <c r="JO46" s="290" t="s">
        <v>1205</v>
      </c>
      <c r="JP46" s="290" t="s">
        <v>1206</v>
      </c>
      <c r="JQ46" s="290" t="s">
        <v>1394</v>
      </c>
      <c r="JR46" s="290" t="s">
        <v>1395</v>
      </c>
      <c r="JS46" s="290" t="s">
        <v>1396</v>
      </c>
      <c r="JT46" s="290" t="s">
        <v>1397</v>
      </c>
      <c r="JU46" s="290" t="s">
        <v>1398</v>
      </c>
      <c r="JV46" s="290" t="s">
        <v>1212</v>
      </c>
      <c r="JW46" s="290" t="s">
        <v>1213</v>
      </c>
      <c r="JX46" s="290" t="s">
        <v>1399</v>
      </c>
      <c r="JY46" s="290" t="s">
        <v>1400</v>
      </c>
      <c r="JZ46" s="290" t="s">
        <v>1401</v>
      </c>
      <c r="KA46" s="290" t="s">
        <v>1402</v>
      </c>
      <c r="KB46" s="290" t="s">
        <v>1403</v>
      </c>
      <c r="KC46" s="291" t="s">
        <v>1163</v>
      </c>
      <c r="KD46" s="291" t="s">
        <v>1164</v>
      </c>
      <c r="KE46" s="291" t="s">
        <v>1404</v>
      </c>
      <c r="KF46" s="291" t="s">
        <v>1405</v>
      </c>
      <c r="KG46" s="291" t="s">
        <v>1406</v>
      </c>
      <c r="KH46" s="291" t="s">
        <v>1407</v>
      </c>
      <c r="KI46" s="291" t="s">
        <v>1408</v>
      </c>
      <c r="KJ46" s="291" t="s">
        <v>1224</v>
      </c>
      <c r="KK46" s="291" t="s">
        <v>1225</v>
      </c>
      <c r="KL46" s="291" t="s">
        <v>1409</v>
      </c>
      <c r="KM46" s="291" t="s">
        <v>1410</v>
      </c>
      <c r="KN46" s="291" t="s">
        <v>1411</v>
      </c>
      <c r="KO46" s="291" t="s">
        <v>1412</v>
      </c>
      <c r="KP46" s="291" t="s">
        <v>1413</v>
      </c>
      <c r="KQ46" s="291" t="s">
        <v>1231</v>
      </c>
      <c r="KR46" s="291" t="s">
        <v>1232</v>
      </c>
      <c r="KS46" s="291" t="s">
        <v>1414</v>
      </c>
      <c r="KT46" s="291" t="s">
        <v>1415</v>
      </c>
      <c r="KU46" s="291" t="s">
        <v>1416</v>
      </c>
      <c r="KV46" s="291" t="s">
        <v>1417</v>
      </c>
      <c r="KW46" s="291" t="s">
        <v>1418</v>
      </c>
      <c r="KX46" s="291" t="s">
        <v>1238</v>
      </c>
      <c r="KY46" s="291" t="s">
        <v>1239</v>
      </c>
      <c r="KZ46" s="291" t="s">
        <v>1419</v>
      </c>
      <c r="LA46" s="291" t="s">
        <v>1420</v>
      </c>
      <c r="LB46" s="291" t="s">
        <v>1421</v>
      </c>
      <c r="LC46" s="291" t="s">
        <v>1422</v>
      </c>
      <c r="LD46" s="291" t="s">
        <v>1423</v>
      </c>
      <c r="LE46" s="291" t="s">
        <v>1245</v>
      </c>
      <c r="LF46" s="291" t="s">
        <v>1246</v>
      </c>
      <c r="LG46" s="291" t="s">
        <v>1424</v>
      </c>
      <c r="LH46" s="291" t="s">
        <v>1425</v>
      </c>
      <c r="LI46" s="291" t="s">
        <v>1426</v>
      </c>
      <c r="LJ46" s="291" t="s">
        <v>1427</v>
      </c>
      <c r="LK46" s="291" t="s">
        <v>1428</v>
      </c>
      <c r="LL46" s="291" t="s">
        <v>1252</v>
      </c>
      <c r="LM46" s="291" t="s">
        <v>1253</v>
      </c>
      <c r="LN46" s="291" t="s">
        <v>1429</v>
      </c>
      <c r="LO46" s="291" t="s">
        <v>1430</v>
      </c>
      <c r="LP46" s="291" t="s">
        <v>1431</v>
      </c>
      <c r="LQ46" s="291" t="s">
        <v>1432</v>
      </c>
      <c r="LR46" s="291" t="s">
        <v>1433</v>
      </c>
      <c r="LS46" s="291" t="s">
        <v>1259</v>
      </c>
      <c r="LT46" s="291" t="s">
        <v>1260</v>
      </c>
      <c r="LU46" s="291" t="s">
        <v>1434</v>
      </c>
      <c r="LV46" s="291" t="s">
        <v>1435</v>
      </c>
      <c r="LW46" s="291" t="s">
        <v>1436</v>
      </c>
      <c r="LX46" s="291" t="s">
        <v>1437</v>
      </c>
      <c r="LY46" s="291" t="s">
        <v>1438</v>
      </c>
      <c r="LZ46" s="291" t="s">
        <v>1266</v>
      </c>
      <c r="MA46" s="291" t="s">
        <v>1267</v>
      </c>
      <c r="MB46" s="291" t="s">
        <v>1439</v>
      </c>
      <c r="MC46" s="291" t="s">
        <v>1440</v>
      </c>
      <c r="MD46" s="291" t="s">
        <v>1441</v>
      </c>
      <c r="ME46" s="291" t="s">
        <v>1442</v>
      </c>
      <c r="MF46" s="291" t="s">
        <v>1443</v>
      </c>
      <c r="MG46" s="291" t="s">
        <v>1273</v>
      </c>
      <c r="MH46" s="291" t="s">
        <v>1274</v>
      </c>
      <c r="MI46" s="291" t="s">
        <v>1444</v>
      </c>
      <c r="MJ46" s="291" t="s">
        <v>1445</v>
      </c>
      <c r="MK46" s="291" t="s">
        <v>1446</v>
      </c>
      <c r="ML46" s="291" t="s">
        <v>1447</v>
      </c>
      <c r="MM46" s="291" t="s">
        <v>1448</v>
      </c>
      <c r="MN46" s="291" t="s">
        <v>1280</v>
      </c>
      <c r="MO46" s="291" t="s">
        <v>1281</v>
      </c>
      <c r="MP46" s="291" t="s">
        <v>1449</v>
      </c>
      <c r="MQ46" s="291" t="s">
        <v>1450</v>
      </c>
      <c r="MR46" s="291" t="s">
        <v>1451</v>
      </c>
      <c r="MS46" s="291" t="s">
        <v>1452</v>
      </c>
      <c r="MT46" s="291" t="s">
        <v>1453</v>
      </c>
      <c r="MU46" s="292" t="s">
        <v>1231</v>
      </c>
      <c r="MV46" s="292" t="s">
        <v>1232</v>
      </c>
      <c r="MW46" s="292" t="s">
        <v>1454</v>
      </c>
      <c r="MX46" s="292" t="s">
        <v>1455</v>
      </c>
      <c r="MY46" s="292" t="s">
        <v>1456</v>
      </c>
      <c r="MZ46" s="292" t="s">
        <v>1457</v>
      </c>
      <c r="NA46" s="292" t="s">
        <v>1458</v>
      </c>
      <c r="NB46" s="292" t="s">
        <v>1150</v>
      </c>
      <c r="NC46" s="292" t="s">
        <v>1292</v>
      </c>
      <c r="ND46" s="292" t="s">
        <v>1459</v>
      </c>
      <c r="NE46" s="292" t="s">
        <v>1460</v>
      </c>
      <c r="NF46" s="292" t="s">
        <v>1461</v>
      </c>
      <c r="NG46" s="292" t="s">
        <v>1462</v>
      </c>
      <c r="NH46" s="292" t="s">
        <v>1463</v>
      </c>
      <c r="NI46" s="292" t="s">
        <v>1298</v>
      </c>
      <c r="NJ46" s="292" t="s">
        <v>1299</v>
      </c>
      <c r="NK46" s="292" t="s">
        <v>1464</v>
      </c>
      <c r="NL46" s="292" t="s">
        <v>1465</v>
      </c>
      <c r="NM46" s="292" t="s">
        <v>1466</v>
      </c>
      <c r="NN46" s="292" t="s">
        <v>1467</v>
      </c>
      <c r="NO46" s="292" t="s">
        <v>1468</v>
      </c>
      <c r="NP46" s="292" t="s">
        <v>1305</v>
      </c>
      <c r="NQ46" s="292" t="s">
        <v>1306</v>
      </c>
      <c r="NR46" s="292" t="s">
        <v>1469</v>
      </c>
      <c r="NS46" s="292" t="s">
        <v>1470</v>
      </c>
      <c r="NT46" s="292" t="s">
        <v>1471</v>
      </c>
      <c r="NU46" s="292" t="s">
        <v>1472</v>
      </c>
      <c r="NV46" s="292" t="s">
        <v>1473</v>
      </c>
      <c r="NW46" s="292" t="s">
        <v>1312</v>
      </c>
      <c r="NX46" s="292" t="s">
        <v>1313</v>
      </c>
      <c r="NY46" s="292" t="s">
        <v>1474</v>
      </c>
      <c r="NZ46" s="292" t="s">
        <v>1475</v>
      </c>
      <c r="OA46" s="292" t="s">
        <v>1476</v>
      </c>
      <c r="OB46" s="292" t="s">
        <v>1477</v>
      </c>
      <c r="OC46" s="292" t="s">
        <v>1478</v>
      </c>
      <c r="OD46" s="292" t="s">
        <v>1319</v>
      </c>
      <c r="OE46" s="292" t="s">
        <v>1320</v>
      </c>
      <c r="OF46" s="292" t="s">
        <v>1479</v>
      </c>
      <c r="OG46" s="292" t="s">
        <v>1480</v>
      </c>
      <c r="OH46" s="292" t="s">
        <v>1481</v>
      </c>
      <c r="OI46" s="292" t="s">
        <v>1482</v>
      </c>
      <c r="OJ46" s="292" t="s">
        <v>1483</v>
      </c>
      <c r="OK46" s="292" t="s">
        <v>1326</v>
      </c>
      <c r="OL46" s="292" t="s">
        <v>1327</v>
      </c>
      <c r="OM46" s="292" t="s">
        <v>1484</v>
      </c>
      <c r="ON46" s="292" t="s">
        <v>1485</v>
      </c>
      <c r="OO46" s="292" t="s">
        <v>1486</v>
      </c>
      <c r="OP46" s="292" t="s">
        <v>1487</v>
      </c>
      <c r="OQ46" s="292" t="s">
        <v>1488</v>
      </c>
      <c r="OR46" s="292" t="s">
        <v>1333</v>
      </c>
      <c r="OS46" s="292" t="s">
        <v>1334</v>
      </c>
      <c r="OT46" s="292" t="s">
        <v>1489</v>
      </c>
      <c r="OU46" s="292" t="s">
        <v>1490</v>
      </c>
      <c r="OV46" s="292" t="s">
        <v>1491</v>
      </c>
      <c r="OW46" s="292" t="s">
        <v>1492</v>
      </c>
      <c r="OX46" s="292" t="s">
        <v>1493</v>
      </c>
      <c r="OY46" s="292" t="s">
        <v>1340</v>
      </c>
      <c r="OZ46" s="292" t="s">
        <v>1341</v>
      </c>
      <c r="PA46" s="292" t="s">
        <v>1494</v>
      </c>
      <c r="PB46" s="292" t="s">
        <v>1495</v>
      </c>
      <c r="PC46" s="292" t="s">
        <v>1496</v>
      </c>
      <c r="PD46" s="292" t="s">
        <v>1497</v>
      </c>
      <c r="PE46" s="292" t="s">
        <v>1498</v>
      </c>
      <c r="PF46" s="292" t="s">
        <v>1347</v>
      </c>
      <c r="PG46" s="292" t="s">
        <v>1348</v>
      </c>
      <c r="PH46" s="292" t="s">
        <v>1499</v>
      </c>
      <c r="PI46" s="292" t="s">
        <v>1500</v>
      </c>
      <c r="PJ46" s="292" t="s">
        <v>1501</v>
      </c>
      <c r="PK46" s="292" t="s">
        <v>1502</v>
      </c>
      <c r="PL46" s="292" t="s">
        <v>1503</v>
      </c>
      <c r="PM46" s="293" t="s">
        <v>1504</v>
      </c>
      <c r="PN46" s="293" t="s">
        <v>1505</v>
      </c>
      <c r="PO46" s="293" t="s">
        <v>1506</v>
      </c>
      <c r="PP46" s="293" t="s">
        <v>1507</v>
      </c>
      <c r="PQ46" s="293" t="s">
        <v>1508</v>
      </c>
      <c r="PR46" s="293" t="s">
        <v>1509</v>
      </c>
      <c r="PS46" s="293" t="s">
        <v>1510</v>
      </c>
      <c r="PT46" s="293" t="s">
        <v>1511</v>
      </c>
      <c r="PU46" s="293" t="s">
        <v>1512</v>
      </c>
      <c r="PV46" s="293" t="s">
        <v>1513</v>
      </c>
      <c r="PW46" s="293" t="s">
        <v>1514</v>
      </c>
      <c r="PX46" s="293" t="s">
        <v>1515</v>
      </c>
      <c r="PY46" s="293" t="s">
        <v>1516</v>
      </c>
      <c r="PZ46" s="293" t="s">
        <v>1517</v>
      </c>
      <c r="QA46" s="293" t="s">
        <v>1518</v>
      </c>
      <c r="QB46" s="293" t="s">
        <v>1519</v>
      </c>
      <c r="QC46" s="293" t="s">
        <v>1520</v>
      </c>
      <c r="QD46" s="293" t="s">
        <v>1521</v>
      </c>
      <c r="QE46" s="293" t="s">
        <v>1522</v>
      </c>
      <c r="QF46" s="293" t="s">
        <v>1523</v>
      </c>
      <c r="QG46" s="293" t="s">
        <v>1524</v>
      </c>
      <c r="QH46" s="293" t="s">
        <v>1525</v>
      </c>
      <c r="QI46" s="293" t="s">
        <v>1526</v>
      </c>
      <c r="QJ46" s="293" t="s">
        <v>1527</v>
      </c>
      <c r="QK46" s="293" t="s">
        <v>1528</v>
      </c>
      <c r="QL46" s="293" t="s">
        <v>1529</v>
      </c>
      <c r="QM46" s="293" t="s">
        <v>1530</v>
      </c>
      <c r="QN46" s="293" t="s">
        <v>1531</v>
      </c>
      <c r="QO46" s="293" t="s">
        <v>1532</v>
      </c>
      <c r="QP46" s="293" t="s">
        <v>1533</v>
      </c>
      <c r="QQ46" s="293" t="s">
        <v>1534</v>
      </c>
      <c r="QR46" s="293" t="s">
        <v>1535</v>
      </c>
      <c r="QS46" s="293" t="s">
        <v>1536</v>
      </c>
      <c r="QT46" s="293" t="s">
        <v>1537</v>
      </c>
      <c r="QU46" s="293" t="s">
        <v>1538</v>
      </c>
      <c r="QV46" s="293" t="s">
        <v>1539</v>
      </c>
      <c r="QW46" s="293" t="s">
        <v>1540</v>
      </c>
      <c r="QX46" s="293" t="s">
        <v>1541</v>
      </c>
      <c r="QY46" s="293" t="s">
        <v>1542</v>
      </c>
      <c r="QZ46" s="293" t="s">
        <v>1543</v>
      </c>
      <c r="RA46" s="293" t="s">
        <v>1544</v>
      </c>
      <c r="RB46" s="293" t="s">
        <v>1545</v>
      </c>
      <c r="RC46" s="293" t="s">
        <v>1546</v>
      </c>
      <c r="RD46" s="293" t="s">
        <v>1547</v>
      </c>
      <c r="RE46" s="293" t="s">
        <v>1548</v>
      </c>
      <c r="RF46" s="293" t="s">
        <v>1549</v>
      </c>
      <c r="RG46" s="293" t="s">
        <v>1550</v>
      </c>
      <c r="RH46" s="293" t="s">
        <v>1551</v>
      </c>
      <c r="RI46" s="293" t="s">
        <v>1552</v>
      </c>
      <c r="RJ46" s="293" t="s">
        <v>1553</v>
      </c>
      <c r="RK46" s="293" t="s">
        <v>1554</v>
      </c>
      <c r="RL46" s="293" t="s">
        <v>1555</v>
      </c>
      <c r="RM46" s="293" t="s">
        <v>1556</v>
      </c>
      <c r="RN46" s="293" t="s">
        <v>1557</v>
      </c>
      <c r="RO46" s="293" t="s">
        <v>1558</v>
      </c>
      <c r="RP46" s="293" t="s">
        <v>1559</v>
      </c>
      <c r="RQ46" s="293" t="s">
        <v>1560</v>
      </c>
      <c r="RR46" s="293" t="s">
        <v>1561</v>
      </c>
      <c r="RS46" s="293" t="s">
        <v>1562</v>
      </c>
      <c r="RT46" s="293" t="s">
        <v>1563</v>
      </c>
    </row>
    <row r="47" spans="1:488">
      <c r="A47" s="236">
        <f t="shared" si="0"/>
        <v>28</v>
      </c>
      <c r="B47" s="208" t="s">
        <v>10</v>
      </c>
      <c r="C47" t="s">
        <v>243</v>
      </c>
      <c r="F47" s="208" t="s">
        <v>9</v>
      </c>
      <c r="G47" s="149" t="s">
        <v>253</v>
      </c>
      <c r="H47" s="151"/>
      <c r="I47" s="288" t="s">
        <v>310</v>
      </c>
    </row>
    <row r="48" spans="1:488">
      <c r="A48" s="236">
        <f t="shared" si="0"/>
        <v>28</v>
      </c>
      <c r="B48" s="208" t="s">
        <v>10</v>
      </c>
      <c r="C48" t="s">
        <v>243</v>
      </c>
      <c r="F48" s="208" t="s">
        <v>9</v>
      </c>
      <c r="G48" s="149" t="s">
        <v>315</v>
      </c>
      <c r="H48" s="151"/>
      <c r="I48" s="288" t="s">
        <v>310</v>
      </c>
    </row>
    <row r="49" spans="1:15">
      <c r="A49" s="236">
        <f t="shared" si="0"/>
        <v>29</v>
      </c>
      <c r="B49" s="208" t="s">
        <v>10</v>
      </c>
      <c r="C49" t="s">
        <v>821</v>
      </c>
      <c r="F49" s="208" t="s">
        <v>9</v>
      </c>
      <c r="G49" s="149" t="s">
        <v>514</v>
      </c>
      <c r="H49" s="151"/>
      <c r="I49" s="288" t="s">
        <v>708</v>
      </c>
    </row>
    <row r="50" spans="1:15">
      <c r="A50" s="236">
        <f t="shared" si="0"/>
        <v>30</v>
      </c>
      <c r="B50" s="208" t="s">
        <v>10</v>
      </c>
      <c r="C50" t="s">
        <v>244</v>
      </c>
      <c r="F50" s="208" t="s">
        <v>9</v>
      </c>
      <c r="G50" s="149" t="s">
        <v>707</v>
      </c>
      <c r="H50" s="151"/>
      <c r="I50" s="288" t="s">
        <v>310</v>
      </c>
    </row>
    <row r="51" spans="1:15">
      <c r="A51" s="236">
        <f t="shared" si="0"/>
        <v>30</v>
      </c>
      <c r="B51" s="208" t="s">
        <v>10</v>
      </c>
      <c r="C51" t="s">
        <v>244</v>
      </c>
      <c r="F51" s="208" t="s">
        <v>10</v>
      </c>
      <c r="G51" s="149" t="s">
        <v>253</v>
      </c>
      <c r="H51" s="151"/>
      <c r="I51" s="288" t="s">
        <v>310</v>
      </c>
    </row>
    <row r="52" spans="1:15">
      <c r="A52" s="236">
        <f t="shared" si="0"/>
        <v>31</v>
      </c>
      <c r="B52" s="208" t="s">
        <v>10</v>
      </c>
      <c r="C52" t="s">
        <v>245</v>
      </c>
      <c r="F52" s="208" t="s">
        <v>10</v>
      </c>
      <c r="G52" s="149" t="s">
        <v>315</v>
      </c>
      <c r="H52" s="151"/>
      <c r="I52" s="288" t="s">
        <v>310</v>
      </c>
    </row>
    <row r="53" spans="1:15">
      <c r="A53" s="236">
        <f t="shared" si="0"/>
        <v>32</v>
      </c>
      <c r="B53" s="208" t="s">
        <v>10</v>
      </c>
      <c r="C53" t="s">
        <v>246</v>
      </c>
      <c r="F53" s="208" t="s">
        <v>10</v>
      </c>
      <c r="G53" s="149" t="s">
        <v>894</v>
      </c>
      <c r="H53" s="151"/>
      <c r="I53" s="288" t="s">
        <v>895</v>
      </c>
    </row>
    <row r="54" spans="1:15">
      <c r="A54" s="236">
        <f t="shared" si="0"/>
        <v>33</v>
      </c>
      <c r="B54" s="208" t="s">
        <v>10</v>
      </c>
      <c r="C54" t="s">
        <v>247</v>
      </c>
      <c r="F54" s="208" t="s">
        <v>10</v>
      </c>
      <c r="G54" s="149" t="s">
        <v>896</v>
      </c>
      <c r="H54" s="151"/>
      <c r="I54" s="288" t="s">
        <v>895</v>
      </c>
    </row>
    <row r="55" spans="1:15">
      <c r="A55" s="236">
        <f t="shared" si="0"/>
        <v>34</v>
      </c>
      <c r="B55" s="208" t="s">
        <v>10</v>
      </c>
      <c r="C55" t="s">
        <v>346</v>
      </c>
      <c r="F55" s="208" t="s">
        <v>10</v>
      </c>
      <c r="G55" s="149" t="s">
        <v>514</v>
      </c>
      <c r="H55" s="151"/>
      <c r="I55" s="288" t="s">
        <v>619</v>
      </c>
      <c r="J55" s="288" t="s">
        <v>517</v>
      </c>
      <c r="K55" s="288" t="s">
        <v>518</v>
      </c>
      <c r="L55" s="288" t="s">
        <v>621</v>
      </c>
      <c r="M55" s="288" t="s">
        <v>622</v>
      </c>
      <c r="N55" s="288" t="s">
        <v>649</v>
      </c>
      <c r="O55" s="288" t="s">
        <v>650</v>
      </c>
    </row>
    <row r="56" spans="1:15">
      <c r="A56" s="236">
        <f t="shared" si="0"/>
        <v>35</v>
      </c>
      <c r="B56" s="208" t="s">
        <v>10</v>
      </c>
      <c r="C56" t="s">
        <v>347</v>
      </c>
      <c r="F56" s="208" t="s">
        <v>10</v>
      </c>
      <c r="G56" s="149" t="s">
        <v>34</v>
      </c>
      <c r="H56" s="148"/>
      <c r="I56" s="288" t="s">
        <v>6</v>
      </c>
      <c r="J56" s="288" t="s">
        <v>7</v>
      </c>
      <c r="K56" s="288" t="s">
        <v>8</v>
      </c>
    </row>
    <row r="57" spans="1:15">
      <c r="A57" s="236">
        <f t="shared" si="0"/>
        <v>36</v>
      </c>
      <c r="B57" s="208" t="s">
        <v>10</v>
      </c>
      <c r="C57" t="s">
        <v>1135</v>
      </c>
      <c r="F57" s="208" t="s">
        <v>10</v>
      </c>
      <c r="G57" s="149" t="s">
        <v>15</v>
      </c>
      <c r="H57" s="148"/>
      <c r="I57" s="288" t="s">
        <v>6</v>
      </c>
      <c r="J57" s="288" t="s">
        <v>7</v>
      </c>
      <c r="K57" s="288" t="s">
        <v>8</v>
      </c>
      <c r="L57" s="288" t="s">
        <v>174</v>
      </c>
    </row>
    <row r="58" spans="1:15">
      <c r="A58" s="236">
        <f t="shared" si="0"/>
        <v>37</v>
      </c>
      <c r="B58" s="208" t="s">
        <v>10</v>
      </c>
      <c r="C58" t="s">
        <v>239</v>
      </c>
      <c r="F58" s="208" t="s">
        <v>9</v>
      </c>
      <c r="G58" s="149" t="s">
        <v>215</v>
      </c>
      <c r="H58" s="148"/>
      <c r="I58" s="288"/>
    </row>
    <row r="59" spans="1:15">
      <c r="A59" s="236">
        <f t="shared" si="0"/>
        <v>38</v>
      </c>
      <c r="B59" s="208" t="s">
        <v>10</v>
      </c>
      <c r="C59" t="s">
        <v>240</v>
      </c>
      <c r="F59" s="208" t="s">
        <v>9</v>
      </c>
      <c r="G59" s="149" t="s">
        <v>1142</v>
      </c>
      <c r="H59" s="148"/>
      <c r="I59" s="288"/>
    </row>
    <row r="60" spans="1:15">
      <c r="A60" s="236">
        <f t="shared" si="0"/>
        <v>39</v>
      </c>
      <c r="B60" s="208" t="s">
        <v>10</v>
      </c>
      <c r="C60" t="s">
        <v>35</v>
      </c>
      <c r="F60" s="208" t="s">
        <v>10</v>
      </c>
      <c r="G60" s="149" t="s">
        <v>27</v>
      </c>
      <c r="H60" s="148"/>
      <c r="I60" s="288"/>
    </row>
    <row r="61" spans="1:15">
      <c r="A61" s="236">
        <f t="shared" si="0"/>
        <v>39</v>
      </c>
      <c r="B61" s="208" t="s">
        <v>10</v>
      </c>
      <c r="C61" t="s">
        <v>35</v>
      </c>
      <c r="F61" s="208" t="s">
        <v>0</v>
      </c>
      <c r="G61" s="149" t="s">
        <v>170</v>
      </c>
      <c r="H61" s="148"/>
      <c r="I61" s="288"/>
    </row>
    <row r="62" spans="1:15">
      <c r="A62" s="236">
        <f t="shared" si="0"/>
        <v>39</v>
      </c>
      <c r="B62" s="208" t="s">
        <v>10</v>
      </c>
      <c r="C62" t="s">
        <v>35</v>
      </c>
      <c r="F62" s="208" t="s">
        <v>11</v>
      </c>
      <c r="G62" s="149" t="s">
        <v>76</v>
      </c>
      <c r="H62" s="148"/>
      <c r="I62" s="288"/>
    </row>
    <row r="63" spans="1:15">
      <c r="A63" s="236">
        <f t="shared" si="0"/>
        <v>39</v>
      </c>
      <c r="B63" s="208" t="s">
        <v>10</v>
      </c>
      <c r="C63" t="s">
        <v>35</v>
      </c>
      <c r="F63" s="208" t="s">
        <v>0</v>
      </c>
      <c r="G63" s="149" t="s">
        <v>31</v>
      </c>
      <c r="H63" s="148"/>
      <c r="I63" s="288"/>
    </row>
    <row r="64" spans="1:15">
      <c r="A64" s="236">
        <f t="shared" si="0"/>
        <v>39</v>
      </c>
      <c r="B64" s="208" t="s">
        <v>10</v>
      </c>
      <c r="C64" t="s">
        <v>35</v>
      </c>
      <c r="F64" s="208" t="s">
        <v>0</v>
      </c>
      <c r="G64" s="149" t="s">
        <v>167</v>
      </c>
      <c r="H64" s="148"/>
      <c r="I64" s="288"/>
    </row>
    <row r="65" spans="1:14">
      <c r="A65" s="236">
        <f t="shared" si="0"/>
        <v>39</v>
      </c>
      <c r="B65" s="208" t="s">
        <v>10</v>
      </c>
      <c r="C65" t="s">
        <v>35</v>
      </c>
      <c r="F65" s="208" t="s">
        <v>0</v>
      </c>
      <c r="G65" s="149" t="s">
        <v>248</v>
      </c>
      <c r="H65" s="148"/>
      <c r="I65" s="288"/>
    </row>
    <row r="66" spans="1:14">
      <c r="A66" s="236">
        <f t="shared" si="0"/>
        <v>39</v>
      </c>
      <c r="B66" s="208" t="s">
        <v>10</v>
      </c>
      <c r="C66" t="s">
        <v>35</v>
      </c>
      <c r="F66" s="208" t="s">
        <v>11</v>
      </c>
      <c r="G66" s="149" t="s">
        <v>249</v>
      </c>
      <c r="H66" s="148"/>
      <c r="I66" s="288"/>
    </row>
    <row r="67" spans="1:14">
      <c r="A67" s="236">
        <f t="shared" si="0"/>
        <v>39</v>
      </c>
      <c r="B67" s="208" t="s">
        <v>10</v>
      </c>
      <c r="C67" t="s">
        <v>35</v>
      </c>
      <c r="F67" s="208" t="s">
        <v>11</v>
      </c>
      <c r="G67" s="149" t="s">
        <v>250</v>
      </c>
      <c r="H67" s="148"/>
      <c r="I67" s="288"/>
    </row>
    <row r="68" spans="1:14">
      <c r="A68" s="236">
        <f t="shared" si="0"/>
        <v>40</v>
      </c>
      <c r="B68" s="208" t="s">
        <v>10</v>
      </c>
      <c r="C68" t="s">
        <v>37</v>
      </c>
      <c r="F68" s="208" t="s">
        <v>9</v>
      </c>
      <c r="G68" s="149" t="s">
        <v>28</v>
      </c>
      <c r="H68" s="148"/>
      <c r="I68" s="288" t="s">
        <v>669</v>
      </c>
      <c r="J68" s="288" t="s">
        <v>668</v>
      </c>
    </row>
    <row r="69" spans="1:14">
      <c r="A69" s="236">
        <f t="shared" si="0"/>
        <v>40</v>
      </c>
      <c r="B69" s="208" t="s">
        <v>10</v>
      </c>
      <c r="C69" t="s">
        <v>37</v>
      </c>
      <c r="F69" s="208" t="s">
        <v>0</v>
      </c>
      <c r="G69" s="149" t="s">
        <v>29</v>
      </c>
      <c r="H69" s="148"/>
      <c r="I69" s="288"/>
    </row>
    <row r="70" spans="1:14">
      <c r="A70" s="236">
        <f t="shared" ref="A70:A133" si="1">IF($C70="","blank",MATCH($C70,$G$5:$G$130,0))</f>
        <v>40</v>
      </c>
      <c r="B70" s="208" t="s">
        <v>10</v>
      </c>
      <c r="C70" t="s">
        <v>37</v>
      </c>
      <c r="F70" s="208" t="s">
        <v>9</v>
      </c>
      <c r="G70" s="149" t="s">
        <v>30</v>
      </c>
      <c r="H70" s="148"/>
      <c r="I70" s="288"/>
    </row>
    <row r="71" spans="1:14">
      <c r="A71" s="236">
        <f t="shared" si="1"/>
        <v>40</v>
      </c>
      <c r="B71" s="208" t="s">
        <v>10</v>
      </c>
      <c r="C71" t="s">
        <v>37</v>
      </c>
      <c r="F71" s="208" t="s">
        <v>9</v>
      </c>
      <c r="G71" s="149" t="s">
        <v>28</v>
      </c>
      <c r="H71" s="148"/>
      <c r="I71" s="288" t="s">
        <v>809</v>
      </c>
      <c r="J71" s="288" t="s">
        <v>810</v>
      </c>
      <c r="K71" s="288" t="s">
        <v>33</v>
      </c>
      <c r="L71" s="288" t="s">
        <v>97</v>
      </c>
    </row>
    <row r="72" spans="1:14">
      <c r="A72" s="236">
        <f t="shared" si="1"/>
        <v>40</v>
      </c>
      <c r="B72" s="208" t="s">
        <v>10</v>
      </c>
      <c r="C72" t="s">
        <v>37</v>
      </c>
      <c r="F72" s="208" t="s">
        <v>11</v>
      </c>
      <c r="G72" s="149" t="s">
        <v>32</v>
      </c>
      <c r="H72" s="148"/>
      <c r="I72" s="288"/>
    </row>
    <row r="73" spans="1:14">
      <c r="A73" s="236">
        <f t="shared" si="1"/>
        <v>40</v>
      </c>
      <c r="B73" s="208" t="s">
        <v>10</v>
      </c>
      <c r="C73" t="s">
        <v>37</v>
      </c>
      <c r="F73" s="208" t="s">
        <v>11</v>
      </c>
      <c r="G73" s="149" t="s">
        <v>207</v>
      </c>
      <c r="H73" s="148"/>
      <c r="I73" s="288"/>
    </row>
    <row r="74" spans="1:14">
      <c r="A74" s="236">
        <f t="shared" si="1"/>
        <v>41</v>
      </c>
      <c r="B74" s="208" t="s">
        <v>10</v>
      </c>
      <c r="C74" t="s">
        <v>537</v>
      </c>
      <c r="F74" s="208" t="s">
        <v>0</v>
      </c>
      <c r="G74" s="149" t="s">
        <v>387</v>
      </c>
      <c r="H74" s="151"/>
      <c r="I74" s="288"/>
    </row>
    <row r="75" spans="1:14">
      <c r="A75" s="236">
        <f t="shared" si="1"/>
        <v>43</v>
      </c>
      <c r="B75" s="208" t="s">
        <v>10</v>
      </c>
      <c r="C75" t="s">
        <v>253</v>
      </c>
      <c r="F75" s="208" t="s">
        <v>9</v>
      </c>
      <c r="G75" s="149" t="s">
        <v>387</v>
      </c>
      <c r="H75" s="151"/>
      <c r="I75" s="288"/>
    </row>
    <row r="76" spans="1:14">
      <c r="A76" s="236">
        <f t="shared" si="1"/>
        <v>44</v>
      </c>
      <c r="B76" s="208" t="s">
        <v>10</v>
      </c>
      <c r="C76" t="s">
        <v>315</v>
      </c>
      <c r="F76" s="208" t="s">
        <v>9</v>
      </c>
      <c r="G76" s="149" t="s">
        <v>417</v>
      </c>
      <c r="H76" s="151"/>
      <c r="I76" s="288" t="s">
        <v>855</v>
      </c>
      <c r="J76" s="288" t="s">
        <v>395</v>
      </c>
      <c r="K76" s="288" t="s">
        <v>1006</v>
      </c>
      <c r="L76" s="288" t="s">
        <v>393</v>
      </c>
      <c r="M76" s="288" t="s">
        <v>612</v>
      </c>
      <c r="N76" s="288" t="s">
        <v>418</v>
      </c>
    </row>
    <row r="77" spans="1:14">
      <c r="A77" s="236">
        <f t="shared" si="1"/>
        <v>45</v>
      </c>
      <c r="B77" s="208" t="s">
        <v>10</v>
      </c>
      <c r="C77" t="s">
        <v>514</v>
      </c>
      <c r="F77" s="208" t="s">
        <v>9</v>
      </c>
      <c r="G77" s="149" t="s">
        <v>382</v>
      </c>
      <c r="H77" s="151"/>
      <c r="I77" s="288" t="s">
        <v>7</v>
      </c>
      <c r="J77" s="288" t="s">
        <v>578</v>
      </c>
    </row>
    <row r="78" spans="1:14">
      <c r="A78" s="236">
        <f t="shared" si="1"/>
        <v>46</v>
      </c>
      <c r="B78" s="208" t="s">
        <v>10</v>
      </c>
      <c r="C78" t="s">
        <v>707</v>
      </c>
      <c r="F78" s="208" t="s">
        <v>10</v>
      </c>
      <c r="G78" s="149" t="s">
        <v>17</v>
      </c>
      <c r="H78" s="148"/>
      <c r="I78" s="288"/>
    </row>
    <row r="79" spans="1:14">
      <c r="A79" s="236">
        <f t="shared" si="1"/>
        <v>43</v>
      </c>
      <c r="B79" s="208" t="s">
        <v>10</v>
      </c>
      <c r="C79" t="s">
        <v>253</v>
      </c>
      <c r="F79" s="208" t="s">
        <v>10</v>
      </c>
      <c r="G79" s="149" t="s">
        <v>16</v>
      </c>
      <c r="H79" s="148"/>
      <c r="I79" s="288"/>
    </row>
    <row r="80" spans="1:14">
      <c r="A80" s="236">
        <f t="shared" si="1"/>
        <v>44</v>
      </c>
      <c r="B80" s="208" t="s">
        <v>10</v>
      </c>
      <c r="C80" t="s">
        <v>315</v>
      </c>
      <c r="F80" s="208" t="s">
        <v>10</v>
      </c>
      <c r="G80" s="149" t="s">
        <v>295</v>
      </c>
      <c r="H80" s="151"/>
      <c r="I80" s="288"/>
    </row>
    <row r="81" spans="1:23">
      <c r="A81" s="236">
        <f t="shared" si="1"/>
        <v>49</v>
      </c>
      <c r="B81" s="208" t="s">
        <v>10</v>
      </c>
      <c r="C81" t="s">
        <v>894</v>
      </c>
      <c r="F81" s="208" t="s">
        <v>10</v>
      </c>
      <c r="G81" s="149" t="s">
        <v>296</v>
      </c>
      <c r="H81" s="151"/>
      <c r="I81" s="288"/>
    </row>
    <row r="82" spans="1:23">
      <c r="A82" s="236">
        <f t="shared" si="1"/>
        <v>50</v>
      </c>
      <c r="B82" s="208" t="s">
        <v>10</v>
      </c>
      <c r="C82" t="s">
        <v>896</v>
      </c>
      <c r="F82" s="208" t="s">
        <v>10</v>
      </c>
      <c r="G82" s="149" t="s">
        <v>14</v>
      </c>
      <c r="H82" s="148"/>
      <c r="I82" s="288" t="s">
        <v>6</v>
      </c>
    </row>
    <row r="83" spans="1:23">
      <c r="A83" s="236">
        <f t="shared" si="1"/>
        <v>45</v>
      </c>
      <c r="B83" s="208" t="s">
        <v>10</v>
      </c>
      <c r="C83" t="s">
        <v>514</v>
      </c>
      <c r="F83" s="208" t="s">
        <v>10</v>
      </c>
      <c r="G83" s="149" t="s">
        <v>14</v>
      </c>
      <c r="H83" s="148"/>
      <c r="I83" s="288" t="s">
        <v>7</v>
      </c>
      <c r="J83" s="288" t="s">
        <v>8</v>
      </c>
    </row>
    <row r="84" spans="1:23">
      <c r="A84" s="236">
        <f t="shared" si="1"/>
        <v>45</v>
      </c>
      <c r="B84" s="208" t="s">
        <v>10</v>
      </c>
      <c r="C84" t="s">
        <v>514</v>
      </c>
      <c r="F84" s="208" t="s">
        <v>9</v>
      </c>
      <c r="G84" s="149" t="s">
        <v>938</v>
      </c>
      <c r="H84" s="151"/>
      <c r="I84" s="288" t="s">
        <v>937</v>
      </c>
    </row>
    <row r="85" spans="1:23">
      <c r="A85" s="236">
        <f t="shared" si="1"/>
        <v>45</v>
      </c>
      <c r="B85" s="208" t="s">
        <v>10</v>
      </c>
      <c r="C85" t="s">
        <v>514</v>
      </c>
      <c r="F85" s="208" t="s">
        <v>10</v>
      </c>
      <c r="G85" s="149" t="s">
        <v>19</v>
      </c>
      <c r="H85" s="148"/>
      <c r="I85" s="288" t="s">
        <v>855</v>
      </c>
      <c r="J85" s="288" t="s">
        <v>587</v>
      </c>
    </row>
    <row r="86" spans="1:23">
      <c r="A86" s="236">
        <f t="shared" si="1"/>
        <v>45</v>
      </c>
      <c r="B86" s="208" t="s">
        <v>10</v>
      </c>
      <c r="C86" t="s">
        <v>514</v>
      </c>
      <c r="F86" s="208" t="s">
        <v>10</v>
      </c>
      <c r="G86" s="149" t="s">
        <v>728</v>
      </c>
      <c r="H86" s="148"/>
      <c r="I86" s="288" t="s">
        <v>6</v>
      </c>
    </row>
    <row r="87" spans="1:23">
      <c r="A87" s="236">
        <f t="shared" si="1"/>
        <v>45</v>
      </c>
      <c r="B87" s="208" t="s">
        <v>10</v>
      </c>
      <c r="C87" t="s">
        <v>514</v>
      </c>
      <c r="F87" s="208" t="s">
        <v>10</v>
      </c>
      <c r="G87" s="149" t="s">
        <v>840</v>
      </c>
      <c r="H87" s="148"/>
      <c r="I87" s="288" t="s">
        <v>6</v>
      </c>
    </row>
    <row r="88" spans="1:23">
      <c r="A88" s="236">
        <f t="shared" si="1"/>
        <v>45</v>
      </c>
      <c r="B88" s="208" t="s">
        <v>10</v>
      </c>
      <c r="C88" t="s">
        <v>514</v>
      </c>
      <c r="F88" s="208" t="s">
        <v>10</v>
      </c>
      <c r="G88" s="149" t="s">
        <v>728</v>
      </c>
      <c r="H88" s="148"/>
      <c r="I88" s="288" t="s">
        <v>729</v>
      </c>
    </row>
    <row r="89" spans="1:23">
      <c r="A89" s="236">
        <f t="shared" si="1"/>
        <v>45</v>
      </c>
      <c r="B89" s="208" t="s">
        <v>10</v>
      </c>
      <c r="C89" t="s">
        <v>514</v>
      </c>
      <c r="F89" s="208" t="s">
        <v>10</v>
      </c>
      <c r="G89" s="149" t="s">
        <v>840</v>
      </c>
      <c r="H89" s="148"/>
      <c r="I89" s="288" t="s">
        <v>729</v>
      </c>
    </row>
    <row r="90" spans="1:23">
      <c r="A90" s="236">
        <f t="shared" si="1"/>
        <v>52</v>
      </c>
      <c r="B90" s="208" t="s">
        <v>10</v>
      </c>
      <c r="C90" t="s">
        <v>34</v>
      </c>
      <c r="F90" s="208" t="s">
        <v>10</v>
      </c>
      <c r="G90" s="149" t="s">
        <v>950</v>
      </c>
      <c r="H90" s="148"/>
      <c r="I90" s="288" t="s">
        <v>6</v>
      </c>
    </row>
    <row r="91" spans="1:23">
      <c r="A91" s="236">
        <f t="shared" si="1"/>
        <v>52</v>
      </c>
      <c r="B91" s="208" t="s">
        <v>10</v>
      </c>
      <c r="C91" t="s">
        <v>34</v>
      </c>
      <c r="F91" s="208" t="s">
        <v>10</v>
      </c>
      <c r="G91" s="149" t="s">
        <v>371</v>
      </c>
      <c r="H91" s="148"/>
      <c r="I91" s="288"/>
    </row>
    <row r="92" spans="1:23">
      <c r="A92" s="236">
        <f t="shared" si="1"/>
        <v>52</v>
      </c>
      <c r="B92" s="208" t="s">
        <v>10</v>
      </c>
      <c r="C92" t="s">
        <v>34</v>
      </c>
      <c r="F92" s="208" t="s">
        <v>10</v>
      </c>
      <c r="G92" s="149" t="s">
        <v>372</v>
      </c>
      <c r="H92" s="148"/>
      <c r="I92" s="288"/>
    </row>
    <row r="93" spans="1:23">
      <c r="A93" s="236">
        <f t="shared" si="1"/>
        <v>53</v>
      </c>
      <c r="B93" s="208" t="s">
        <v>10</v>
      </c>
      <c r="C93" t="s">
        <v>15</v>
      </c>
      <c r="F93" s="208" t="s">
        <v>10</v>
      </c>
      <c r="G93" s="149" t="s">
        <v>838</v>
      </c>
      <c r="H93" s="148"/>
      <c r="I93" s="288"/>
    </row>
    <row r="94" spans="1:23">
      <c r="A94" s="236">
        <f t="shared" si="1"/>
        <v>53</v>
      </c>
      <c r="B94" s="208" t="s">
        <v>10</v>
      </c>
      <c r="C94" t="s">
        <v>15</v>
      </c>
      <c r="F94" s="208" t="s">
        <v>10</v>
      </c>
      <c r="G94" s="149" t="s">
        <v>905</v>
      </c>
      <c r="H94" s="148"/>
      <c r="I94" s="294" t="s">
        <v>310</v>
      </c>
      <c r="J94" s="294" t="s">
        <v>1564</v>
      </c>
      <c r="K94" s="288" t="s">
        <v>1565</v>
      </c>
      <c r="L94" s="288" t="s">
        <v>1566</v>
      </c>
      <c r="M94" s="288" t="s">
        <v>1567</v>
      </c>
      <c r="N94" s="288" t="s">
        <v>1568</v>
      </c>
      <c r="O94" s="288" t="s">
        <v>1569</v>
      </c>
      <c r="P94" s="288" t="s">
        <v>1570</v>
      </c>
      <c r="Q94" s="294" t="s">
        <v>1571</v>
      </c>
      <c r="R94" s="288" t="s">
        <v>1572</v>
      </c>
      <c r="S94" s="288" t="s">
        <v>1573</v>
      </c>
      <c r="T94" s="288" t="s">
        <v>1574</v>
      </c>
      <c r="U94" s="288" t="s">
        <v>1575</v>
      </c>
      <c r="V94" s="288" t="s">
        <v>1576</v>
      </c>
      <c r="W94" s="288" t="s">
        <v>1577</v>
      </c>
    </row>
    <row r="95" spans="1:23">
      <c r="A95" s="236">
        <f t="shared" si="1"/>
        <v>53</v>
      </c>
      <c r="B95" s="208" t="s">
        <v>10</v>
      </c>
      <c r="C95" t="s">
        <v>15</v>
      </c>
      <c r="F95" s="208" t="s">
        <v>10</v>
      </c>
      <c r="G95" s="149" t="s">
        <v>839</v>
      </c>
      <c r="H95" s="148"/>
      <c r="I95" s="288"/>
    </row>
    <row r="96" spans="1:23">
      <c r="A96" s="236">
        <f t="shared" si="1"/>
        <v>53</v>
      </c>
      <c r="B96" s="208" t="s">
        <v>10</v>
      </c>
      <c r="C96" t="s">
        <v>15</v>
      </c>
      <c r="F96" s="208" t="s">
        <v>10</v>
      </c>
      <c r="G96" s="149" t="s">
        <v>906</v>
      </c>
      <c r="H96" s="148"/>
      <c r="I96" s="288" t="s">
        <v>907</v>
      </c>
      <c r="J96" s="294" t="s">
        <v>1564</v>
      </c>
      <c r="K96" s="294" t="s">
        <v>1565</v>
      </c>
      <c r="L96" s="294" t="s">
        <v>1566</v>
      </c>
      <c r="M96" s="294" t="s">
        <v>1567</v>
      </c>
      <c r="N96" s="294" t="s">
        <v>1568</v>
      </c>
      <c r="O96" s="294" t="s">
        <v>1569</v>
      </c>
      <c r="P96" s="294" t="s">
        <v>1570</v>
      </c>
      <c r="Q96" s="294" t="s">
        <v>1571</v>
      </c>
      <c r="R96" s="294" t="s">
        <v>1572</v>
      </c>
      <c r="S96" s="294" t="s">
        <v>1573</v>
      </c>
      <c r="T96" s="294" t="s">
        <v>1574</v>
      </c>
      <c r="U96" s="294" t="s">
        <v>1575</v>
      </c>
      <c r="V96" s="294" t="s">
        <v>1576</v>
      </c>
      <c r="W96" s="294" t="s">
        <v>1577</v>
      </c>
    </row>
    <row r="97" spans="1:13">
      <c r="A97" s="236">
        <f t="shared" si="1"/>
        <v>54</v>
      </c>
      <c r="B97" s="208" t="s">
        <v>10</v>
      </c>
      <c r="C97" t="s">
        <v>215</v>
      </c>
      <c r="F97" s="208" t="s">
        <v>10</v>
      </c>
      <c r="G97" s="149" t="s">
        <v>841</v>
      </c>
      <c r="H97" s="148"/>
      <c r="I97" s="288"/>
    </row>
    <row r="98" spans="1:13">
      <c r="A98" s="236">
        <f t="shared" si="1"/>
        <v>56</v>
      </c>
      <c r="B98" s="208" t="s">
        <v>10</v>
      </c>
      <c r="C98" t="s">
        <v>27</v>
      </c>
      <c r="F98" s="208" t="s">
        <v>10</v>
      </c>
      <c r="G98" s="149" t="s">
        <v>845</v>
      </c>
      <c r="H98" s="148"/>
      <c r="I98" s="288" t="s">
        <v>846</v>
      </c>
    </row>
    <row r="99" spans="1:13">
      <c r="A99" s="236">
        <f t="shared" si="1"/>
        <v>57</v>
      </c>
      <c r="B99" s="208" t="s">
        <v>10</v>
      </c>
      <c r="C99" t="s">
        <v>170</v>
      </c>
      <c r="F99" s="208" t="s">
        <v>10</v>
      </c>
      <c r="G99" s="149" t="s">
        <v>842</v>
      </c>
      <c r="H99" s="148"/>
      <c r="I99" s="288"/>
    </row>
    <row r="100" spans="1:13">
      <c r="A100" s="236">
        <f t="shared" si="1"/>
        <v>58</v>
      </c>
      <c r="B100" s="208" t="s">
        <v>10</v>
      </c>
      <c r="C100" t="s">
        <v>76</v>
      </c>
      <c r="F100" s="208" t="s">
        <v>10</v>
      </c>
      <c r="G100" s="149" t="s">
        <v>844</v>
      </c>
      <c r="H100" s="148"/>
      <c r="I100" s="288" t="s">
        <v>925</v>
      </c>
      <c r="J100" s="288" t="s">
        <v>982</v>
      </c>
      <c r="K100" s="288" t="s">
        <v>983</v>
      </c>
      <c r="L100" s="288" t="s">
        <v>984</v>
      </c>
      <c r="M100" s="288" t="s">
        <v>981</v>
      </c>
    </row>
    <row r="101" spans="1:13">
      <c r="A101" s="236">
        <f t="shared" si="1"/>
        <v>59</v>
      </c>
      <c r="B101" s="208" t="s">
        <v>10</v>
      </c>
      <c r="C101" t="s">
        <v>31</v>
      </c>
      <c r="F101" s="208" t="s">
        <v>10</v>
      </c>
      <c r="G101" s="149" t="s">
        <v>405</v>
      </c>
      <c r="H101" s="148"/>
      <c r="I101" s="288"/>
    </row>
    <row r="102" spans="1:13">
      <c r="A102" s="236">
        <f t="shared" si="1"/>
        <v>60</v>
      </c>
      <c r="B102" s="208" t="s">
        <v>10</v>
      </c>
      <c r="C102" t="s">
        <v>167</v>
      </c>
      <c r="F102" s="208" t="s">
        <v>10</v>
      </c>
      <c r="G102" s="149" t="s">
        <v>320</v>
      </c>
      <c r="H102" s="148"/>
      <c r="I102" s="288" t="s">
        <v>361</v>
      </c>
      <c r="J102" s="288" t="s">
        <v>395</v>
      </c>
    </row>
    <row r="103" spans="1:13">
      <c r="A103" s="236">
        <f t="shared" si="1"/>
        <v>61</v>
      </c>
      <c r="B103" s="208" t="s">
        <v>10</v>
      </c>
      <c r="C103" t="s">
        <v>248</v>
      </c>
      <c r="F103" s="208" t="s">
        <v>10</v>
      </c>
      <c r="G103" s="149" t="s">
        <v>949</v>
      </c>
      <c r="H103" s="148"/>
      <c r="I103" s="288" t="s">
        <v>361</v>
      </c>
    </row>
    <row r="104" spans="1:13">
      <c r="A104" s="236">
        <f t="shared" si="1"/>
        <v>62</v>
      </c>
      <c r="B104" s="208" t="s">
        <v>10</v>
      </c>
      <c r="C104" t="s">
        <v>249</v>
      </c>
      <c r="F104" s="208" t="s">
        <v>10</v>
      </c>
      <c r="G104" s="149" t="s">
        <v>406</v>
      </c>
      <c r="H104" s="151"/>
      <c r="I104" s="288"/>
    </row>
    <row r="105" spans="1:13">
      <c r="A105" s="236">
        <f t="shared" si="1"/>
        <v>63</v>
      </c>
      <c r="B105" s="208" t="s">
        <v>10</v>
      </c>
      <c r="C105" t="s">
        <v>250</v>
      </c>
      <c r="F105" s="208" t="s">
        <v>10</v>
      </c>
      <c r="G105" s="149" t="s">
        <v>362</v>
      </c>
      <c r="H105" s="151"/>
      <c r="I105" s="288" t="s">
        <v>363</v>
      </c>
    </row>
    <row r="106" spans="1:13">
      <c r="A106" s="236">
        <f t="shared" si="1"/>
        <v>20</v>
      </c>
      <c r="B106" s="208" t="s">
        <v>10</v>
      </c>
      <c r="C106" t="s">
        <v>28</v>
      </c>
      <c r="F106" s="208" t="s">
        <v>10</v>
      </c>
      <c r="G106" s="149" t="s">
        <v>847</v>
      </c>
      <c r="H106" s="151"/>
      <c r="I106" s="288" t="s">
        <v>848</v>
      </c>
    </row>
    <row r="107" spans="1:13">
      <c r="A107" s="236">
        <f t="shared" si="1"/>
        <v>20</v>
      </c>
      <c r="B107" s="208" t="s">
        <v>10</v>
      </c>
      <c r="C107" t="s">
        <v>28</v>
      </c>
      <c r="F107" s="208" t="s">
        <v>10</v>
      </c>
      <c r="G107" s="149" t="s">
        <v>1051</v>
      </c>
      <c r="H107" s="151"/>
      <c r="I107" s="288" t="s">
        <v>6</v>
      </c>
    </row>
    <row r="108" spans="1:13">
      <c r="A108" s="236">
        <f t="shared" si="1"/>
        <v>65</v>
      </c>
      <c r="B108" s="208" t="s">
        <v>10</v>
      </c>
      <c r="C108" t="s">
        <v>29</v>
      </c>
      <c r="F108" s="208" t="s">
        <v>10</v>
      </c>
      <c r="G108" s="149" t="s">
        <v>297</v>
      </c>
      <c r="H108" s="151"/>
      <c r="I108" s="288" t="s">
        <v>6</v>
      </c>
    </row>
    <row r="109" spans="1:13">
      <c r="A109" s="236">
        <f t="shared" si="1"/>
        <v>66</v>
      </c>
      <c r="B109" s="208" t="s">
        <v>10</v>
      </c>
      <c r="C109" t="s">
        <v>30</v>
      </c>
      <c r="F109" s="208" t="s">
        <v>10</v>
      </c>
      <c r="G109" s="149" t="s">
        <v>298</v>
      </c>
      <c r="H109" s="151"/>
      <c r="I109" s="288" t="s">
        <v>6</v>
      </c>
    </row>
    <row r="110" spans="1:13">
      <c r="A110" s="236">
        <f t="shared" si="1"/>
        <v>20</v>
      </c>
      <c r="B110" s="208" t="s">
        <v>10</v>
      </c>
      <c r="C110" t="s">
        <v>28</v>
      </c>
      <c r="F110" s="208" t="s">
        <v>0</v>
      </c>
      <c r="G110" s="149" t="s">
        <v>217</v>
      </c>
      <c r="H110" s="148"/>
      <c r="I110" s="288" t="s">
        <v>415</v>
      </c>
    </row>
    <row r="111" spans="1:13">
      <c r="A111" s="236">
        <f t="shared" si="1"/>
        <v>20</v>
      </c>
      <c r="B111" s="208" t="s">
        <v>10</v>
      </c>
      <c r="C111" t="s">
        <v>28</v>
      </c>
      <c r="F111" s="208" t="s">
        <v>9</v>
      </c>
      <c r="G111" s="149" t="s">
        <v>217</v>
      </c>
      <c r="H111" s="148"/>
      <c r="I111" s="288" t="s">
        <v>420</v>
      </c>
    </row>
    <row r="112" spans="1:13">
      <c r="A112" s="236">
        <f t="shared" si="1"/>
        <v>20</v>
      </c>
      <c r="B112" s="208" t="s">
        <v>10</v>
      </c>
      <c r="C112" t="s">
        <v>28</v>
      </c>
      <c r="F112" s="208" t="s">
        <v>0</v>
      </c>
      <c r="G112" s="149" t="s">
        <v>590</v>
      </c>
      <c r="H112" s="148"/>
      <c r="I112" s="288" t="s">
        <v>415</v>
      </c>
    </row>
    <row r="113" spans="1:128">
      <c r="A113" s="236">
        <f t="shared" si="1"/>
        <v>20</v>
      </c>
      <c r="B113" s="208" t="s">
        <v>10</v>
      </c>
      <c r="C113" t="s">
        <v>28</v>
      </c>
      <c r="F113" s="208" t="s">
        <v>0</v>
      </c>
      <c r="G113" s="149" t="s">
        <v>216</v>
      </c>
      <c r="H113" s="148"/>
      <c r="I113" s="288" t="s">
        <v>427</v>
      </c>
    </row>
    <row r="114" spans="1:128">
      <c r="A114" s="236">
        <f t="shared" si="1"/>
        <v>68</v>
      </c>
      <c r="B114" s="208" t="s">
        <v>10</v>
      </c>
      <c r="C114" t="s">
        <v>32</v>
      </c>
      <c r="F114" s="208" t="s">
        <v>9</v>
      </c>
      <c r="G114" s="149" t="s">
        <v>216</v>
      </c>
      <c r="H114" s="148"/>
      <c r="I114" s="288" t="s">
        <v>421</v>
      </c>
    </row>
    <row r="115" spans="1:128">
      <c r="A115" s="236">
        <f t="shared" si="1"/>
        <v>69</v>
      </c>
      <c r="B115" s="208" t="s">
        <v>10</v>
      </c>
      <c r="C115" t="s">
        <v>207</v>
      </c>
      <c r="F115" s="208" t="s">
        <v>10</v>
      </c>
      <c r="G115" s="149" t="s">
        <v>79</v>
      </c>
      <c r="H115" s="148"/>
      <c r="I115" s="288"/>
    </row>
    <row r="116" spans="1:128">
      <c r="A116" s="236">
        <f t="shared" si="1"/>
        <v>70</v>
      </c>
      <c r="B116" s="208" t="s">
        <v>10</v>
      </c>
      <c r="C116" t="s">
        <v>387</v>
      </c>
      <c r="F116" s="208" t="s">
        <v>10</v>
      </c>
      <c r="G116" s="149" t="s">
        <v>119</v>
      </c>
      <c r="H116" s="148"/>
      <c r="I116" s="288"/>
    </row>
    <row r="117" spans="1:128">
      <c r="A117" s="236">
        <f t="shared" si="1"/>
        <v>70</v>
      </c>
      <c r="B117" s="208" t="s">
        <v>10</v>
      </c>
      <c r="C117" t="s">
        <v>387</v>
      </c>
      <c r="F117" s="208" t="s">
        <v>10</v>
      </c>
      <c r="G117" s="149" t="s">
        <v>80</v>
      </c>
      <c r="H117" s="148"/>
      <c r="I117" s="288"/>
    </row>
    <row r="118" spans="1:128">
      <c r="A118" s="236">
        <f t="shared" si="1"/>
        <v>72</v>
      </c>
      <c r="B118" s="208" t="s">
        <v>10</v>
      </c>
      <c r="C118" t="s">
        <v>417</v>
      </c>
      <c r="F118" s="208" t="s">
        <v>10</v>
      </c>
      <c r="G118" s="149" t="s">
        <v>376</v>
      </c>
      <c r="H118" s="148"/>
      <c r="I118" s="288"/>
    </row>
    <row r="119" spans="1:128">
      <c r="A119" s="236">
        <f t="shared" si="1"/>
        <v>72</v>
      </c>
      <c r="B119" s="208" t="s">
        <v>10</v>
      </c>
      <c r="C119" t="s">
        <v>417</v>
      </c>
      <c r="F119" s="208" t="s">
        <v>0</v>
      </c>
      <c r="G119" s="149" t="s">
        <v>856</v>
      </c>
      <c r="H119" s="151"/>
      <c r="I119" s="288"/>
    </row>
    <row r="120" spans="1:128">
      <c r="A120" s="236">
        <f t="shared" si="1"/>
        <v>72</v>
      </c>
      <c r="B120" s="208" t="s">
        <v>10</v>
      </c>
      <c r="C120" t="s">
        <v>417</v>
      </c>
      <c r="F120" s="208" t="s">
        <v>0</v>
      </c>
      <c r="G120" s="149" t="s">
        <v>857</v>
      </c>
      <c r="H120" s="151"/>
      <c r="I120" s="288"/>
    </row>
    <row r="121" spans="1:128">
      <c r="A121" s="236">
        <f t="shared" si="1"/>
        <v>72</v>
      </c>
      <c r="B121" s="208" t="s">
        <v>10</v>
      </c>
      <c r="C121" t="s">
        <v>417</v>
      </c>
      <c r="F121" s="208" t="s">
        <v>0</v>
      </c>
      <c r="G121" s="149" t="s">
        <v>858</v>
      </c>
      <c r="H121" s="151"/>
      <c r="I121" s="288"/>
    </row>
    <row r="122" spans="1:128">
      <c r="A122" s="236">
        <f t="shared" si="1"/>
        <v>72</v>
      </c>
      <c r="B122" s="208" t="s">
        <v>10</v>
      </c>
      <c r="C122" t="s">
        <v>417</v>
      </c>
      <c r="F122" s="208" t="s">
        <v>0</v>
      </c>
      <c r="G122" s="149" t="s">
        <v>655</v>
      </c>
      <c r="H122" s="148"/>
      <c r="I122" s="288" t="s">
        <v>540</v>
      </c>
    </row>
    <row r="123" spans="1:128">
      <c r="A123" s="236">
        <f t="shared" si="1"/>
        <v>72</v>
      </c>
      <c r="B123" s="208" t="s">
        <v>10</v>
      </c>
      <c r="C123" t="s">
        <v>417</v>
      </c>
      <c r="F123" s="208" t="s">
        <v>0</v>
      </c>
      <c r="G123" s="149" t="s">
        <v>373</v>
      </c>
      <c r="H123" s="148"/>
      <c r="I123" s="288"/>
    </row>
    <row r="124" spans="1:128">
      <c r="A124" s="236">
        <f t="shared" si="1"/>
        <v>73</v>
      </c>
      <c r="B124" s="208" t="s">
        <v>10</v>
      </c>
      <c r="C124" t="s">
        <v>382</v>
      </c>
      <c r="F124" s="208" t="s">
        <v>0</v>
      </c>
      <c r="G124" s="149" t="s">
        <v>274</v>
      </c>
      <c r="H124" s="151" t="s">
        <v>277</v>
      </c>
      <c r="I124" s="288" t="s">
        <v>7</v>
      </c>
      <c r="J124" s="288" t="s">
        <v>189</v>
      </c>
      <c r="K124" s="288" t="s">
        <v>255</v>
      </c>
      <c r="L124" s="288" t="s">
        <v>257</v>
      </c>
    </row>
    <row r="125" spans="1:128">
      <c r="A125" s="236">
        <f t="shared" si="1"/>
        <v>73</v>
      </c>
      <c r="B125" s="208" t="s">
        <v>10</v>
      </c>
      <c r="C125" t="s">
        <v>382</v>
      </c>
      <c r="F125" s="208" t="s">
        <v>0</v>
      </c>
      <c r="G125" s="149" t="s">
        <v>805</v>
      </c>
      <c r="H125" s="151" t="s">
        <v>277</v>
      </c>
      <c r="I125" s="288"/>
    </row>
    <row r="126" spans="1:128">
      <c r="A126" s="236">
        <f t="shared" si="1"/>
        <v>74</v>
      </c>
      <c r="B126" s="208" t="s">
        <v>10</v>
      </c>
      <c r="C126" t="s">
        <v>17</v>
      </c>
      <c r="F126" s="208" t="s">
        <v>10</v>
      </c>
      <c r="G126" s="149" t="s">
        <v>932</v>
      </c>
      <c r="H126" s="151"/>
      <c r="I126" s="288"/>
    </row>
    <row r="127" spans="1:128">
      <c r="A127" s="236">
        <f t="shared" si="1"/>
        <v>75</v>
      </c>
      <c r="B127" s="208" t="s">
        <v>10</v>
      </c>
      <c r="C127" t="s">
        <v>16</v>
      </c>
      <c r="F127" s="208" t="s">
        <v>10</v>
      </c>
      <c r="G127" s="149" t="s">
        <v>927</v>
      </c>
      <c r="H127" s="151"/>
      <c r="I127" s="294" t="s">
        <v>1578</v>
      </c>
      <c r="J127" s="294" t="s">
        <v>1579</v>
      </c>
      <c r="K127" s="294" t="s">
        <v>1580</v>
      </c>
      <c r="L127" s="294" t="s">
        <v>1581</v>
      </c>
      <c r="M127" s="294" t="s">
        <v>1582</v>
      </c>
      <c r="N127" s="294" t="s">
        <v>1583</v>
      </c>
      <c r="O127" s="294" t="s">
        <v>1584</v>
      </c>
      <c r="P127" s="294" t="s">
        <v>1585</v>
      </c>
      <c r="Q127" s="294" t="s">
        <v>1586</v>
      </c>
      <c r="R127" s="294" t="s">
        <v>1587</v>
      </c>
      <c r="S127" s="294" t="s">
        <v>1588</v>
      </c>
      <c r="T127" s="294" t="s">
        <v>1589</v>
      </c>
      <c r="U127" s="294" t="s">
        <v>1590</v>
      </c>
      <c r="V127" s="294" t="s">
        <v>1591</v>
      </c>
      <c r="W127" s="294" t="s">
        <v>1592</v>
      </c>
      <c r="X127" s="294" t="s">
        <v>1593</v>
      </c>
      <c r="Y127" s="294" t="s">
        <v>1594</v>
      </c>
      <c r="Z127" s="294" t="s">
        <v>1595</v>
      </c>
      <c r="AA127" s="294" t="s">
        <v>1596</v>
      </c>
      <c r="AB127" s="294" t="s">
        <v>1597</v>
      </c>
      <c r="AC127" s="294" t="s">
        <v>1598</v>
      </c>
      <c r="AD127" s="294" t="s">
        <v>1599</v>
      </c>
      <c r="AE127" s="294" t="s">
        <v>1600</v>
      </c>
      <c r="AF127" s="294" t="s">
        <v>1601</v>
      </c>
      <c r="AG127" s="294" t="s">
        <v>1602</v>
      </c>
      <c r="AH127" s="294" t="s">
        <v>1603</v>
      </c>
      <c r="AI127" s="294" t="s">
        <v>1604</v>
      </c>
      <c r="AJ127" s="294" t="s">
        <v>1605</v>
      </c>
      <c r="AK127" s="294" t="s">
        <v>1606</v>
      </c>
      <c r="AL127" s="294" t="s">
        <v>1607</v>
      </c>
      <c r="AM127" s="294" t="s">
        <v>1608</v>
      </c>
      <c r="AN127" s="294" t="s">
        <v>1609</v>
      </c>
      <c r="AO127" s="294" t="s">
        <v>1610</v>
      </c>
      <c r="AP127" s="294" t="s">
        <v>1611</v>
      </c>
      <c r="AQ127" s="294" t="s">
        <v>1612</v>
      </c>
      <c r="AR127" s="294" t="s">
        <v>1613</v>
      </c>
      <c r="AS127" s="294" t="s">
        <v>1614</v>
      </c>
      <c r="AT127" s="294" t="s">
        <v>1615</v>
      </c>
      <c r="AU127" s="294" t="s">
        <v>1616</v>
      </c>
      <c r="AV127" s="294" t="s">
        <v>1617</v>
      </c>
      <c r="AW127" s="294" t="s">
        <v>1618</v>
      </c>
      <c r="AX127" s="294" t="s">
        <v>1619</v>
      </c>
      <c r="AY127" s="294" t="s">
        <v>1620</v>
      </c>
      <c r="AZ127" s="294" t="s">
        <v>1621</v>
      </c>
      <c r="BA127" s="294" t="s">
        <v>1622</v>
      </c>
      <c r="BB127" s="294" t="s">
        <v>1623</v>
      </c>
      <c r="BC127" s="294" t="s">
        <v>1623</v>
      </c>
      <c r="BD127" s="294" t="s">
        <v>1623</v>
      </c>
      <c r="BE127" s="294" t="s">
        <v>1623</v>
      </c>
      <c r="BF127" s="294" t="s">
        <v>1623</v>
      </c>
      <c r="BG127" s="294" t="s">
        <v>1623</v>
      </c>
      <c r="BH127" s="294" t="s">
        <v>1623</v>
      </c>
      <c r="BI127" s="294" t="s">
        <v>1623</v>
      </c>
      <c r="BJ127" s="294" t="s">
        <v>1623</v>
      </c>
      <c r="BK127" s="294" t="s">
        <v>1623</v>
      </c>
      <c r="BL127" s="294" t="s">
        <v>1623</v>
      </c>
      <c r="BM127" s="294" t="s">
        <v>1623</v>
      </c>
      <c r="BN127" s="294" t="s">
        <v>1623</v>
      </c>
      <c r="BO127" s="294" t="s">
        <v>1623</v>
      </c>
      <c r="BP127" s="294" t="s">
        <v>1623</v>
      </c>
      <c r="BQ127" s="294" t="s">
        <v>1624</v>
      </c>
      <c r="BR127" s="294" t="s">
        <v>1624</v>
      </c>
      <c r="BS127" s="294" t="s">
        <v>1624</v>
      </c>
      <c r="BT127" s="294" t="s">
        <v>1624</v>
      </c>
      <c r="BU127" s="294" t="s">
        <v>1624</v>
      </c>
      <c r="BV127" s="294" t="s">
        <v>1624</v>
      </c>
      <c r="BW127" s="294" t="s">
        <v>1624</v>
      </c>
      <c r="BX127" s="294" t="s">
        <v>1624</v>
      </c>
      <c r="BY127" s="294" t="s">
        <v>1624</v>
      </c>
      <c r="BZ127" s="294" t="s">
        <v>1624</v>
      </c>
      <c r="CA127" s="294" t="s">
        <v>1624</v>
      </c>
      <c r="CB127" s="294" t="s">
        <v>1624</v>
      </c>
      <c r="CC127" s="294" t="s">
        <v>1624</v>
      </c>
      <c r="CD127" s="294" t="s">
        <v>1624</v>
      </c>
      <c r="CE127" s="294" t="s">
        <v>1624</v>
      </c>
      <c r="CF127" s="294" t="s">
        <v>1625</v>
      </c>
      <c r="CG127" s="294" t="s">
        <v>1625</v>
      </c>
      <c r="CH127" s="294" t="s">
        <v>1625</v>
      </c>
      <c r="CI127" s="294" t="s">
        <v>1625</v>
      </c>
      <c r="CJ127" s="294" t="s">
        <v>1625</v>
      </c>
      <c r="CK127" s="294" t="s">
        <v>1625</v>
      </c>
      <c r="CL127" s="294" t="s">
        <v>1625</v>
      </c>
      <c r="CM127" s="294" t="s">
        <v>1625</v>
      </c>
      <c r="CN127" s="294" t="s">
        <v>1625</v>
      </c>
      <c r="CO127" s="294" t="s">
        <v>1625</v>
      </c>
      <c r="CP127" s="294" t="s">
        <v>1625</v>
      </c>
      <c r="CQ127" s="294" t="s">
        <v>1625</v>
      </c>
      <c r="CR127" s="294" t="s">
        <v>1625</v>
      </c>
      <c r="CS127" s="294" t="s">
        <v>1625</v>
      </c>
      <c r="CT127" s="294" t="s">
        <v>1625</v>
      </c>
      <c r="CU127" s="294" t="s">
        <v>1626</v>
      </c>
      <c r="CV127" s="294" t="s">
        <v>1626</v>
      </c>
      <c r="CW127" s="294" t="s">
        <v>1626</v>
      </c>
      <c r="CX127" s="294" t="s">
        <v>1626</v>
      </c>
      <c r="CY127" s="294" t="s">
        <v>1626</v>
      </c>
      <c r="CZ127" s="294" t="s">
        <v>1626</v>
      </c>
      <c r="DA127" s="294" t="s">
        <v>1626</v>
      </c>
      <c r="DB127" s="294" t="s">
        <v>1626</v>
      </c>
      <c r="DC127" s="294" t="s">
        <v>1626</v>
      </c>
      <c r="DD127" s="294" t="s">
        <v>1626</v>
      </c>
      <c r="DE127" s="294" t="s">
        <v>1626</v>
      </c>
      <c r="DF127" s="294" t="s">
        <v>1626</v>
      </c>
      <c r="DG127" s="294" t="s">
        <v>1626</v>
      </c>
      <c r="DH127" s="294" t="s">
        <v>1626</v>
      </c>
      <c r="DI127" s="294" t="s">
        <v>1626</v>
      </c>
      <c r="DJ127" s="294" t="s">
        <v>1627</v>
      </c>
      <c r="DK127" s="294" t="s">
        <v>1627</v>
      </c>
      <c r="DL127" s="294" t="s">
        <v>1627</v>
      </c>
      <c r="DM127" s="294" t="s">
        <v>1627</v>
      </c>
      <c r="DN127" s="294" t="s">
        <v>1627</v>
      </c>
      <c r="DO127" s="294" t="s">
        <v>1627</v>
      </c>
      <c r="DP127" s="294" t="s">
        <v>1627</v>
      </c>
      <c r="DQ127" s="294" t="s">
        <v>1627</v>
      </c>
      <c r="DR127" s="294" t="s">
        <v>1627</v>
      </c>
      <c r="DS127" s="294" t="s">
        <v>1627</v>
      </c>
      <c r="DT127" s="294" t="s">
        <v>1627</v>
      </c>
      <c r="DU127" s="294" t="s">
        <v>1627</v>
      </c>
      <c r="DV127" s="294" t="s">
        <v>1627</v>
      </c>
      <c r="DW127" s="294" t="s">
        <v>1627</v>
      </c>
      <c r="DX127" s="294" t="s">
        <v>1627</v>
      </c>
    </row>
    <row r="128" spans="1:128">
      <c r="A128" s="236">
        <f t="shared" si="1"/>
        <v>76</v>
      </c>
      <c r="B128" s="208" t="s">
        <v>10</v>
      </c>
      <c r="C128" t="s">
        <v>295</v>
      </c>
      <c r="F128" s="208" t="s">
        <v>10</v>
      </c>
      <c r="G128" s="149" t="s">
        <v>1027</v>
      </c>
      <c r="H128" s="151"/>
      <c r="I128" s="295" t="s">
        <v>1628</v>
      </c>
      <c r="J128" s="296" t="s">
        <v>1629</v>
      </c>
      <c r="K128" s="297" t="s">
        <v>1630</v>
      </c>
      <c r="L128" s="295" t="s">
        <v>1631</v>
      </c>
      <c r="M128" s="296" t="s">
        <v>1632</v>
      </c>
      <c r="N128" s="297" t="s">
        <v>1633</v>
      </c>
      <c r="O128" s="295" t="s">
        <v>1629</v>
      </c>
      <c r="P128" s="296" t="s">
        <v>1630</v>
      </c>
      <c r="Q128" s="297" t="s">
        <v>1634</v>
      </c>
      <c r="R128" s="295" t="s">
        <v>1635</v>
      </c>
      <c r="S128" s="296" t="s">
        <v>1636</v>
      </c>
      <c r="T128" s="297" t="s">
        <v>1637</v>
      </c>
      <c r="U128" s="295" t="s">
        <v>1638</v>
      </c>
      <c r="V128" s="296" t="s">
        <v>1639</v>
      </c>
      <c r="W128" s="297" t="s">
        <v>1640</v>
      </c>
      <c r="X128" s="295" t="s">
        <v>1629</v>
      </c>
      <c r="Y128" s="296" t="s">
        <v>1630</v>
      </c>
      <c r="Z128" s="297" t="s">
        <v>1634</v>
      </c>
      <c r="AA128" s="295" t="s">
        <v>1632</v>
      </c>
      <c r="AB128" s="296" t="s">
        <v>1633</v>
      </c>
      <c r="AC128" s="297" t="s">
        <v>1641</v>
      </c>
      <c r="AD128" s="295" t="s">
        <v>1630</v>
      </c>
      <c r="AE128" s="296" t="s">
        <v>1634</v>
      </c>
      <c r="AF128" s="297" t="s">
        <v>1642</v>
      </c>
      <c r="AG128" s="295" t="s">
        <v>1636</v>
      </c>
      <c r="AH128" s="296" t="s">
        <v>1637</v>
      </c>
      <c r="AI128" s="297" t="s">
        <v>1643</v>
      </c>
      <c r="AJ128" s="295" t="s">
        <v>1639</v>
      </c>
      <c r="AK128" s="296" t="s">
        <v>1640</v>
      </c>
      <c r="AL128" s="297" t="s">
        <v>1644</v>
      </c>
      <c r="AM128" s="295" t="s">
        <v>1645</v>
      </c>
      <c r="AN128" s="296" t="s">
        <v>1646</v>
      </c>
      <c r="AO128" s="297" t="s">
        <v>1647</v>
      </c>
      <c r="AP128" s="295" t="s">
        <v>1648</v>
      </c>
      <c r="AQ128" s="296" t="s">
        <v>1649</v>
      </c>
      <c r="AR128" s="297" t="s">
        <v>1650</v>
      </c>
      <c r="AS128" s="295" t="s">
        <v>1646</v>
      </c>
      <c r="AT128" s="296" t="s">
        <v>1647</v>
      </c>
      <c r="AU128" s="297" t="s">
        <v>1651</v>
      </c>
      <c r="AV128" s="295" t="s">
        <v>1652</v>
      </c>
      <c r="AW128" s="296" t="s">
        <v>1653</v>
      </c>
      <c r="AX128" s="297" t="s">
        <v>1654</v>
      </c>
      <c r="AY128" s="295" t="s">
        <v>1655</v>
      </c>
      <c r="AZ128" s="296" t="s">
        <v>1656</v>
      </c>
      <c r="BA128" s="297" t="s">
        <v>1657</v>
      </c>
      <c r="BB128" s="295" t="s">
        <v>1658</v>
      </c>
      <c r="BC128" s="296" t="s">
        <v>1659</v>
      </c>
      <c r="BD128" s="297" t="s">
        <v>1660</v>
      </c>
      <c r="BE128" s="295" t="s">
        <v>1658</v>
      </c>
      <c r="BF128" s="296" t="s">
        <v>1659</v>
      </c>
      <c r="BG128" s="297" t="s">
        <v>1660</v>
      </c>
      <c r="BH128" s="295" t="s">
        <v>1658</v>
      </c>
      <c r="BI128" s="296" t="s">
        <v>1659</v>
      </c>
      <c r="BJ128" s="297" t="s">
        <v>1660</v>
      </c>
      <c r="BK128" s="295" t="s">
        <v>1658</v>
      </c>
      <c r="BL128" s="296" t="s">
        <v>1659</v>
      </c>
      <c r="BM128" s="297" t="s">
        <v>1660</v>
      </c>
      <c r="BN128" s="295" t="s">
        <v>1658</v>
      </c>
      <c r="BO128" s="296" t="s">
        <v>1659</v>
      </c>
      <c r="BP128" s="297" t="s">
        <v>1660</v>
      </c>
    </row>
    <row r="129" spans="1:9">
      <c r="A129" s="236">
        <f t="shared" si="1"/>
        <v>77</v>
      </c>
      <c r="B129" s="208" t="s">
        <v>10</v>
      </c>
      <c r="C129" t="s">
        <v>296</v>
      </c>
      <c r="F129" s="208" t="s">
        <v>0</v>
      </c>
      <c r="G129" s="149" t="s">
        <v>500</v>
      </c>
      <c r="H129" s="151"/>
      <c r="I129" s="288"/>
    </row>
    <row r="130" spans="1:9">
      <c r="A130" s="236">
        <f t="shared" si="1"/>
        <v>78</v>
      </c>
      <c r="B130" s="208" t="s">
        <v>10</v>
      </c>
      <c r="C130" t="s">
        <v>14</v>
      </c>
      <c r="F130" s="146" t="s">
        <v>18</v>
      </c>
      <c r="G130" s="152" t="s">
        <v>196</v>
      </c>
      <c r="H130" s="153" t="s">
        <v>196</v>
      </c>
    </row>
    <row r="131" spans="1:9">
      <c r="A131" s="236">
        <f t="shared" si="1"/>
        <v>78</v>
      </c>
      <c r="B131" s="208" t="s">
        <v>10</v>
      </c>
      <c r="C131" t="s">
        <v>14</v>
      </c>
    </row>
    <row r="132" spans="1:9">
      <c r="A132" s="236">
        <f t="shared" si="1"/>
        <v>78</v>
      </c>
      <c r="B132" s="208" t="s">
        <v>10</v>
      </c>
      <c r="C132" t="s">
        <v>14</v>
      </c>
    </row>
    <row r="133" spans="1:9">
      <c r="A133" s="236">
        <f t="shared" si="1"/>
        <v>80</v>
      </c>
      <c r="B133" s="208" t="s">
        <v>10</v>
      </c>
      <c r="C133" t="s">
        <v>938</v>
      </c>
    </row>
    <row r="134" spans="1:9">
      <c r="A134" s="236">
        <f t="shared" ref="A134:A197" si="2">IF($C134="","blank",MATCH($C134,$G$5:$G$130,0))</f>
        <v>81</v>
      </c>
      <c r="B134" s="208" t="s">
        <v>10</v>
      </c>
      <c r="C134" t="s">
        <v>19</v>
      </c>
    </row>
    <row r="135" spans="1:9">
      <c r="A135" s="236">
        <f t="shared" si="2"/>
        <v>81</v>
      </c>
      <c r="B135" s="208" t="s">
        <v>10</v>
      </c>
      <c r="C135" t="s">
        <v>19</v>
      </c>
    </row>
    <row r="136" spans="1:9">
      <c r="A136" s="236">
        <f t="shared" si="2"/>
        <v>82</v>
      </c>
      <c r="B136" s="208" t="s">
        <v>10</v>
      </c>
      <c r="C136" t="s">
        <v>728</v>
      </c>
    </row>
    <row r="137" spans="1:9">
      <c r="A137" s="236">
        <f t="shared" si="2"/>
        <v>83</v>
      </c>
      <c r="B137" s="208" t="s">
        <v>10</v>
      </c>
      <c r="C137" t="s">
        <v>840</v>
      </c>
    </row>
    <row r="138" spans="1:9">
      <c r="A138" s="236">
        <f t="shared" si="2"/>
        <v>82</v>
      </c>
      <c r="B138" s="208" t="s">
        <v>10</v>
      </c>
      <c r="C138" t="s">
        <v>728</v>
      </c>
    </row>
    <row r="139" spans="1:9">
      <c r="A139" s="236">
        <f t="shared" si="2"/>
        <v>83</v>
      </c>
      <c r="B139" s="208" t="s">
        <v>10</v>
      </c>
      <c r="C139" t="s">
        <v>840</v>
      </c>
    </row>
    <row r="140" spans="1:9">
      <c r="A140" s="236">
        <f t="shared" si="2"/>
        <v>86</v>
      </c>
      <c r="B140" s="208" t="s">
        <v>10</v>
      </c>
      <c r="C140" t="s">
        <v>950</v>
      </c>
    </row>
    <row r="141" spans="1:9">
      <c r="A141" s="236">
        <f t="shared" si="2"/>
        <v>87</v>
      </c>
      <c r="B141" s="208" t="s">
        <v>10</v>
      </c>
      <c r="C141" t="s">
        <v>371</v>
      </c>
    </row>
    <row r="142" spans="1:9">
      <c r="A142" s="236">
        <f t="shared" si="2"/>
        <v>88</v>
      </c>
      <c r="B142" s="208" t="s">
        <v>10</v>
      </c>
      <c r="C142" t="s">
        <v>372</v>
      </c>
    </row>
    <row r="143" spans="1:9">
      <c r="A143" s="236">
        <f t="shared" si="2"/>
        <v>89</v>
      </c>
      <c r="B143" s="208" t="s">
        <v>10</v>
      </c>
      <c r="C143" t="s">
        <v>838</v>
      </c>
    </row>
    <row r="144" spans="1:9">
      <c r="A144" s="236">
        <f t="shared" si="2"/>
        <v>90</v>
      </c>
      <c r="B144" s="208" t="s">
        <v>10</v>
      </c>
      <c r="C144" t="s">
        <v>905</v>
      </c>
    </row>
    <row r="145" spans="1:3">
      <c r="A145" s="236">
        <f t="shared" si="2"/>
        <v>90</v>
      </c>
      <c r="B145" s="208" t="s">
        <v>10</v>
      </c>
      <c r="C145" t="s">
        <v>905</v>
      </c>
    </row>
    <row r="146" spans="1:3">
      <c r="A146" s="236">
        <f t="shared" si="2"/>
        <v>90</v>
      </c>
      <c r="B146" s="208" t="s">
        <v>10</v>
      </c>
      <c r="C146" t="s">
        <v>905</v>
      </c>
    </row>
    <row r="147" spans="1:3">
      <c r="A147" s="236">
        <f t="shared" si="2"/>
        <v>90</v>
      </c>
      <c r="B147" s="208" t="s">
        <v>10</v>
      </c>
      <c r="C147" t="s">
        <v>905</v>
      </c>
    </row>
    <row r="148" spans="1:3">
      <c r="A148" s="236">
        <f t="shared" si="2"/>
        <v>90</v>
      </c>
      <c r="B148" s="208" t="s">
        <v>10</v>
      </c>
      <c r="C148" t="s">
        <v>905</v>
      </c>
    </row>
    <row r="149" spans="1:3">
      <c r="A149" s="236">
        <f t="shared" si="2"/>
        <v>90</v>
      </c>
      <c r="B149" s="208" t="s">
        <v>10</v>
      </c>
      <c r="C149" t="s">
        <v>905</v>
      </c>
    </row>
    <row r="150" spans="1:3">
      <c r="A150" s="236">
        <f t="shared" si="2"/>
        <v>90</v>
      </c>
      <c r="B150" s="208" t="s">
        <v>10</v>
      </c>
      <c r="C150" t="s">
        <v>905</v>
      </c>
    </row>
    <row r="151" spans="1:3">
      <c r="A151" s="236">
        <f t="shared" si="2"/>
        <v>90</v>
      </c>
      <c r="B151" s="208" t="s">
        <v>10</v>
      </c>
      <c r="C151" t="s">
        <v>905</v>
      </c>
    </row>
    <row r="152" spans="1:3">
      <c r="A152" s="236">
        <f t="shared" si="2"/>
        <v>90</v>
      </c>
      <c r="B152" s="208" t="s">
        <v>10</v>
      </c>
      <c r="C152" t="s">
        <v>905</v>
      </c>
    </row>
    <row r="153" spans="1:3">
      <c r="A153" s="236">
        <f t="shared" si="2"/>
        <v>90</v>
      </c>
      <c r="B153" s="208" t="s">
        <v>10</v>
      </c>
      <c r="C153" t="s">
        <v>905</v>
      </c>
    </row>
    <row r="154" spans="1:3">
      <c r="A154" s="236">
        <f t="shared" si="2"/>
        <v>90</v>
      </c>
      <c r="B154" s="208" t="s">
        <v>10</v>
      </c>
      <c r="C154" t="s">
        <v>905</v>
      </c>
    </row>
    <row r="155" spans="1:3">
      <c r="A155" s="236">
        <f t="shared" si="2"/>
        <v>90</v>
      </c>
      <c r="B155" s="208" t="s">
        <v>10</v>
      </c>
      <c r="C155" t="s">
        <v>905</v>
      </c>
    </row>
    <row r="156" spans="1:3">
      <c r="A156" s="236">
        <f t="shared" si="2"/>
        <v>90</v>
      </c>
      <c r="B156" s="208" t="s">
        <v>10</v>
      </c>
      <c r="C156" t="s">
        <v>905</v>
      </c>
    </row>
    <row r="157" spans="1:3">
      <c r="A157" s="236">
        <f t="shared" si="2"/>
        <v>90</v>
      </c>
      <c r="B157" s="208" t="s">
        <v>10</v>
      </c>
      <c r="C157" t="s">
        <v>905</v>
      </c>
    </row>
    <row r="158" spans="1:3">
      <c r="A158" s="236">
        <f t="shared" si="2"/>
        <v>91</v>
      </c>
      <c r="B158" s="208" t="s">
        <v>10</v>
      </c>
      <c r="C158" t="s">
        <v>839</v>
      </c>
    </row>
    <row r="159" spans="1:3">
      <c r="A159" s="236">
        <f t="shared" si="2"/>
        <v>92</v>
      </c>
      <c r="B159" s="208" t="s">
        <v>10</v>
      </c>
      <c r="C159" t="s">
        <v>906</v>
      </c>
    </row>
    <row r="160" spans="1:3">
      <c r="A160" s="236">
        <f t="shared" si="2"/>
        <v>92</v>
      </c>
      <c r="B160" s="208" t="s">
        <v>10</v>
      </c>
      <c r="C160" t="s">
        <v>906</v>
      </c>
    </row>
    <row r="161" spans="1:3">
      <c r="A161" s="236">
        <f t="shared" si="2"/>
        <v>92</v>
      </c>
      <c r="B161" s="208" t="s">
        <v>10</v>
      </c>
      <c r="C161" t="s">
        <v>906</v>
      </c>
    </row>
    <row r="162" spans="1:3">
      <c r="A162" s="236">
        <f t="shared" si="2"/>
        <v>92</v>
      </c>
      <c r="B162" s="208" t="s">
        <v>10</v>
      </c>
      <c r="C162" t="s">
        <v>906</v>
      </c>
    </row>
    <row r="163" spans="1:3">
      <c r="A163" s="236">
        <f t="shared" si="2"/>
        <v>92</v>
      </c>
      <c r="B163" s="208" t="s">
        <v>10</v>
      </c>
      <c r="C163" t="s">
        <v>906</v>
      </c>
    </row>
    <row r="164" spans="1:3">
      <c r="A164" s="236">
        <f t="shared" si="2"/>
        <v>92</v>
      </c>
      <c r="B164" s="208" t="s">
        <v>10</v>
      </c>
      <c r="C164" t="s">
        <v>906</v>
      </c>
    </row>
    <row r="165" spans="1:3">
      <c r="A165" s="236">
        <f t="shared" si="2"/>
        <v>92</v>
      </c>
      <c r="B165" s="208" t="s">
        <v>10</v>
      </c>
      <c r="C165" t="s">
        <v>906</v>
      </c>
    </row>
    <row r="166" spans="1:3">
      <c r="A166" s="236">
        <f t="shared" si="2"/>
        <v>92</v>
      </c>
      <c r="B166" s="208" t="s">
        <v>10</v>
      </c>
      <c r="C166" t="s">
        <v>906</v>
      </c>
    </row>
    <row r="167" spans="1:3">
      <c r="A167" s="236">
        <f t="shared" si="2"/>
        <v>92</v>
      </c>
      <c r="B167" s="208" t="s">
        <v>10</v>
      </c>
      <c r="C167" t="s">
        <v>906</v>
      </c>
    </row>
    <row r="168" spans="1:3">
      <c r="A168" s="236">
        <f t="shared" si="2"/>
        <v>92</v>
      </c>
      <c r="B168" s="208" t="s">
        <v>10</v>
      </c>
      <c r="C168" t="s">
        <v>906</v>
      </c>
    </row>
    <row r="169" spans="1:3">
      <c r="A169" s="236">
        <f t="shared" si="2"/>
        <v>92</v>
      </c>
      <c r="B169" s="208" t="s">
        <v>10</v>
      </c>
      <c r="C169" t="s">
        <v>906</v>
      </c>
    </row>
    <row r="170" spans="1:3">
      <c r="A170" s="236">
        <f t="shared" si="2"/>
        <v>92</v>
      </c>
      <c r="B170" s="208" t="s">
        <v>10</v>
      </c>
      <c r="C170" t="s">
        <v>906</v>
      </c>
    </row>
    <row r="171" spans="1:3">
      <c r="A171" s="236">
        <f t="shared" si="2"/>
        <v>92</v>
      </c>
      <c r="B171" s="208" t="s">
        <v>10</v>
      </c>
      <c r="C171" t="s">
        <v>906</v>
      </c>
    </row>
    <row r="172" spans="1:3">
      <c r="A172" s="236">
        <f t="shared" si="2"/>
        <v>92</v>
      </c>
      <c r="B172" s="208" t="s">
        <v>10</v>
      </c>
      <c r="C172" t="s">
        <v>906</v>
      </c>
    </row>
    <row r="173" spans="1:3">
      <c r="A173" s="236">
        <f t="shared" si="2"/>
        <v>92</v>
      </c>
      <c r="B173" s="208" t="s">
        <v>10</v>
      </c>
      <c r="C173" t="s">
        <v>906</v>
      </c>
    </row>
    <row r="174" spans="1:3">
      <c r="A174" s="236">
        <f t="shared" si="2"/>
        <v>93</v>
      </c>
      <c r="B174" s="208" t="s">
        <v>10</v>
      </c>
      <c r="C174" t="s">
        <v>841</v>
      </c>
    </row>
    <row r="175" spans="1:3">
      <c r="A175" s="236">
        <f t="shared" si="2"/>
        <v>94</v>
      </c>
      <c r="B175" s="208" t="s">
        <v>10</v>
      </c>
      <c r="C175" t="s">
        <v>845</v>
      </c>
    </row>
    <row r="176" spans="1:3">
      <c r="A176" s="236">
        <f t="shared" si="2"/>
        <v>95</v>
      </c>
      <c r="B176" s="208" t="s">
        <v>10</v>
      </c>
      <c r="C176" t="s">
        <v>842</v>
      </c>
    </row>
    <row r="177" spans="1:3">
      <c r="A177" s="236">
        <f t="shared" si="2"/>
        <v>96</v>
      </c>
      <c r="B177" s="208" t="s">
        <v>10</v>
      </c>
      <c r="C177" t="s">
        <v>844</v>
      </c>
    </row>
    <row r="178" spans="1:3">
      <c r="A178" s="236">
        <f t="shared" si="2"/>
        <v>96</v>
      </c>
      <c r="B178" s="208" t="s">
        <v>10</v>
      </c>
      <c r="C178" t="s">
        <v>844</v>
      </c>
    </row>
    <row r="179" spans="1:3">
      <c r="A179" s="236">
        <f t="shared" si="2"/>
        <v>96</v>
      </c>
      <c r="B179" s="208" t="s">
        <v>10</v>
      </c>
      <c r="C179" t="s">
        <v>844</v>
      </c>
    </row>
    <row r="180" spans="1:3">
      <c r="A180" s="236">
        <f t="shared" si="2"/>
        <v>96</v>
      </c>
      <c r="B180" s="208" t="s">
        <v>10</v>
      </c>
      <c r="C180" t="s">
        <v>844</v>
      </c>
    </row>
    <row r="181" spans="1:3">
      <c r="A181" s="236">
        <f t="shared" si="2"/>
        <v>96</v>
      </c>
      <c r="B181" s="208" t="s">
        <v>10</v>
      </c>
      <c r="C181" t="s">
        <v>844</v>
      </c>
    </row>
    <row r="182" spans="1:3">
      <c r="A182" s="236">
        <f t="shared" si="2"/>
        <v>97</v>
      </c>
      <c r="B182" s="208" t="s">
        <v>10</v>
      </c>
      <c r="C182" t="s">
        <v>405</v>
      </c>
    </row>
    <row r="183" spans="1:3">
      <c r="A183" s="236">
        <f t="shared" si="2"/>
        <v>98</v>
      </c>
      <c r="B183" s="208" t="s">
        <v>10</v>
      </c>
      <c r="C183" t="s">
        <v>320</v>
      </c>
    </row>
    <row r="184" spans="1:3">
      <c r="A184" s="236">
        <f t="shared" si="2"/>
        <v>98</v>
      </c>
      <c r="B184" s="208" t="s">
        <v>10</v>
      </c>
      <c r="C184" t="s">
        <v>320</v>
      </c>
    </row>
    <row r="185" spans="1:3">
      <c r="A185" s="236">
        <f t="shared" si="2"/>
        <v>99</v>
      </c>
      <c r="B185" s="208" t="s">
        <v>10</v>
      </c>
      <c r="C185" t="s">
        <v>949</v>
      </c>
    </row>
    <row r="186" spans="1:3">
      <c r="A186" s="236">
        <f t="shared" si="2"/>
        <v>100</v>
      </c>
      <c r="B186" s="208" t="s">
        <v>10</v>
      </c>
      <c r="C186" t="s">
        <v>406</v>
      </c>
    </row>
    <row r="187" spans="1:3">
      <c r="A187" s="236">
        <f t="shared" si="2"/>
        <v>101</v>
      </c>
      <c r="B187" s="208" t="s">
        <v>10</v>
      </c>
      <c r="C187" t="s">
        <v>362</v>
      </c>
    </row>
    <row r="188" spans="1:3">
      <c r="A188" s="236">
        <f t="shared" si="2"/>
        <v>102</v>
      </c>
      <c r="B188" s="208" t="s">
        <v>10</v>
      </c>
      <c r="C188" t="s">
        <v>847</v>
      </c>
    </row>
    <row r="189" spans="1:3">
      <c r="A189" s="236">
        <f t="shared" si="2"/>
        <v>104</v>
      </c>
      <c r="B189" s="208" t="s">
        <v>10</v>
      </c>
      <c r="C189" t="s">
        <v>297</v>
      </c>
    </row>
    <row r="190" spans="1:3">
      <c r="A190" s="236">
        <f t="shared" si="2"/>
        <v>105</v>
      </c>
      <c r="B190" s="208" t="s">
        <v>10</v>
      </c>
      <c r="C190" t="s">
        <v>298</v>
      </c>
    </row>
    <row r="191" spans="1:3">
      <c r="A191" s="236">
        <f t="shared" si="2"/>
        <v>106</v>
      </c>
      <c r="B191" s="208" t="s">
        <v>10</v>
      </c>
      <c r="C191" t="s">
        <v>217</v>
      </c>
    </row>
    <row r="192" spans="1:3">
      <c r="A192" s="236">
        <f t="shared" si="2"/>
        <v>106</v>
      </c>
      <c r="B192" s="208" t="s">
        <v>10</v>
      </c>
      <c r="C192" t="s">
        <v>217</v>
      </c>
    </row>
    <row r="193" spans="1:4">
      <c r="A193" s="236">
        <f t="shared" si="2"/>
        <v>108</v>
      </c>
      <c r="B193" s="208" t="s">
        <v>10</v>
      </c>
      <c r="C193" t="s">
        <v>590</v>
      </c>
    </row>
    <row r="194" spans="1:4">
      <c r="A194" s="236">
        <f t="shared" si="2"/>
        <v>109</v>
      </c>
      <c r="B194" s="208" t="s">
        <v>10</v>
      </c>
      <c r="C194" t="s">
        <v>216</v>
      </c>
    </row>
    <row r="195" spans="1:4">
      <c r="A195" s="236">
        <f t="shared" si="2"/>
        <v>109</v>
      </c>
      <c r="B195" s="208" t="s">
        <v>10</v>
      </c>
      <c r="C195" t="s">
        <v>216</v>
      </c>
    </row>
    <row r="196" spans="1:4">
      <c r="A196" s="236">
        <f t="shared" si="2"/>
        <v>111</v>
      </c>
      <c r="B196" s="208" t="s">
        <v>10</v>
      </c>
      <c r="C196" t="s">
        <v>79</v>
      </c>
    </row>
    <row r="197" spans="1:4">
      <c r="A197" s="236">
        <f t="shared" si="2"/>
        <v>112</v>
      </c>
      <c r="B197" s="208" t="s">
        <v>10</v>
      </c>
      <c r="C197" t="s">
        <v>119</v>
      </c>
    </row>
    <row r="198" spans="1:4">
      <c r="A198" s="236">
        <f t="shared" ref="A198:A261" si="3">IF($C198="","blank",MATCH($C198,$G$5:$G$130,0))</f>
        <v>113</v>
      </c>
      <c r="B198" s="208" t="s">
        <v>10</v>
      </c>
      <c r="C198" t="s">
        <v>80</v>
      </c>
    </row>
    <row r="199" spans="1:4">
      <c r="A199" s="236">
        <f t="shared" si="3"/>
        <v>114</v>
      </c>
      <c r="B199" s="208" t="s">
        <v>10</v>
      </c>
      <c r="C199" t="s">
        <v>376</v>
      </c>
    </row>
    <row r="200" spans="1:4">
      <c r="A200" s="236">
        <f t="shared" si="3"/>
        <v>115</v>
      </c>
      <c r="B200" s="208" t="s">
        <v>10</v>
      </c>
      <c r="C200" t="s">
        <v>856</v>
      </c>
    </row>
    <row r="201" spans="1:4">
      <c r="A201" s="236">
        <f t="shared" si="3"/>
        <v>116</v>
      </c>
      <c r="B201" s="208" t="s">
        <v>10</v>
      </c>
      <c r="C201" t="s">
        <v>857</v>
      </c>
    </row>
    <row r="202" spans="1:4">
      <c r="A202" s="236">
        <f t="shared" si="3"/>
        <v>117</v>
      </c>
      <c r="B202" s="208" t="s">
        <v>10</v>
      </c>
      <c r="C202" t="s">
        <v>858</v>
      </c>
    </row>
    <row r="203" spans="1:4">
      <c r="A203" s="236">
        <f t="shared" si="3"/>
        <v>118</v>
      </c>
      <c r="B203" s="208" t="s">
        <v>10</v>
      </c>
      <c r="C203" t="s">
        <v>655</v>
      </c>
    </row>
    <row r="204" spans="1:4">
      <c r="A204" s="236">
        <f t="shared" si="3"/>
        <v>119</v>
      </c>
      <c r="B204" s="208" t="s">
        <v>10</v>
      </c>
      <c r="C204" t="s">
        <v>373</v>
      </c>
    </row>
    <row r="205" spans="1:4">
      <c r="A205" s="236">
        <f t="shared" si="3"/>
        <v>120</v>
      </c>
      <c r="B205" s="208" t="s">
        <v>10</v>
      </c>
      <c r="C205" t="s">
        <v>274</v>
      </c>
      <c r="D205" t="s">
        <v>277</v>
      </c>
    </row>
    <row r="206" spans="1:4">
      <c r="A206" s="236">
        <f t="shared" si="3"/>
        <v>120</v>
      </c>
      <c r="B206" s="208" t="s">
        <v>10</v>
      </c>
      <c r="C206" t="s">
        <v>274</v>
      </c>
      <c r="D206" t="s">
        <v>277</v>
      </c>
    </row>
    <row r="207" spans="1:4">
      <c r="A207" s="236">
        <f t="shared" si="3"/>
        <v>120</v>
      </c>
      <c r="B207" s="208" t="s">
        <v>10</v>
      </c>
      <c r="C207" t="s">
        <v>274</v>
      </c>
      <c r="D207" t="s">
        <v>277</v>
      </c>
    </row>
    <row r="208" spans="1:4">
      <c r="A208" s="236">
        <f t="shared" si="3"/>
        <v>120</v>
      </c>
      <c r="B208" s="208" t="s">
        <v>10</v>
      </c>
      <c r="C208" t="s">
        <v>274</v>
      </c>
      <c r="D208" t="s">
        <v>277</v>
      </c>
    </row>
    <row r="209" spans="1:4">
      <c r="A209" s="236">
        <f t="shared" si="3"/>
        <v>121</v>
      </c>
      <c r="B209" s="208" t="s">
        <v>10</v>
      </c>
      <c r="C209" t="s">
        <v>805</v>
      </c>
      <c r="D209" t="s">
        <v>277</v>
      </c>
    </row>
    <row r="210" spans="1:4">
      <c r="A210" s="236">
        <f t="shared" si="3"/>
        <v>122</v>
      </c>
      <c r="B210" s="208" t="s">
        <v>10</v>
      </c>
      <c r="C210" t="s">
        <v>932</v>
      </c>
    </row>
    <row r="211" spans="1:4">
      <c r="A211" s="236">
        <f t="shared" si="3"/>
        <v>123</v>
      </c>
      <c r="B211" s="208" t="s">
        <v>10</v>
      </c>
      <c r="C211" t="s">
        <v>927</v>
      </c>
    </row>
    <row r="212" spans="1:4">
      <c r="A212" s="236">
        <f t="shared" si="3"/>
        <v>123</v>
      </c>
      <c r="B212" s="208" t="s">
        <v>10</v>
      </c>
      <c r="C212" t="s">
        <v>927</v>
      </c>
    </row>
    <row r="213" spans="1:4">
      <c r="A213" s="236">
        <f t="shared" si="3"/>
        <v>123</v>
      </c>
      <c r="B213" s="208" t="s">
        <v>10</v>
      </c>
      <c r="C213" t="s">
        <v>927</v>
      </c>
    </row>
    <row r="214" spans="1:4">
      <c r="A214" s="236">
        <f t="shared" si="3"/>
        <v>123</v>
      </c>
      <c r="B214" s="208" t="s">
        <v>10</v>
      </c>
      <c r="C214" t="s">
        <v>927</v>
      </c>
    </row>
    <row r="215" spans="1:4">
      <c r="A215" s="236">
        <f t="shared" si="3"/>
        <v>123</v>
      </c>
      <c r="B215" s="208" t="s">
        <v>10</v>
      </c>
      <c r="C215" t="s">
        <v>927</v>
      </c>
    </row>
    <row r="216" spans="1:4">
      <c r="A216" s="236">
        <f t="shared" si="3"/>
        <v>123</v>
      </c>
      <c r="B216" s="208" t="s">
        <v>10</v>
      </c>
      <c r="C216" t="s">
        <v>927</v>
      </c>
    </row>
    <row r="217" spans="1:4">
      <c r="A217" s="236">
        <f t="shared" si="3"/>
        <v>123</v>
      </c>
      <c r="B217" s="208" t="s">
        <v>10</v>
      </c>
      <c r="C217" t="s">
        <v>927</v>
      </c>
    </row>
    <row r="218" spans="1:4">
      <c r="A218" s="236">
        <f t="shared" si="3"/>
        <v>123</v>
      </c>
      <c r="B218" s="208" t="s">
        <v>10</v>
      </c>
      <c r="C218" t="s">
        <v>927</v>
      </c>
    </row>
    <row r="219" spans="1:4">
      <c r="A219" s="236">
        <f t="shared" si="3"/>
        <v>123</v>
      </c>
      <c r="B219" s="208" t="s">
        <v>10</v>
      </c>
      <c r="C219" t="s">
        <v>927</v>
      </c>
    </row>
    <row r="220" spans="1:4">
      <c r="A220" s="236">
        <f t="shared" si="3"/>
        <v>123</v>
      </c>
      <c r="B220" s="208" t="s">
        <v>10</v>
      </c>
      <c r="C220" t="s">
        <v>927</v>
      </c>
    </row>
    <row r="221" spans="1:4">
      <c r="A221" s="236">
        <f t="shared" si="3"/>
        <v>123</v>
      </c>
      <c r="B221" s="208" t="s">
        <v>10</v>
      </c>
      <c r="C221" t="s">
        <v>927</v>
      </c>
    </row>
    <row r="222" spans="1:4">
      <c r="A222" s="236">
        <f t="shared" si="3"/>
        <v>123</v>
      </c>
      <c r="B222" s="208" t="s">
        <v>10</v>
      </c>
      <c r="C222" t="s">
        <v>927</v>
      </c>
    </row>
    <row r="223" spans="1:4">
      <c r="A223" s="236">
        <f t="shared" si="3"/>
        <v>123</v>
      </c>
      <c r="B223" s="208" t="s">
        <v>10</v>
      </c>
      <c r="C223" t="s">
        <v>927</v>
      </c>
    </row>
    <row r="224" spans="1:4">
      <c r="A224" s="236">
        <f t="shared" si="3"/>
        <v>123</v>
      </c>
      <c r="B224" s="208" t="s">
        <v>10</v>
      </c>
      <c r="C224" t="s">
        <v>927</v>
      </c>
    </row>
    <row r="225" spans="1:3">
      <c r="A225" s="236">
        <f t="shared" si="3"/>
        <v>123</v>
      </c>
      <c r="B225" s="208" t="s">
        <v>10</v>
      </c>
      <c r="C225" t="s">
        <v>927</v>
      </c>
    </row>
    <row r="226" spans="1:3">
      <c r="A226" s="236">
        <f t="shared" si="3"/>
        <v>123</v>
      </c>
      <c r="B226" s="208" t="s">
        <v>10</v>
      </c>
      <c r="C226" t="s">
        <v>927</v>
      </c>
    </row>
    <row r="227" spans="1:3">
      <c r="A227" s="236">
        <f t="shared" si="3"/>
        <v>123</v>
      </c>
      <c r="B227" s="208" t="s">
        <v>10</v>
      </c>
      <c r="C227" t="s">
        <v>927</v>
      </c>
    </row>
    <row r="228" spans="1:3">
      <c r="A228" s="236">
        <f t="shared" si="3"/>
        <v>123</v>
      </c>
      <c r="B228" s="208" t="s">
        <v>10</v>
      </c>
      <c r="C228" t="s">
        <v>927</v>
      </c>
    </row>
    <row r="229" spans="1:3">
      <c r="A229" s="236">
        <f t="shared" si="3"/>
        <v>123</v>
      </c>
      <c r="B229" s="208" t="s">
        <v>10</v>
      </c>
      <c r="C229" t="s">
        <v>927</v>
      </c>
    </row>
    <row r="230" spans="1:3">
      <c r="A230" s="236">
        <f t="shared" si="3"/>
        <v>123</v>
      </c>
      <c r="B230" s="208" t="s">
        <v>10</v>
      </c>
      <c r="C230" t="s">
        <v>927</v>
      </c>
    </row>
    <row r="231" spans="1:3">
      <c r="A231" s="236">
        <f t="shared" si="3"/>
        <v>123</v>
      </c>
      <c r="B231" s="208" t="s">
        <v>10</v>
      </c>
      <c r="C231" t="s">
        <v>927</v>
      </c>
    </row>
    <row r="232" spans="1:3">
      <c r="A232" s="236">
        <f t="shared" si="3"/>
        <v>123</v>
      </c>
      <c r="B232" s="208" t="s">
        <v>10</v>
      </c>
      <c r="C232" t="s">
        <v>927</v>
      </c>
    </row>
    <row r="233" spans="1:3">
      <c r="A233" s="236">
        <f t="shared" si="3"/>
        <v>123</v>
      </c>
      <c r="B233" s="208" t="s">
        <v>10</v>
      </c>
      <c r="C233" t="s">
        <v>927</v>
      </c>
    </row>
    <row r="234" spans="1:3">
      <c r="A234" s="236">
        <f t="shared" si="3"/>
        <v>123</v>
      </c>
      <c r="B234" s="208" t="s">
        <v>10</v>
      </c>
      <c r="C234" t="s">
        <v>927</v>
      </c>
    </row>
    <row r="235" spans="1:3">
      <c r="A235" s="236">
        <f t="shared" si="3"/>
        <v>123</v>
      </c>
      <c r="B235" s="208" t="s">
        <v>10</v>
      </c>
      <c r="C235" t="s">
        <v>927</v>
      </c>
    </row>
    <row r="236" spans="1:3">
      <c r="A236" s="236">
        <f t="shared" si="3"/>
        <v>123</v>
      </c>
      <c r="B236" s="208" t="s">
        <v>10</v>
      </c>
      <c r="C236" t="s">
        <v>927</v>
      </c>
    </row>
    <row r="237" spans="1:3">
      <c r="A237" s="236">
        <f t="shared" si="3"/>
        <v>123</v>
      </c>
      <c r="B237" s="208" t="s">
        <v>10</v>
      </c>
      <c r="C237" t="s">
        <v>927</v>
      </c>
    </row>
    <row r="238" spans="1:3">
      <c r="A238" s="236">
        <f t="shared" si="3"/>
        <v>123</v>
      </c>
      <c r="B238" s="208" t="s">
        <v>10</v>
      </c>
      <c r="C238" t="s">
        <v>927</v>
      </c>
    </row>
    <row r="239" spans="1:3">
      <c r="A239" s="236">
        <f t="shared" si="3"/>
        <v>123</v>
      </c>
      <c r="B239" s="208" t="s">
        <v>10</v>
      </c>
      <c r="C239" t="s">
        <v>927</v>
      </c>
    </row>
    <row r="240" spans="1:3">
      <c r="A240" s="236">
        <f t="shared" si="3"/>
        <v>123</v>
      </c>
      <c r="B240" s="208" t="s">
        <v>10</v>
      </c>
      <c r="C240" t="s">
        <v>927</v>
      </c>
    </row>
    <row r="241" spans="1:3">
      <c r="A241" s="236">
        <f t="shared" si="3"/>
        <v>123</v>
      </c>
      <c r="B241" s="208" t="s">
        <v>10</v>
      </c>
      <c r="C241" t="s">
        <v>927</v>
      </c>
    </row>
    <row r="242" spans="1:3">
      <c r="A242" s="236">
        <f t="shared" si="3"/>
        <v>123</v>
      </c>
      <c r="B242" s="208" t="s">
        <v>10</v>
      </c>
      <c r="C242" t="s">
        <v>927</v>
      </c>
    </row>
    <row r="243" spans="1:3">
      <c r="A243" s="236">
        <f t="shared" si="3"/>
        <v>123</v>
      </c>
      <c r="B243" s="208" t="s">
        <v>10</v>
      </c>
      <c r="C243" t="s">
        <v>927</v>
      </c>
    </row>
    <row r="244" spans="1:3">
      <c r="A244" s="236">
        <f t="shared" si="3"/>
        <v>123</v>
      </c>
      <c r="B244" s="208" t="s">
        <v>10</v>
      </c>
      <c r="C244" t="s">
        <v>927</v>
      </c>
    </row>
    <row r="245" spans="1:3">
      <c r="A245" s="236">
        <f t="shared" si="3"/>
        <v>123</v>
      </c>
      <c r="B245" s="208" t="s">
        <v>10</v>
      </c>
      <c r="C245" t="s">
        <v>927</v>
      </c>
    </row>
    <row r="246" spans="1:3">
      <c r="A246" s="236">
        <f t="shared" si="3"/>
        <v>123</v>
      </c>
      <c r="B246" s="208" t="s">
        <v>10</v>
      </c>
      <c r="C246" t="s">
        <v>927</v>
      </c>
    </row>
    <row r="247" spans="1:3">
      <c r="A247" s="236">
        <f t="shared" si="3"/>
        <v>123</v>
      </c>
      <c r="B247" s="208" t="s">
        <v>10</v>
      </c>
      <c r="C247" t="s">
        <v>927</v>
      </c>
    </row>
    <row r="248" spans="1:3">
      <c r="A248" s="236">
        <f t="shared" si="3"/>
        <v>123</v>
      </c>
      <c r="B248" s="208" t="s">
        <v>10</v>
      </c>
      <c r="C248" t="s">
        <v>927</v>
      </c>
    </row>
    <row r="249" spans="1:3">
      <c r="A249" s="236">
        <f t="shared" si="3"/>
        <v>123</v>
      </c>
      <c r="B249" s="208" t="s">
        <v>10</v>
      </c>
      <c r="C249" t="s">
        <v>927</v>
      </c>
    </row>
    <row r="250" spans="1:3">
      <c r="A250" s="236">
        <f t="shared" si="3"/>
        <v>123</v>
      </c>
      <c r="B250" s="208" t="s">
        <v>10</v>
      </c>
      <c r="C250" t="s">
        <v>927</v>
      </c>
    </row>
    <row r="251" spans="1:3">
      <c r="A251" s="236">
        <f t="shared" si="3"/>
        <v>123</v>
      </c>
      <c r="B251" s="208" t="s">
        <v>10</v>
      </c>
      <c r="C251" t="s">
        <v>927</v>
      </c>
    </row>
    <row r="252" spans="1:3">
      <c r="A252" s="236">
        <f t="shared" si="3"/>
        <v>123</v>
      </c>
      <c r="B252" s="208" t="s">
        <v>10</v>
      </c>
      <c r="C252" t="s">
        <v>927</v>
      </c>
    </row>
    <row r="253" spans="1:3">
      <c r="A253" s="236">
        <f t="shared" si="3"/>
        <v>123</v>
      </c>
      <c r="B253" s="208" t="s">
        <v>10</v>
      </c>
      <c r="C253" t="s">
        <v>927</v>
      </c>
    </row>
    <row r="254" spans="1:3">
      <c r="A254" s="236">
        <f t="shared" si="3"/>
        <v>123</v>
      </c>
      <c r="B254" s="208" t="s">
        <v>10</v>
      </c>
      <c r="C254" t="s">
        <v>927</v>
      </c>
    </row>
    <row r="255" spans="1:3">
      <c r="A255" s="236">
        <f t="shared" si="3"/>
        <v>123</v>
      </c>
      <c r="B255" s="208" t="s">
        <v>10</v>
      </c>
      <c r="C255" t="s">
        <v>927</v>
      </c>
    </row>
    <row r="256" spans="1:3">
      <c r="A256" s="236">
        <f t="shared" si="3"/>
        <v>123</v>
      </c>
      <c r="B256" s="208" t="s">
        <v>10</v>
      </c>
      <c r="C256" t="s">
        <v>927</v>
      </c>
    </row>
    <row r="257" spans="1:3">
      <c r="A257" s="236">
        <f t="shared" si="3"/>
        <v>123</v>
      </c>
      <c r="B257" s="208" t="s">
        <v>10</v>
      </c>
      <c r="C257" t="s">
        <v>927</v>
      </c>
    </row>
    <row r="258" spans="1:3">
      <c r="A258" s="236">
        <f t="shared" si="3"/>
        <v>123</v>
      </c>
      <c r="B258" s="208" t="s">
        <v>10</v>
      </c>
      <c r="C258" t="s">
        <v>927</v>
      </c>
    </row>
    <row r="259" spans="1:3">
      <c r="A259" s="236">
        <f t="shared" si="3"/>
        <v>123</v>
      </c>
      <c r="B259" s="208" t="s">
        <v>10</v>
      </c>
      <c r="C259" t="s">
        <v>927</v>
      </c>
    </row>
    <row r="260" spans="1:3">
      <c r="A260" s="236">
        <f t="shared" si="3"/>
        <v>123</v>
      </c>
      <c r="B260" s="208" t="s">
        <v>10</v>
      </c>
      <c r="C260" t="s">
        <v>927</v>
      </c>
    </row>
    <row r="261" spans="1:3">
      <c r="A261" s="236">
        <f t="shared" si="3"/>
        <v>123</v>
      </c>
      <c r="B261" s="208" t="s">
        <v>10</v>
      </c>
      <c r="C261" t="s">
        <v>927</v>
      </c>
    </row>
    <row r="262" spans="1:3">
      <c r="A262" s="236">
        <f t="shared" ref="A262:A325" si="4">IF($C262="","blank",MATCH($C262,$G$5:$G$130,0))</f>
        <v>123</v>
      </c>
      <c r="B262" s="208" t="s">
        <v>10</v>
      </c>
      <c r="C262" t="s">
        <v>927</v>
      </c>
    </row>
    <row r="263" spans="1:3">
      <c r="A263" s="236">
        <f t="shared" si="4"/>
        <v>123</v>
      </c>
      <c r="B263" s="208" t="s">
        <v>10</v>
      </c>
      <c r="C263" t="s">
        <v>927</v>
      </c>
    </row>
    <row r="264" spans="1:3">
      <c r="A264" s="236">
        <f t="shared" si="4"/>
        <v>123</v>
      </c>
      <c r="B264" s="208" t="s">
        <v>10</v>
      </c>
      <c r="C264" t="s">
        <v>927</v>
      </c>
    </row>
    <row r="265" spans="1:3">
      <c r="A265" s="236">
        <f t="shared" si="4"/>
        <v>123</v>
      </c>
      <c r="B265" s="208" t="s">
        <v>10</v>
      </c>
      <c r="C265" t="s">
        <v>927</v>
      </c>
    </row>
    <row r="266" spans="1:3">
      <c r="A266" s="236">
        <f t="shared" si="4"/>
        <v>123</v>
      </c>
      <c r="B266" s="208" t="s">
        <v>10</v>
      </c>
      <c r="C266" t="s">
        <v>927</v>
      </c>
    </row>
    <row r="267" spans="1:3">
      <c r="A267" s="236">
        <f t="shared" si="4"/>
        <v>123</v>
      </c>
      <c r="B267" s="208" t="s">
        <v>10</v>
      </c>
      <c r="C267" t="s">
        <v>927</v>
      </c>
    </row>
    <row r="268" spans="1:3">
      <c r="A268" s="236">
        <f t="shared" si="4"/>
        <v>123</v>
      </c>
      <c r="B268" s="208" t="s">
        <v>10</v>
      </c>
      <c r="C268" t="s">
        <v>927</v>
      </c>
    </row>
    <row r="269" spans="1:3">
      <c r="A269" s="236">
        <f t="shared" si="4"/>
        <v>123</v>
      </c>
      <c r="B269" s="208" t="s">
        <v>10</v>
      </c>
      <c r="C269" t="s">
        <v>927</v>
      </c>
    </row>
    <row r="270" spans="1:3">
      <c r="A270" s="236">
        <f t="shared" si="4"/>
        <v>123</v>
      </c>
      <c r="B270" s="208" t="s">
        <v>10</v>
      </c>
      <c r="C270" t="s">
        <v>927</v>
      </c>
    </row>
    <row r="271" spans="1:3">
      <c r="A271" s="236">
        <f t="shared" si="4"/>
        <v>123</v>
      </c>
      <c r="B271" s="208" t="s">
        <v>10</v>
      </c>
      <c r="C271" t="s">
        <v>927</v>
      </c>
    </row>
    <row r="272" spans="1:3">
      <c r="A272" s="236">
        <f t="shared" si="4"/>
        <v>123</v>
      </c>
      <c r="B272" s="208" t="s">
        <v>10</v>
      </c>
      <c r="C272" t="s">
        <v>927</v>
      </c>
    </row>
    <row r="273" spans="1:3">
      <c r="A273" s="236">
        <f t="shared" si="4"/>
        <v>123</v>
      </c>
      <c r="B273" s="208" t="s">
        <v>10</v>
      </c>
      <c r="C273" t="s">
        <v>927</v>
      </c>
    </row>
    <row r="274" spans="1:3">
      <c r="A274" s="236">
        <f t="shared" si="4"/>
        <v>123</v>
      </c>
      <c r="B274" s="208" t="s">
        <v>10</v>
      </c>
      <c r="C274" t="s">
        <v>927</v>
      </c>
    </row>
    <row r="275" spans="1:3">
      <c r="A275" s="236">
        <f t="shared" si="4"/>
        <v>123</v>
      </c>
      <c r="B275" s="208" t="s">
        <v>10</v>
      </c>
      <c r="C275" t="s">
        <v>927</v>
      </c>
    </row>
    <row r="276" spans="1:3">
      <c r="A276" s="236">
        <f t="shared" si="4"/>
        <v>123</v>
      </c>
      <c r="B276" s="208" t="s">
        <v>10</v>
      </c>
      <c r="C276" t="s">
        <v>927</v>
      </c>
    </row>
    <row r="277" spans="1:3">
      <c r="A277" s="236">
        <f t="shared" si="4"/>
        <v>123</v>
      </c>
      <c r="B277" s="208" t="s">
        <v>10</v>
      </c>
      <c r="C277" t="s">
        <v>927</v>
      </c>
    </row>
    <row r="278" spans="1:3">
      <c r="A278" s="236">
        <f t="shared" si="4"/>
        <v>123</v>
      </c>
      <c r="B278" s="208" t="s">
        <v>10</v>
      </c>
      <c r="C278" t="s">
        <v>927</v>
      </c>
    </row>
    <row r="279" spans="1:3">
      <c r="A279" s="236">
        <f t="shared" si="4"/>
        <v>123</v>
      </c>
      <c r="B279" s="208" t="s">
        <v>10</v>
      </c>
      <c r="C279" t="s">
        <v>927</v>
      </c>
    </row>
    <row r="280" spans="1:3">
      <c r="A280" s="236">
        <f t="shared" si="4"/>
        <v>123</v>
      </c>
      <c r="B280" s="208" t="s">
        <v>10</v>
      </c>
      <c r="C280" t="s">
        <v>927</v>
      </c>
    </row>
    <row r="281" spans="1:3">
      <c r="A281" s="236">
        <f t="shared" si="4"/>
        <v>123</v>
      </c>
      <c r="B281" s="208" t="s">
        <v>10</v>
      </c>
      <c r="C281" t="s">
        <v>927</v>
      </c>
    </row>
    <row r="282" spans="1:3">
      <c r="A282" s="236">
        <f t="shared" si="4"/>
        <v>123</v>
      </c>
      <c r="B282" s="208" t="s">
        <v>10</v>
      </c>
      <c r="C282" t="s">
        <v>927</v>
      </c>
    </row>
    <row r="283" spans="1:3">
      <c r="A283" s="236">
        <f t="shared" si="4"/>
        <v>123</v>
      </c>
      <c r="B283" s="208" t="s">
        <v>10</v>
      </c>
      <c r="C283" t="s">
        <v>927</v>
      </c>
    </row>
    <row r="284" spans="1:3">
      <c r="A284" s="236">
        <f t="shared" si="4"/>
        <v>123</v>
      </c>
      <c r="B284" s="208" t="s">
        <v>10</v>
      </c>
      <c r="C284" t="s">
        <v>927</v>
      </c>
    </row>
    <row r="285" spans="1:3">
      <c r="A285" s="236">
        <f t="shared" si="4"/>
        <v>123</v>
      </c>
      <c r="B285" s="208" t="s">
        <v>10</v>
      </c>
      <c r="C285" t="s">
        <v>927</v>
      </c>
    </row>
    <row r="286" spans="1:3">
      <c r="A286" s="236">
        <f t="shared" si="4"/>
        <v>123</v>
      </c>
      <c r="B286" s="208" t="s">
        <v>10</v>
      </c>
      <c r="C286" t="s">
        <v>927</v>
      </c>
    </row>
    <row r="287" spans="1:3">
      <c r="A287" s="236">
        <f t="shared" si="4"/>
        <v>123</v>
      </c>
      <c r="B287" s="208" t="s">
        <v>10</v>
      </c>
      <c r="C287" t="s">
        <v>927</v>
      </c>
    </row>
    <row r="288" spans="1:3">
      <c r="A288" s="236">
        <f t="shared" si="4"/>
        <v>123</v>
      </c>
      <c r="B288" s="208" t="s">
        <v>10</v>
      </c>
      <c r="C288" t="s">
        <v>927</v>
      </c>
    </row>
    <row r="289" spans="1:3">
      <c r="A289" s="236">
        <f t="shared" si="4"/>
        <v>123</v>
      </c>
      <c r="B289" s="208" t="s">
        <v>10</v>
      </c>
      <c r="C289" t="s">
        <v>927</v>
      </c>
    </row>
    <row r="290" spans="1:3">
      <c r="A290" s="236">
        <f t="shared" si="4"/>
        <v>123</v>
      </c>
      <c r="B290" s="208" t="s">
        <v>10</v>
      </c>
      <c r="C290" t="s">
        <v>927</v>
      </c>
    </row>
    <row r="291" spans="1:3">
      <c r="A291" s="236">
        <f t="shared" si="4"/>
        <v>123</v>
      </c>
      <c r="B291" s="208" t="s">
        <v>10</v>
      </c>
      <c r="C291" t="s">
        <v>927</v>
      </c>
    </row>
    <row r="292" spans="1:3">
      <c r="A292" s="236">
        <f t="shared" si="4"/>
        <v>123</v>
      </c>
      <c r="B292" s="208" t="s">
        <v>10</v>
      </c>
      <c r="C292" t="s">
        <v>927</v>
      </c>
    </row>
    <row r="293" spans="1:3">
      <c r="A293" s="236">
        <f t="shared" si="4"/>
        <v>123</v>
      </c>
      <c r="B293" s="208" t="s">
        <v>10</v>
      </c>
      <c r="C293" t="s">
        <v>927</v>
      </c>
    </row>
    <row r="294" spans="1:3">
      <c r="A294" s="236">
        <f t="shared" si="4"/>
        <v>123</v>
      </c>
      <c r="B294" s="208" t="s">
        <v>10</v>
      </c>
      <c r="C294" t="s">
        <v>927</v>
      </c>
    </row>
    <row r="295" spans="1:3">
      <c r="A295" s="236">
        <f t="shared" si="4"/>
        <v>123</v>
      </c>
      <c r="B295" s="208" t="s">
        <v>10</v>
      </c>
      <c r="C295" t="s">
        <v>927</v>
      </c>
    </row>
    <row r="296" spans="1:3">
      <c r="A296" s="236">
        <f t="shared" si="4"/>
        <v>123</v>
      </c>
      <c r="B296" s="208" t="s">
        <v>10</v>
      </c>
      <c r="C296" t="s">
        <v>927</v>
      </c>
    </row>
    <row r="297" spans="1:3">
      <c r="A297" s="236">
        <f t="shared" si="4"/>
        <v>123</v>
      </c>
      <c r="B297" s="208" t="s">
        <v>10</v>
      </c>
      <c r="C297" t="s">
        <v>927</v>
      </c>
    </row>
    <row r="298" spans="1:3">
      <c r="A298" s="236">
        <f t="shared" si="4"/>
        <v>123</v>
      </c>
      <c r="B298" s="208" t="s">
        <v>10</v>
      </c>
      <c r="C298" t="s">
        <v>927</v>
      </c>
    </row>
    <row r="299" spans="1:3">
      <c r="A299" s="236">
        <f t="shared" si="4"/>
        <v>123</v>
      </c>
      <c r="B299" s="208" t="s">
        <v>10</v>
      </c>
      <c r="C299" t="s">
        <v>927</v>
      </c>
    </row>
    <row r="300" spans="1:3">
      <c r="A300" s="236">
        <f t="shared" si="4"/>
        <v>123</v>
      </c>
      <c r="B300" s="208" t="s">
        <v>10</v>
      </c>
      <c r="C300" t="s">
        <v>927</v>
      </c>
    </row>
    <row r="301" spans="1:3">
      <c r="A301" s="236">
        <f t="shared" si="4"/>
        <v>123</v>
      </c>
      <c r="B301" s="208" t="s">
        <v>10</v>
      </c>
      <c r="C301" t="s">
        <v>927</v>
      </c>
    </row>
    <row r="302" spans="1:3">
      <c r="A302" s="236">
        <f t="shared" si="4"/>
        <v>123</v>
      </c>
      <c r="B302" s="208" t="s">
        <v>10</v>
      </c>
      <c r="C302" t="s">
        <v>927</v>
      </c>
    </row>
    <row r="303" spans="1:3">
      <c r="A303" s="236">
        <f t="shared" si="4"/>
        <v>123</v>
      </c>
      <c r="B303" s="208" t="s">
        <v>10</v>
      </c>
      <c r="C303" t="s">
        <v>927</v>
      </c>
    </row>
    <row r="304" spans="1:3">
      <c r="A304" s="236">
        <f t="shared" si="4"/>
        <v>123</v>
      </c>
      <c r="B304" s="208" t="s">
        <v>10</v>
      </c>
      <c r="C304" t="s">
        <v>927</v>
      </c>
    </row>
    <row r="305" spans="1:3">
      <c r="A305" s="236">
        <f t="shared" si="4"/>
        <v>123</v>
      </c>
      <c r="B305" s="208" t="s">
        <v>10</v>
      </c>
      <c r="C305" t="s">
        <v>927</v>
      </c>
    </row>
    <row r="306" spans="1:3">
      <c r="A306" s="236">
        <f t="shared" si="4"/>
        <v>123</v>
      </c>
      <c r="B306" s="208" t="s">
        <v>10</v>
      </c>
      <c r="C306" t="s">
        <v>927</v>
      </c>
    </row>
    <row r="307" spans="1:3">
      <c r="A307" s="236">
        <f t="shared" si="4"/>
        <v>123</v>
      </c>
      <c r="B307" s="208" t="s">
        <v>10</v>
      </c>
      <c r="C307" t="s">
        <v>927</v>
      </c>
    </row>
    <row r="308" spans="1:3">
      <c r="A308" s="236">
        <f t="shared" si="4"/>
        <v>123</v>
      </c>
      <c r="B308" s="208" t="s">
        <v>10</v>
      </c>
      <c r="C308" t="s">
        <v>927</v>
      </c>
    </row>
    <row r="309" spans="1:3">
      <c r="A309" s="236">
        <f t="shared" si="4"/>
        <v>123</v>
      </c>
      <c r="B309" s="208" t="s">
        <v>10</v>
      </c>
      <c r="C309" t="s">
        <v>927</v>
      </c>
    </row>
    <row r="310" spans="1:3">
      <c r="A310" s="236">
        <f t="shared" si="4"/>
        <v>123</v>
      </c>
      <c r="B310" s="208" t="s">
        <v>10</v>
      </c>
      <c r="C310" t="s">
        <v>927</v>
      </c>
    </row>
    <row r="311" spans="1:3">
      <c r="A311" s="236">
        <f t="shared" si="4"/>
        <v>123</v>
      </c>
      <c r="B311" s="208" t="s">
        <v>10</v>
      </c>
      <c r="C311" t="s">
        <v>927</v>
      </c>
    </row>
    <row r="312" spans="1:3">
      <c r="A312" s="236">
        <f t="shared" si="4"/>
        <v>123</v>
      </c>
      <c r="B312" s="208" t="s">
        <v>10</v>
      </c>
      <c r="C312" t="s">
        <v>927</v>
      </c>
    </row>
    <row r="313" spans="1:3">
      <c r="A313" s="236">
        <f t="shared" si="4"/>
        <v>123</v>
      </c>
      <c r="B313" s="208" t="s">
        <v>10</v>
      </c>
      <c r="C313" t="s">
        <v>927</v>
      </c>
    </row>
    <row r="314" spans="1:3">
      <c r="A314" s="236">
        <f t="shared" si="4"/>
        <v>123</v>
      </c>
      <c r="B314" s="208" t="s">
        <v>10</v>
      </c>
      <c r="C314" t="s">
        <v>927</v>
      </c>
    </row>
    <row r="315" spans="1:3">
      <c r="A315" s="236">
        <f t="shared" si="4"/>
        <v>123</v>
      </c>
      <c r="B315" s="208" t="s">
        <v>10</v>
      </c>
      <c r="C315" t="s">
        <v>927</v>
      </c>
    </row>
    <row r="316" spans="1:3">
      <c r="A316" s="236">
        <f t="shared" si="4"/>
        <v>123</v>
      </c>
      <c r="B316" s="208" t="s">
        <v>10</v>
      </c>
      <c r="C316" t="s">
        <v>927</v>
      </c>
    </row>
    <row r="317" spans="1:3">
      <c r="A317" s="236">
        <f t="shared" si="4"/>
        <v>123</v>
      </c>
      <c r="B317" s="208" t="s">
        <v>10</v>
      </c>
      <c r="C317" t="s">
        <v>927</v>
      </c>
    </row>
    <row r="318" spans="1:3">
      <c r="A318" s="236">
        <f t="shared" si="4"/>
        <v>123</v>
      </c>
      <c r="B318" s="208" t="s">
        <v>10</v>
      </c>
      <c r="C318" t="s">
        <v>927</v>
      </c>
    </row>
    <row r="319" spans="1:3">
      <c r="A319" s="236">
        <f t="shared" si="4"/>
        <v>123</v>
      </c>
      <c r="B319" s="208" t="s">
        <v>10</v>
      </c>
      <c r="C319" t="s">
        <v>927</v>
      </c>
    </row>
    <row r="320" spans="1:3">
      <c r="A320" s="236">
        <f t="shared" si="4"/>
        <v>123</v>
      </c>
      <c r="B320" s="208" t="s">
        <v>10</v>
      </c>
      <c r="C320" t="s">
        <v>927</v>
      </c>
    </row>
    <row r="321" spans="1:3">
      <c r="A321" s="236">
        <f t="shared" si="4"/>
        <v>123</v>
      </c>
      <c r="B321" s="208" t="s">
        <v>10</v>
      </c>
      <c r="C321" t="s">
        <v>927</v>
      </c>
    </row>
    <row r="322" spans="1:3">
      <c r="A322" s="236">
        <f t="shared" si="4"/>
        <v>123</v>
      </c>
      <c r="B322" s="208" t="s">
        <v>10</v>
      </c>
      <c r="C322" t="s">
        <v>927</v>
      </c>
    </row>
    <row r="323" spans="1:3">
      <c r="A323" s="236">
        <f t="shared" si="4"/>
        <v>123</v>
      </c>
      <c r="B323" s="208" t="s">
        <v>10</v>
      </c>
      <c r="C323" t="s">
        <v>927</v>
      </c>
    </row>
    <row r="324" spans="1:3">
      <c r="A324" s="236">
        <f t="shared" si="4"/>
        <v>123</v>
      </c>
      <c r="B324" s="208" t="s">
        <v>10</v>
      </c>
      <c r="C324" t="s">
        <v>927</v>
      </c>
    </row>
    <row r="325" spans="1:3">
      <c r="A325" s="236">
        <f t="shared" si="4"/>
        <v>123</v>
      </c>
      <c r="B325" s="208" t="s">
        <v>10</v>
      </c>
      <c r="C325" t="s">
        <v>927</v>
      </c>
    </row>
    <row r="326" spans="1:3">
      <c r="A326" s="236">
        <f t="shared" ref="A326:A331" si="5">IF($C326="","blank",MATCH($C326,$G$5:$G$130,0))</f>
        <v>123</v>
      </c>
      <c r="B326" s="208" t="s">
        <v>10</v>
      </c>
      <c r="C326" t="s">
        <v>927</v>
      </c>
    </row>
    <row r="327" spans="1:3">
      <c r="A327" s="236">
        <f t="shared" si="5"/>
        <v>123</v>
      </c>
      <c r="B327" s="208" t="s">
        <v>10</v>
      </c>
      <c r="C327" t="s">
        <v>927</v>
      </c>
    </row>
    <row r="328" spans="1:3">
      <c r="A328" s="236">
        <f t="shared" si="5"/>
        <v>123</v>
      </c>
      <c r="B328" s="208" t="s">
        <v>10</v>
      </c>
      <c r="C328" t="s">
        <v>927</v>
      </c>
    </row>
    <row r="329" spans="1:3">
      <c r="A329" s="236">
        <f t="shared" si="5"/>
        <v>123</v>
      </c>
      <c r="B329" s="208" t="s">
        <v>10</v>
      </c>
      <c r="C329" t="s">
        <v>927</v>
      </c>
    </row>
    <row r="330" spans="1:3">
      <c r="A330" s="236">
        <f t="shared" si="5"/>
        <v>123</v>
      </c>
      <c r="B330" s="208" t="s">
        <v>10</v>
      </c>
      <c r="C330" t="s">
        <v>927</v>
      </c>
    </row>
    <row r="331" spans="1:3">
      <c r="A331" s="236">
        <f t="shared" si="5"/>
        <v>125</v>
      </c>
      <c r="B331" s="208" t="s">
        <v>10</v>
      </c>
      <c r="C331" t="s">
        <v>500</v>
      </c>
    </row>
    <row r="332" spans="1:3">
      <c r="A332" s="236"/>
    </row>
    <row r="333" spans="1:3">
      <c r="A333" s="236"/>
    </row>
    <row r="334" spans="1:3">
      <c r="A334" s="236"/>
    </row>
  </sheetData>
  <autoFilter ref="A4:M130" xr:uid="{C886271F-DDC4-42AD-ABEE-7C9C7FC23386}"/>
  <conditionalFormatting sqref="B22:B23 F130 B3:B20 B26:B331">
    <cfRule type="cellIs" dxfId="30" priority="104" stopIfTrue="1" operator="equal">
      <formula>"sar"</formula>
    </cfRule>
    <cfRule type="cellIs" dxfId="29" priority="105" stopIfTrue="1" operator="equal">
      <formula>"sat"</formula>
    </cfRule>
    <cfRule type="cellIs" dxfId="28" priority="106" stopIfTrue="1" operator="equal">
      <formula>"sav"</formula>
    </cfRule>
    <cfRule type="containsText" dxfId="27" priority="107" stopIfTrue="1" operator="containsText" text="sam">
      <formula>NOT(ISERROR(SEARCH("sam",B3)))</formula>
    </cfRule>
    <cfRule type="containsText" dxfId="26" priority="108" stopIfTrue="1" operator="containsText" text="sap">
      <formula>NOT(ISERROR(SEARCH("sap",B3)))</formula>
    </cfRule>
    <cfRule type="containsText" dxfId="25" priority="109" stopIfTrue="1" operator="containsText" text="saa">
      <formula>NOT(ISERROR(SEARCH("saa",B3)))</formula>
    </cfRule>
  </conditionalFormatting>
  <conditionalFormatting sqref="B21">
    <cfRule type="cellIs" dxfId="24" priority="98" stopIfTrue="1" operator="equal">
      <formula>"sar"</formula>
    </cfRule>
    <cfRule type="cellIs" dxfId="23" priority="99" stopIfTrue="1" operator="equal">
      <formula>"sat"</formula>
    </cfRule>
    <cfRule type="cellIs" dxfId="22" priority="100" stopIfTrue="1" operator="equal">
      <formula>"sav"</formula>
    </cfRule>
    <cfRule type="containsText" dxfId="21" priority="101" stopIfTrue="1" operator="containsText" text="sam">
      <formula>NOT(ISERROR(SEARCH("sam",B21)))</formula>
    </cfRule>
    <cfRule type="containsText" dxfId="20" priority="102" stopIfTrue="1" operator="containsText" text="sap">
      <formula>NOT(ISERROR(SEARCH("sap",B21)))</formula>
    </cfRule>
    <cfRule type="containsText" dxfId="19" priority="103" stopIfTrue="1" operator="containsText" text="saa">
      <formula>NOT(ISERROR(SEARCH("saa",B21)))</formula>
    </cfRule>
  </conditionalFormatting>
  <conditionalFormatting sqref="B24">
    <cfRule type="cellIs" dxfId="18" priority="92" stopIfTrue="1" operator="equal">
      <formula>"sar"</formula>
    </cfRule>
    <cfRule type="cellIs" dxfId="17" priority="93" stopIfTrue="1" operator="equal">
      <formula>"sat"</formula>
    </cfRule>
    <cfRule type="cellIs" dxfId="16" priority="94" stopIfTrue="1" operator="equal">
      <formula>"sav"</formula>
    </cfRule>
    <cfRule type="containsText" dxfId="15" priority="95" stopIfTrue="1" operator="containsText" text="sam">
      <formula>NOT(ISERROR(SEARCH("sam",B24)))</formula>
    </cfRule>
    <cfRule type="containsText" dxfId="14" priority="96" stopIfTrue="1" operator="containsText" text="sap">
      <formula>NOT(ISERROR(SEARCH("sap",B24)))</formula>
    </cfRule>
    <cfRule type="containsText" dxfId="13" priority="97" stopIfTrue="1" operator="containsText" text="saa">
      <formula>NOT(ISERROR(SEARCH("saa",B24)))</formula>
    </cfRule>
  </conditionalFormatting>
  <conditionalFormatting sqref="B25">
    <cfRule type="cellIs" dxfId="12" priority="86" stopIfTrue="1" operator="equal">
      <formula>"sar"</formula>
    </cfRule>
    <cfRule type="cellIs" dxfId="11" priority="87" stopIfTrue="1" operator="equal">
      <formula>"sat"</formula>
    </cfRule>
    <cfRule type="cellIs" dxfId="10" priority="88" stopIfTrue="1" operator="equal">
      <formula>"sav"</formula>
    </cfRule>
    <cfRule type="containsText" dxfId="9" priority="89" stopIfTrue="1" operator="containsText" text="sam">
      <formula>NOT(ISERROR(SEARCH("sam",B25)))</formula>
    </cfRule>
    <cfRule type="containsText" dxfId="8" priority="90" stopIfTrue="1" operator="containsText" text="sap">
      <formula>NOT(ISERROR(SEARCH("sap",B25)))</formula>
    </cfRule>
    <cfRule type="containsText" dxfId="7" priority="91" stopIfTrue="1" operator="containsText" text="saa">
      <formula>NOT(ISERROR(SEARCH("saa",B25)))</formula>
    </cfRule>
  </conditionalFormatting>
  <conditionalFormatting sqref="F3:F129">
    <cfRule type="cellIs" dxfId="6" priority="14" stopIfTrue="1" operator="equal">
      <formula>"sam"</formula>
    </cfRule>
    <cfRule type="cellIs" dxfId="5" priority="15" stopIfTrue="1" operator="equal">
      <formula>"sap"</formula>
    </cfRule>
    <cfRule type="cellIs" dxfId="4" priority="16" stopIfTrue="1" operator="equal">
      <formula>"saa"</formula>
    </cfRule>
    <cfRule type="cellIs" dxfId="3" priority="17" stopIfTrue="1" operator="equal">
      <formula>"sar"</formula>
    </cfRule>
    <cfRule type="cellIs" dxfId="2" priority="18" stopIfTrue="1" operator="equal">
      <formula>"sat"</formula>
    </cfRule>
    <cfRule type="cellIs" dxfId="1" priority="19" stopIfTrue="1" operator="equal">
      <formula>"sav"</formula>
    </cfRule>
  </conditionalFormatting>
  <conditionalFormatting sqref="G3:G26 G28:G129">
    <cfRule type="expression" dxfId="0" priority="1">
      <formula>(G3=OFFSET(G3,-1,0))</formula>
    </cfRule>
  </conditionalFormatting>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21</vt:i4>
      </vt:variant>
    </vt:vector>
  </HeadingPairs>
  <TitlesOfParts>
    <vt:vector size="26" baseType="lpstr">
      <vt:lpstr>Experiment</vt:lpstr>
      <vt:lpstr>DataMaster</vt:lpstr>
      <vt:lpstr>Change log</vt:lpstr>
      <vt:lpstr>Run Report</vt:lpstr>
      <vt:lpstr>SA variables</vt:lpstr>
      <vt:lpstr>d.Region</vt:lpstr>
      <vt:lpstr>d.RegionName</vt:lpstr>
      <vt:lpstr>DataMaster!d.TOL</vt:lpstr>
      <vt:lpstr>DataMaster!D.TOLDesc</vt:lpstr>
      <vt:lpstr>EweNo.LowerScalar</vt:lpstr>
      <vt:lpstr>EweNo.UpperScalar</vt:lpstr>
      <vt:lpstr>EweNo_index</vt:lpstr>
      <vt:lpstr>ExpData</vt:lpstr>
      <vt:lpstr>ExptNo</vt:lpstr>
      <vt:lpstr>i.DOY</vt:lpstr>
      <vt:lpstr>i.FlkStrctr</vt:lpstr>
      <vt:lpstr>i.GrainPrices</vt:lpstr>
      <vt:lpstr>i.MeatPrices</vt:lpstr>
      <vt:lpstr>i.NLB</vt:lpstr>
      <vt:lpstr>i.std_prices</vt:lpstr>
      <vt:lpstr>i.TOL</vt:lpstr>
      <vt:lpstr>i.TOL_indices</vt:lpstr>
      <vt:lpstr>i.WoolPrices</vt:lpstr>
      <vt:lpstr>i_dryman</vt:lpstr>
      <vt:lpstr>i_ProdnCal_Mat</vt:lpstr>
      <vt:lpstr>i_ProdnCal_Mer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cp:lastPrinted>2022-03-01T06:37:48Z</cp:lastPrinted>
  <dcterms:created xsi:type="dcterms:W3CDTF">2019-11-05T07:30:33Z</dcterms:created>
  <dcterms:modified xsi:type="dcterms:W3CDTF">2022-05-02T14:14:16Z</dcterms:modified>
</cp:coreProperties>
</file>