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32BD0955-2F6C-493A-8F13-E93FD89437BF}" xr6:coauthVersionLast="47" xr6:coauthVersionMax="47" xr10:uidLastSave="{00000000-0000-0000-0000-000000000000}"/>
  <bookViews>
    <workbookView xWindow="-120" yWindow="-120" windowWidth="28110" windowHeight="164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cashflow_periods" localSheetId="0">General!$I$57:$N$57</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StructuralSA!$K$97</definedName>
    <definedName name="i_adjp_cfw_initial_w1" localSheetId="2">StructuralSA!$P$97:$P$99</definedName>
    <definedName name="i_adjp_cfw_initial_w3" localSheetId="2">StructuralSA!$U$97:$U$99</definedName>
    <definedName name="i_adjp_fd_initial_w0" localSheetId="2">StructuralSA!$L$97</definedName>
    <definedName name="i_adjp_fd_initial_w1" localSheetId="2">StructuralSA!$Q$97:$Q$99</definedName>
    <definedName name="i_adjp_fd_initial_w3" localSheetId="2">StructuralSA!$V$97:$V$99</definedName>
    <definedName name="i_adjp_fl_initial_w0" localSheetId="2">StructuralSA!$M$97</definedName>
    <definedName name="i_adjp_fl_initial_w1" localSheetId="2">StructuralSA!$R$97:$R$99</definedName>
    <definedName name="i_adjp_fl_initial_w3" localSheetId="2">StructuralSA!$W$97:$W$99</definedName>
    <definedName name="i_adjp_lw_initial_w0" localSheetId="2">StructuralSA!$J$97</definedName>
    <definedName name="i_adjp_lw_initial_w1" localSheetId="2">StructuralSA!$O$97:$O$99</definedName>
    <definedName name="i_adjp_lw_initial_w3" localSheetId="2">StructuralSA!$T$97:$T$99</definedName>
    <definedName name="i_age_max">Stock!$I$63</definedName>
    <definedName name="i_age_max_offs">Stock!$I$64</definedName>
    <definedName name="i_b0_pos">Stock!$I$45</definedName>
    <definedName name="i_b1_pos">Stock!$I$46</definedName>
    <definedName name="i_btrt_idx_offs">Stock!$L$268:$Q$268</definedName>
    <definedName name="i_condensefvp_type3">StructuralSA!$J$55</definedName>
    <definedName name="i_d_pos">Stock!$I$47</definedName>
    <definedName name="i_date_assetvalue" localSheetId="0">General!$I$56</definedName>
    <definedName name="i_density_n0" localSheetId="2">StructuralSA!$K$85</definedName>
    <definedName name="i_density_n1" localSheetId="2">StructuralSA!$M$85:$M$92</definedName>
    <definedName name="i_density_n3" localSheetId="2">StructuralSA!$Q$85:$Q$92</definedName>
    <definedName name="i_dvp_mask_f1">StructuralSA!$M$44:$O$44</definedName>
    <definedName name="i_dvp_mask_f3">StructuralSA!$J$54:$M$54</definedName>
    <definedName name="i_e0_pos">Stock!$I$48</definedName>
    <definedName name="i_e1_pos">Stock!$I$49</definedName>
    <definedName name="i_feedsupply_itn_max">Stock!$I$72</definedName>
    <definedName name="i_fev_lower_p6">StructuralSA!$J$155:$S$155</definedName>
    <definedName name="i_fev_upper_p6">StructuralSA!$J$156:$S$156</definedName>
    <definedName name="i_fixed_dvp_mask_f1">Stock!$J$314:$L$314</definedName>
    <definedName name="i_fixed_fvp_is_rdvp_f1">Stock!$J$315:$L$315</definedName>
    <definedName name="i_fixed_fvp_mask_dams">Stock!$J$312:$L$312</definedName>
    <definedName name="i_fvp_is_rdvp_f1">StructuralSA!$M$45:$O$45</definedName>
    <definedName name="i_fvp_mask_dams">StructuralSA!$M$43:$O$43</definedName>
    <definedName name="i_fvp_mask_offs">StructuralSA!$J$53:$M$53</definedName>
    <definedName name="i_fvp4_date_i">StructuralSA!$O$46:$O$48</definedName>
    <definedName name="i_i_pos">Stock!$I$50</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StructuralSA!$I$152</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StructuralSA!$J$80</definedName>
    <definedName name="i_n_pos">Stock!$I$54</definedName>
    <definedName name="i_n_r1type">Stock!$L$206</definedName>
    <definedName name="i_n0_len">StructuralSA!$J$79</definedName>
    <definedName name="i_n0_matrix_len">StructuralSA!$J$81</definedName>
    <definedName name="i_n1_len">StructuralSA!$L$79</definedName>
    <definedName name="i_n1_matrix_len">StructuralSA!$L$81</definedName>
    <definedName name="i_n2_len">StructuralSA!$L$79</definedName>
    <definedName name="i_n3_len">StructuralSA!$P$79</definedName>
    <definedName name="i_n3_matrix_len">StructuralSA!$P$81</definedName>
    <definedName name="i_numbers_min_b1">Stock!$L$156:$V$156</definedName>
    <definedName name="i_nut_spread_n0" localSheetId="2">StructuralSA!$J$85</definedName>
    <definedName name="i_nut_spread_n1" localSheetId="2">StructuralSA!$L$85:$L$92</definedName>
    <definedName name="i_nut_spread_n3" localSheetId="2">StructuralSA!$P$85:$P$92</definedName>
    <definedName name="i_p_pos">Stock!$I$55</definedName>
    <definedName name="i_prejoin_offset">Stock!$I$66</definedName>
    <definedName name="i_progeny_w2_len">StructuralSA!$O$77</definedName>
    <definedName name="i_sim_periods_year">Stock!$I$62</definedName>
    <definedName name="i_transfer_exists_tg1">Stock!$K$119:$N$121</definedName>
    <definedName name="i_w_pos">Stock!$I$56</definedName>
    <definedName name="i_w_start_len1">StructuralSA!$L$78</definedName>
    <definedName name="i_w_start_len3">StructuralSA!$P$78</definedName>
    <definedName name="i_w0_len">StructuralSA!$J$77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Stock!$J$319:$L$319</definedName>
    <definedName name="rev_create" localSheetId="2">StructuralSA!$I$118</definedName>
    <definedName name="rev_number" localSheetId="2">StructuralSA!$I$120</definedName>
    <definedName name="rev_trait_inc" localSheetId="2">StructuralSA!$I$124:$I$131</definedName>
    <definedName name="rev_trait_name" localSheetId="2">StructuralSA!$H$124:$H$131</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7" i="25" l="1"/>
  <c r="C147" i="25"/>
  <c r="C82" i="25"/>
  <c r="C81" i="25"/>
  <c r="C80" i="25"/>
  <c r="C79" i="25"/>
  <c r="C78" i="25"/>
  <c r="C77" i="25"/>
  <c r="C76" i="25"/>
  <c r="C94" i="25"/>
  <c r="C93" i="25"/>
  <c r="C121" i="25"/>
  <c r="C120" i="25"/>
  <c r="C119" i="25"/>
  <c r="C118" i="25"/>
  <c r="C117" i="25"/>
  <c r="C156" i="25"/>
  <c r="C155" i="25"/>
  <c r="C154" i="25"/>
  <c r="C153" i="25"/>
  <c r="C152" i="25"/>
  <c r="C151" i="25"/>
  <c r="C163" i="25"/>
  <c r="C162" i="25"/>
  <c r="C161" i="25"/>
  <c r="C160" i="25"/>
  <c r="C159" i="25"/>
  <c r="C158" i="25"/>
  <c r="C148" i="25"/>
  <c r="C146" i="25"/>
  <c r="C145" i="25"/>
  <c r="C144" i="25"/>
  <c r="C141" i="25"/>
  <c r="C140" i="25"/>
  <c r="C139" i="25"/>
  <c r="C131" i="25"/>
  <c r="C130" i="25"/>
  <c r="C129" i="25"/>
  <c r="C138" i="25"/>
  <c r="C137" i="25"/>
  <c r="C136" i="25"/>
  <c r="C135" i="25"/>
  <c r="C134" i="25"/>
  <c r="C133" i="25"/>
  <c r="C132" i="25"/>
  <c r="C128" i="25"/>
  <c r="C127" i="25"/>
  <c r="C126" i="25"/>
  <c r="C125" i="25"/>
  <c r="C124" i="25"/>
  <c r="C123" i="25"/>
  <c r="C122" i="25"/>
  <c r="C114" i="25"/>
  <c r="C113" i="25"/>
  <c r="C112" i="25"/>
  <c r="C111" i="25"/>
  <c r="C108" i="25"/>
  <c r="C107" i="25"/>
  <c r="C106" i="25"/>
  <c r="H143" i="25"/>
  <c r="C64" i="12"/>
  <c r="C63" i="12"/>
  <c r="C62" i="12"/>
  <c r="C60" i="12"/>
  <c r="C61" i="12"/>
  <c r="C85" i="25"/>
  <c r="C37" i="12"/>
  <c r="C36" i="12"/>
  <c r="C35" i="12"/>
  <c r="C34" i="12"/>
  <c r="C47" i="25"/>
  <c r="L80" i="25"/>
  <c r="J319" i="12"/>
  <c r="C313" i="12"/>
  <c r="H300" i="12"/>
  <c r="C327" i="12"/>
  <c r="C326" i="12"/>
  <c r="C325" i="12"/>
  <c r="C324" i="12"/>
  <c r="C323" i="12"/>
  <c r="C322" i="12"/>
  <c r="C321" i="12"/>
  <c r="C320" i="12"/>
  <c r="C319" i="12"/>
  <c r="C318" i="12"/>
  <c r="C317" i="12"/>
  <c r="C316" i="12"/>
  <c r="C315" i="12"/>
  <c r="C314" i="12"/>
  <c r="K319" i="12"/>
  <c r="C312" i="12"/>
  <c r="C311" i="12"/>
  <c r="C310" i="12"/>
  <c r="C307" i="12"/>
  <c r="C306" i="12"/>
  <c r="C305" i="12"/>
  <c r="C304" i="12"/>
  <c r="C303" i="12"/>
  <c r="C302" i="12"/>
  <c r="C301" i="12"/>
  <c r="C298" i="12"/>
  <c r="C297" i="12"/>
  <c r="C109" i="25" l="1"/>
  <c r="C116" i="25" s="1"/>
  <c r="C142" i="25"/>
  <c r="C149" i="25" s="1"/>
  <c r="H110" i="25"/>
  <c r="C115" i="25" l="1"/>
  <c r="C150" i="25"/>
  <c r="H31" i="25"/>
  <c r="C35" i="25"/>
  <c r="C34" i="25"/>
  <c r="C70" i="25"/>
  <c r="C69" i="25"/>
  <c r="H66" i="25"/>
  <c r="C105" i="25"/>
  <c r="C104" i="25"/>
  <c r="C103" i="25"/>
  <c r="C102" i="25"/>
  <c r="C101" i="25"/>
  <c r="C100" i="25"/>
  <c r="C99" i="25"/>
  <c r="C98" i="25"/>
  <c r="C97" i="25"/>
  <c r="C96" i="25"/>
  <c r="C95" i="25"/>
  <c r="C92" i="25"/>
  <c r="C91" i="25"/>
  <c r="C90" i="25"/>
  <c r="C89" i="25"/>
  <c r="C42" i="25"/>
  <c r="C41" i="25"/>
  <c r="C38" i="25"/>
  <c r="C37" i="25"/>
  <c r="C36" i="25"/>
  <c r="C33" i="25"/>
  <c r="C32" i="25"/>
  <c r="C29" i="25"/>
  <c r="C28" i="25"/>
  <c r="C27" i="25"/>
  <c r="C88" i="25"/>
  <c r="C87" i="25"/>
  <c r="C86" i="25"/>
  <c r="C84" i="25"/>
  <c r="C83" i="25"/>
  <c r="C73" i="25"/>
  <c r="C72" i="25"/>
  <c r="C71" i="25"/>
  <c r="C68" i="25"/>
  <c r="C67" i="25"/>
  <c r="C64" i="25"/>
  <c r="C63" i="25"/>
  <c r="C62" i="25"/>
  <c r="C50" i="25"/>
  <c r="C49" i="25"/>
  <c r="C48" i="25"/>
  <c r="C46" i="25"/>
  <c r="C45" i="25"/>
  <c r="C44" i="25"/>
  <c r="C67" i="12"/>
  <c r="C66" i="12"/>
  <c r="C65" i="12"/>
  <c r="C55" i="12"/>
  <c r="C54" i="12"/>
  <c r="C53" i="12"/>
  <c r="C52" i="12"/>
  <c r="C51" i="12"/>
  <c r="C50" i="12"/>
  <c r="C49" i="12"/>
  <c r="C48" i="12"/>
  <c r="C47" i="12"/>
  <c r="C46" i="12"/>
  <c r="C45" i="12"/>
  <c r="C44" i="12"/>
  <c r="C43" i="12"/>
  <c r="C61" i="25"/>
  <c r="C60" i="25"/>
  <c r="C59" i="25"/>
  <c r="C58" i="25"/>
  <c r="C57" i="25"/>
  <c r="C56" i="25"/>
  <c r="C55" i="25"/>
  <c r="C54" i="25"/>
  <c r="C53" i="25"/>
  <c r="C52" i="25"/>
  <c r="C51" i="25"/>
  <c r="C43" i="25"/>
  <c r="P80" i="25"/>
  <c r="P77" i="25" s="1"/>
  <c r="L77" i="25"/>
  <c r="J78" i="25"/>
  <c r="C26" i="25"/>
  <c r="C25" i="25"/>
  <c r="C24" i="25"/>
  <c r="C23" i="25"/>
  <c r="C22" i="25"/>
  <c r="C21" i="25"/>
  <c r="C20" i="25"/>
  <c r="C19" i="25"/>
  <c r="C18" i="25"/>
  <c r="C17" i="25"/>
  <c r="C16" i="25"/>
  <c r="C15" i="25"/>
  <c r="C14" i="25"/>
  <c r="C13" i="25"/>
  <c r="C12" i="25"/>
  <c r="C11" i="25"/>
  <c r="C10" i="25"/>
  <c r="C9" i="25"/>
  <c r="C8" i="25"/>
  <c r="C7" i="25"/>
  <c r="C4" i="25"/>
  <c r="C3" i="25"/>
  <c r="C2" i="25"/>
  <c r="C65" i="25" l="1"/>
  <c r="C30" i="25"/>
  <c r="C40" i="25" s="1"/>
  <c r="C5" i="25"/>
  <c r="C39" i="25" l="1"/>
  <c r="C74" i="25" l="1"/>
  <c r="C7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60" i="24"/>
  <c r="C59" i="24"/>
  <c r="C58"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65" i="24"/>
  <c r="C64" i="24"/>
  <c r="C63" i="24"/>
  <c r="C62" i="24"/>
  <c r="C61" i="24"/>
  <c r="C41" i="24"/>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9" i="12" l="1"/>
  <c r="M272" i="12"/>
  <c r="N206" i="12"/>
  <c r="H83" i="12" l="1"/>
  <c r="C153" i="12" l="1"/>
  <c r="C328"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s="1"/>
  <c r="C4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56"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57"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8"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9"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6"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7" authorId="1" shapeId="0" xr:uid="{3C11F6A2-2E18-472B-8665-AEB5EDE3CC81}">
      <text>
        <r>
          <rPr>
            <b/>
            <sz val="9"/>
            <color indexed="81"/>
            <rFont val="Tahoma"/>
            <family val="2"/>
          </rPr>
          <t>John:</t>
        </r>
        <r>
          <rPr>
            <sz val="9"/>
            <color indexed="81"/>
            <rFont val="Tahoma"/>
            <family val="2"/>
          </rPr>
          <t xml:space="preserve">
This is halfway between weaning and joining</t>
        </r>
      </text>
    </comment>
    <comment ref="O48"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4"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55" authorId="0" shapeId="0" xr:uid="{496180E6-8141-4CF1-904D-19BDEBD21322}">
      <text>
        <r>
          <rPr>
            <b/>
            <sz val="9"/>
            <color indexed="81"/>
            <rFont val="Tahoma"/>
            <family val="2"/>
          </rPr>
          <t>Michael Young (21512438):</t>
        </r>
        <r>
          <rPr>
            <sz val="9"/>
            <color indexed="81"/>
            <rFont val="Tahoma"/>
            <family val="2"/>
          </rPr>
          <t xml:space="preserve">
DVP when condensing happens. For offs this can be any dvp.</t>
        </r>
      </text>
    </comment>
    <comment ref="H78"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78"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78"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4"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K84"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118"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0"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23"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8"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2" authorId="1" shapeId="0" xr:uid="{B39EFDC6-7ABB-4808-93B1-2819F2755236}">
      <text>
        <r>
          <rPr>
            <b/>
            <sz val="9"/>
            <color indexed="81"/>
            <rFont val="Tahoma"/>
            <family val="2"/>
          </rPr>
          <t>John:</t>
        </r>
        <r>
          <rPr>
            <sz val="9"/>
            <color indexed="81"/>
            <rFont val="Tahoma"/>
            <family val="2"/>
          </rPr>
          <t xml:space="preserve">
</t>
        </r>
      </text>
    </comment>
    <comment ref="H155"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6"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<sst xmlns="http://schemas.openxmlformats.org/spreadsheetml/2006/main" count="593" uniqueCount="322">
  <si>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</si>
  <si>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</si>
  <si>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</si>
  <si>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</si>
  <si>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</si>
  <si>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</si>
  <si>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</si>
  <si>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</si>
  <si>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</si>
  <si>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</si>
  <si>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</si>
  <si>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</si>
  <si>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</si>
  <si>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</si>
  <si>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</si>
  <si>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</si>
  <si>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</si>
  <si>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</si>
  <si>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</si>
  <si>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</si>
  <si>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</si>
  <si>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</si>
  <si>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</si>
  <si>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</si>
  <si>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</si>
  <si>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</si>
  <si>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</si>
  <si>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</si>
  <si>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</si>
  <si>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</si>
  <si>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</si>
  <si>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</si>
  <si>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</si>
  <si>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</si>
  <si>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</si>
  <si>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</si>
  <si>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</si>
  <si>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</si>
  <si>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</si>
  <si>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</si>
  <si>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</si>
  <si>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</si>
  <si>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</si>
  <si>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</si>
  <si>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</si>
  <si>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</si>
  <si>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</si>
  <si>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</si>
  <si>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</si>
  <si>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</si>
  <si>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</si>
  <si>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</si>
  <si>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</si>
  <si>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</si>
  <si>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</si>
  <si>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</si>
  <si>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</si>
  <si>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</si>
  <si>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</si>
  <si>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</si>
  <si>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</si>
  <si>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</si>
  <si>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</si>
  <si>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</si>
  <si>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</si>
  <si>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</si>
  <si>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</si>
  <si>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</si>
  <si>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</si>
  <si>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</si>
  <si>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</si>
  <si>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</si>
  <si>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</si>
  <si>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</si>
  <si>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</si>
  <si>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</si>
  <si>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</si>
  <si>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</si>
  <si>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</si>
  <si>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</si>
  <si>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</si>
  <si>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</si>
  <si>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</si>
  <si>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</si>
  <si>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</si>
  <si>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</si>
  <si>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</si>
  <si>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</si>
  <si>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</si>
  <si>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</si>
  <si>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</si>
  <si>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</si>
  <si>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</si>
  <si>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</si>
  <si>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</si>
  <si>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</si>
  <si>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</si>
  <si>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</si>
  <si>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</si>
  <si>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</si>
  <si>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</si>
  <si>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</si>
  <si>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</si>
  <si>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</si>
  <si>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</si>
  <si>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</si>
  <si>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</si>
  <si>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</si>
  <si>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</si>
  <si>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</si>
  <si>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</si>
  <si>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</si>
  <si>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</si>
  <si>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</si>
  <si>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</si>
  <si>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</si>
  <si>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</si>
  <si>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</si>
  <si>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</si>
  <si>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</si>
  <si>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</si>
  <si>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</si>
  <si>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</si>
  <si>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</si>
  <si>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</si>
  <si>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</si>
  <si>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</si>
  <si>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</si>
  <si>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</si>
  <si>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</si>
  <si>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</si>
  <si>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</si>
  <si>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</si>
  <si>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</si>
  <si>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</si>
  <si>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</si>
  <si>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</si>
  <si>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</si>
  <si>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</si>
  <si>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</si>
  <si>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</si>
  <si>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</si>
  <si>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</si>
  <si>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</si>
  <si>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</si>
  <si>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</si>
  <si>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</si>
  <si>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</si>
  <si>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</si>
  <si>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</si>
  <si>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</si>
  <si>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</si>
  <si>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</si>
  <si>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</si>
  <si>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</si>
  <si>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</si>
  <si>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</si>
  <si>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</si>
  <si>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</si>
  <si>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</si>
  <si>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</si>
  <si>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</si>
  <si>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</si>
  <si>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</si>
  <si>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</si>
  <si>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</si>
  <si>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</si>
  <si>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</si>
  <si>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</si>
  <si>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</si>
  <si>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</si>
  <si>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</si>
  <si>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</si>
  <si>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</si>
  <si>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</si>
  <si>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</si>
  <si>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</si>
  <si>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</si>
  <si>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</si>
  <si>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</si>
  <si>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</si>
  <si>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</si>
  <si>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</si>
  <si>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</si>
  <si>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</si>
  <si>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</si>
  <si>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</si>
  <si>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</si>
  <si>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</si>
  <si>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</si>
  <si>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</si>
  <si>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</si>
  <si>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</si>
  <si>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</si>
  <si>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</si>
  <si>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</si>
  <si>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</si>
  <si>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</si>
  <si>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</si>
  <si>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</si>
  <si>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</si>
  <si>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</si>
  <si>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</si>
  <si>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</si>
  <si>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</si>
  <si>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</si>
  <si>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</si>
  <si>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</si>
  <si>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</si>
  <si>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</si>
  <si>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</si>
  <si>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</si>
  <si>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</si>
  <si>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</si>
  <si>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</si>
  <si>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</si>
  <si>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</si>
  <si>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FVP3</t>
  </si>
  <si>
    <t>FVP4</t>
  </si>
  <si>
    <t>FVP included</t>
  </si>
  <si>
    <t>FVP is DVP</t>
  </si>
  <si>
    <t>FVP5</t>
  </si>
  <si>
    <t>Season start</t>
  </si>
  <si>
    <t>Prejoin</t>
  </si>
  <si>
    <t>Birth</t>
  </si>
  <si>
    <t>User defined</t>
  </si>
  <si>
    <t>R type</t>
  </si>
  <si>
    <t>Dams FVP/DVP</t>
  </si>
  <si>
    <t>Condense type</t>
  </si>
  <si>
    <t>Offs FVP/DVP</t>
  </si>
  <si>
    <t>Shearing</t>
  </si>
  <si>
    <t>Shear + 1/3</t>
  </si>
  <si>
    <t>Shear +2/3</t>
  </si>
  <si>
    <t>FVP is reproduction DVP</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</si>
  <si>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</si>
  <si>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</si>
  <si>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</si>
  <si>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</si>
  <si>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</si>
  <si>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</si>
  <si>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</si>
  <si>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</si>
  <si>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</si>
  <si>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</si>
  <si>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</si>
  <si>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</si>
  <si>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</si>
  <si>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</si>
  <si>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</si>
  <si>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</si>
  <si>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</si>
  <si>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</si>
  <si>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</si>
  <si>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</si>
  <si>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</si>
  <si>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</si>
  <si>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</si>
  <si>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</si>
  <si>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</si>
  <si>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</si>
  <si>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</si>
  <si>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</si>
  <si>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</si>
  <si>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</si>
  <si>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</si>
  <si>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</si>
  <si>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</si>
  <si>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</si>
  <si>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</si>
  <si>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</si>
  <si>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</si>
  <si>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</si>
  <si>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</si>
  <si>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</si>
  <si>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</si>
  <si>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</si>
  <si>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</si>
  <si>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</si>
  <si>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</si>
  <si>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</si>
  <si>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</si>
  <si>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</si>
  <si>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</si>
  <si>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</si>
  <si>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</si>
  <si>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</si>
  <si>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</si>
  <si>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</si>
  <si>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</si>
  <si>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</si>
  <si>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</si>
  <si>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</si>
  <si>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</si>
  <si>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</si>
  <si>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</si>
  <si>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</si>
  <si>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</si>
  <si>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</si>
  <si>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</si>
  <si>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Not mated (1)</t>
  </si>
  <si>
    <t>Not differentiated/mated (0)</t>
  </si>
  <si>
    <t>Dry (2)</t>
  </si>
  <si>
    <t>Pregnant (3)</t>
  </si>
  <si>
    <t>Single (4)</t>
  </si>
  <si>
    <t>Multiple (5)</t>
  </si>
  <si>
    <t>Twins (6)</t>
  </si>
  <si>
    <t>Triplets (7)</t>
  </si>
  <si>
    <t>24Jun21: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</si>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</sst>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82</xdr:row>
      <xdr:rowOff>19050</xdr:rowOff>
    </xdr:from>
    <xdr:to>
      <xdr:col>24</xdr:col>
      <xdr:colOff>285750</xdr:colOff>
      <xdr:row>94</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72"/>
  <sheetViews>
    <sheetView topLeftCell="A6" workbookViewId="0">
      <pane xSplit="9" ySplit="10" topLeftCell="J16" activePane="bottomRight" state="frozen"/>
      <selection activeCell="A6" sqref="A6"/>
      <selection pane="topRight" activeCell="J6" sqref="J6"/>
      <selection pane="bottomLeft" activeCell="A21" sqref="A21"/>
      <selection pane="bottomRight" activeCell="I9" sqref="I9"/>
    </sheetView>
  </sheetViews>
  <sheetFormatPr defaultColWidth="8.7109375" defaultRowHeight="15" outlineLevelRow="4" outlineLevelCol="2" x14ac:dyDescent="0.25"/>
  <cols>
    <col min="1" max="1" width="4.7109375" style="141" customWidth="1"/>
    <col min="2" max="2" width="2.7109375" style="141" customWidth="1"/>
    <col min="3" max="3" width="4.7109375" style="141" customWidth="1" outlineLevel="2"/>
    <col min="4" max="4" width="1.7109375" style="141" customWidth="1"/>
    <col min="5" max="6" width="9.7109375" style="141" customWidth="1" outlineLevel="1"/>
    <col min="7" max="7" width="1.7109375" style="141" customWidth="1" outlineLevel="1"/>
    <col min="8" max="8" width="37.28515625" style="141" bestFit="1" customWidth="1"/>
    <col min="9" max="9" width="9.7109375" style="141" customWidth="1"/>
    <col min="10" max="23" width="10.85546875" style="141" customWidth="1"/>
    <col min="24" max="24" width="1.7109375" style="141" customWidth="1"/>
    <col min="25" max="26" width="4.7109375" style="141" customWidth="1"/>
    <col min="27" max="27" width="8.7109375" style="141"/>
    <col min="28" max="28" width="46.140625" style="141" customWidth="1"/>
    <col min="29" max="16384" width="8.7109375" style="14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319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50">
        <v>44371.659649305599</v>
      </c>
      <c r="J13" s="182" t="s">
        <v>317</v>
      </c>
      <c r="K13" s="183"/>
      <c r="L13" s="183"/>
      <c r="M13" s="183"/>
      <c r="N13" s="183"/>
      <c r="O13" s="183"/>
      <c r="P13" s="183"/>
      <c r="Q13" s="183"/>
      <c r="R13" s="183"/>
      <c r="S13" s="183"/>
      <c r="T13" s="184"/>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9">
        <v>44371.660335300898</v>
      </c>
      <c r="J14" s="185" t="s">
        <v>318</v>
      </c>
      <c r="K14" s="186"/>
      <c r="L14" s="186"/>
      <c r="M14" s="186"/>
      <c r="N14" s="186"/>
      <c r="O14" s="186"/>
      <c r="P14" s="186"/>
      <c r="Q14" s="186"/>
      <c r="R14" s="186"/>
      <c r="S14" s="186"/>
      <c r="T14" s="186"/>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INT(MAX($C$41:$C$60))+1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2"/>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2" t="s">
        <v>174</v>
      </c>
      <c r="I42" s="101" t="s">
        <v>175</v>
      </c>
      <c r="J42" s="101" t="s">
        <v>176</v>
      </c>
      <c r="K42" s="101" t="s">
        <v>177</v>
      </c>
      <c r="L42" s="143"/>
      <c r="M42" s="2"/>
      <c r="N42" s="2"/>
      <c r="O42" s="2"/>
      <c r="P42" s="2"/>
      <c r="Q42" s="2"/>
      <c r="R42" s="2"/>
      <c r="S42" s="2"/>
      <c r="T42" s="2"/>
      <c r="U42" s="2"/>
      <c r="V42" s="2"/>
      <c r="W42" s="2"/>
      <c r="X42" s="4"/>
      <c r="Y42" s="16"/>
      <c r="Z42" s="1"/>
      <c r="AA42" s="1"/>
      <c r="AB42" s="1"/>
    </row>
    <row r="43" spans="1:28" outlineLevel="2" x14ac:dyDescent="0.25">
      <c r="A43" s="1"/>
      <c r="B43" s="33"/>
      <c r="C43" s="73">
        <f>INT($C$31)+2</f>
        <v>3</v>
      </c>
      <c r="D43" s="4"/>
      <c r="E43" s="5"/>
      <c r="F43" s="5"/>
      <c r="G43" s="4"/>
      <c r="H43" s="2"/>
      <c r="I43" s="143"/>
      <c r="J43" s="143"/>
      <c r="K43" s="143"/>
      <c r="L43" s="143"/>
      <c r="M43" s="2"/>
      <c r="N43" s="2"/>
      <c r="O43" s="2"/>
      <c r="P43" s="2"/>
      <c r="Q43" s="2"/>
      <c r="R43" s="2"/>
      <c r="S43" s="2"/>
      <c r="T43" s="2"/>
      <c r="U43" s="2"/>
      <c r="V43" s="2"/>
      <c r="W43" s="2"/>
      <c r="X43" s="4"/>
      <c r="Y43" s="16"/>
      <c r="Z43" s="1"/>
      <c r="AA43" s="1"/>
      <c r="AB43" s="1"/>
    </row>
    <row r="44" spans="1:28" outlineLevel="2" x14ac:dyDescent="0.25">
      <c r="A44" s="1"/>
      <c r="B44" s="33"/>
      <c r="C44" s="73">
        <f>INT($C$31)+2</f>
        <v>3</v>
      </c>
      <c r="D44" s="4"/>
      <c r="E44" s="5"/>
      <c r="F44" s="5"/>
      <c r="G44" s="4"/>
      <c r="H44" s="2" t="s">
        <v>178</v>
      </c>
      <c r="I44" s="101" t="s">
        <v>179</v>
      </c>
      <c r="J44" s="101" t="s">
        <v>180</v>
      </c>
      <c r="K44" s="143"/>
      <c r="L44" s="143"/>
      <c r="M44" s="2"/>
      <c r="N44" s="2"/>
      <c r="O44" s="2"/>
      <c r="P44" s="2"/>
      <c r="Q44" s="2"/>
      <c r="R44" s="2"/>
      <c r="S44" s="2"/>
      <c r="T44" s="2"/>
      <c r="U44" s="2"/>
      <c r="V44" s="2"/>
      <c r="W44" s="2"/>
      <c r="X44" s="4"/>
      <c r="Y44" s="16"/>
      <c r="Z44" s="1"/>
      <c r="AA44" s="1"/>
      <c r="AB44" s="1"/>
    </row>
    <row r="45" spans="1:28" outlineLevel="2" x14ac:dyDescent="0.25">
      <c r="A45" s="1"/>
      <c r="B45" s="33"/>
      <c r="C45" s="73">
        <f>INT($C$31)+2</f>
        <v>3</v>
      </c>
      <c r="D45" s="4"/>
      <c r="E45" s="5"/>
      <c r="F45" s="5"/>
      <c r="G45" s="4"/>
      <c r="H45" s="2"/>
      <c r="I45" s="143"/>
      <c r="J45" s="143"/>
      <c r="K45" s="143"/>
      <c r="L45" s="143"/>
      <c r="M45" s="2"/>
      <c r="N45" s="2"/>
      <c r="O45" s="2"/>
      <c r="P45" s="2"/>
      <c r="Q45" s="2"/>
      <c r="R45" s="2"/>
      <c r="S45" s="2"/>
      <c r="T45" s="2"/>
      <c r="U45" s="2"/>
      <c r="V45" s="2"/>
      <c r="W45" s="2"/>
      <c r="X45" s="4"/>
      <c r="Y45" s="16"/>
      <c r="Z45" s="1"/>
      <c r="AA45" s="1"/>
      <c r="AB45" s="1"/>
    </row>
    <row r="46" spans="1:28" outlineLevel="2" x14ac:dyDescent="0.25">
      <c r="A46" s="1"/>
      <c r="B46" s="33"/>
      <c r="C46" s="73">
        <f>INT($C$31)+2</f>
        <v>3</v>
      </c>
      <c r="D46" s="4"/>
      <c r="E46" s="5"/>
      <c r="F46" s="5"/>
      <c r="G46" s="4"/>
      <c r="H46" s="2" t="s">
        <v>181</v>
      </c>
      <c r="I46" s="101" t="s">
        <v>186</v>
      </c>
      <c r="J46" s="101" t="s">
        <v>187</v>
      </c>
      <c r="K46" s="101" t="s">
        <v>188</v>
      </c>
      <c r="L46" s="143"/>
      <c r="M46" s="2"/>
      <c r="N46" s="2"/>
      <c r="O46" s="2"/>
      <c r="P46" s="2"/>
      <c r="Q46" s="2"/>
      <c r="R46" s="2"/>
      <c r="S46" s="2"/>
      <c r="T46" s="2"/>
      <c r="U46" s="2"/>
      <c r="V46" s="2"/>
      <c r="W46" s="2"/>
      <c r="X46" s="4"/>
      <c r="Y46" s="16"/>
      <c r="Z46" s="1"/>
      <c r="AA46" s="1"/>
      <c r="AB46" s="1"/>
    </row>
    <row r="47" spans="1:28" outlineLevel="2" x14ac:dyDescent="0.25">
      <c r="A47" s="1"/>
      <c r="B47" s="33"/>
      <c r="C47" s="73">
        <f>INT($C$31)+2</f>
        <v>3</v>
      </c>
      <c r="D47" s="4"/>
      <c r="E47" s="5"/>
      <c r="F47" s="5"/>
      <c r="G47" s="4"/>
      <c r="H47" s="2" t="s">
        <v>182</v>
      </c>
      <c r="I47" s="101" t="b">
        <v>1</v>
      </c>
      <c r="J47" s="101" t="b">
        <v>0</v>
      </c>
      <c r="K47" s="101" t="b">
        <v>0</v>
      </c>
      <c r="L47" s="143"/>
      <c r="M47" s="2"/>
      <c r="N47" s="2"/>
      <c r="O47" s="2"/>
      <c r="P47" s="2"/>
      <c r="Q47" s="2"/>
      <c r="R47" s="2"/>
      <c r="S47" s="2"/>
      <c r="T47" s="2"/>
      <c r="U47" s="2"/>
      <c r="V47" s="2"/>
      <c r="W47" s="2"/>
      <c r="X47" s="4"/>
      <c r="Y47" s="16"/>
      <c r="Z47" s="1"/>
      <c r="AA47" s="1"/>
      <c r="AB47" s="1"/>
    </row>
    <row r="48" spans="1:28" outlineLevel="2" x14ac:dyDescent="0.25">
      <c r="A48" s="1"/>
      <c r="B48" s="33"/>
      <c r="C48" s="73">
        <f>INT($C$31)+2</f>
        <v>3</v>
      </c>
      <c r="D48" s="4"/>
      <c r="E48" s="5"/>
      <c r="F48" s="5"/>
      <c r="G48" s="4"/>
      <c r="H48" s="2" t="s">
        <v>183</v>
      </c>
      <c r="I48" s="101" t="s">
        <v>189</v>
      </c>
      <c r="J48" s="101" t="s">
        <v>190</v>
      </c>
      <c r="K48" s="143"/>
      <c r="L48" s="143"/>
      <c r="M48" s="2"/>
      <c r="N48" s="2"/>
      <c r="O48" s="2"/>
      <c r="P48" s="2"/>
      <c r="Q48" s="2"/>
      <c r="R48" s="2"/>
      <c r="S48" s="2"/>
      <c r="T48" s="2"/>
      <c r="U48" s="2"/>
      <c r="V48" s="2"/>
      <c r="W48" s="2"/>
      <c r="X48" s="4"/>
      <c r="Y48" s="16"/>
      <c r="Z48" s="1"/>
      <c r="AA48" s="1"/>
      <c r="AB48" s="1"/>
    </row>
    <row r="49" spans="1:46" outlineLevel="2" x14ac:dyDescent="0.25">
      <c r="A49" s="1"/>
      <c r="B49" s="33"/>
      <c r="C49" s="73">
        <f>INT($C$31)+2</f>
        <v>3</v>
      </c>
      <c r="D49" s="4"/>
      <c r="E49" s="5"/>
      <c r="F49" s="5"/>
      <c r="G49" s="4"/>
      <c r="H49" s="2" t="s">
        <v>184</v>
      </c>
      <c r="I49" s="101" t="s">
        <v>191</v>
      </c>
      <c r="J49" s="101" t="s">
        <v>192</v>
      </c>
      <c r="K49" s="101" t="s">
        <v>283</v>
      </c>
      <c r="L49" s="101" t="s">
        <v>193</v>
      </c>
      <c r="M49" s="2"/>
      <c r="N49" s="2"/>
      <c r="O49" s="2"/>
      <c r="P49" s="2"/>
      <c r="Q49" s="2"/>
      <c r="R49" s="2"/>
      <c r="S49" s="2"/>
      <c r="T49" s="2"/>
      <c r="U49" s="2"/>
      <c r="V49" s="2"/>
      <c r="W49" s="2"/>
      <c r="X49" s="4"/>
      <c r="Y49" s="16"/>
      <c r="Z49" s="1"/>
      <c r="AA49" s="1"/>
      <c r="AB49" s="1"/>
    </row>
    <row r="50" spans="1:46" outlineLevel="2" x14ac:dyDescent="0.25">
      <c r="A50" s="1"/>
      <c r="B50" s="33"/>
      <c r="C50" s="73">
        <f>INT($C$31)+2</f>
        <v>3</v>
      </c>
      <c r="D50" s="4"/>
      <c r="E50" s="5"/>
      <c r="F50" s="5"/>
      <c r="G50" s="4"/>
      <c r="H50" s="2" t="s">
        <v>185</v>
      </c>
      <c r="I50" s="101" t="s">
        <v>194</v>
      </c>
      <c r="J50" s="101" t="s">
        <v>195</v>
      </c>
      <c r="K50" s="101" t="s">
        <v>196</v>
      </c>
      <c r="L50" s="143"/>
      <c r="M50" s="2"/>
      <c r="N50" s="2"/>
      <c r="O50" s="2"/>
      <c r="P50" s="2"/>
      <c r="Q50" s="2"/>
      <c r="R50" s="2"/>
      <c r="S50" s="2"/>
      <c r="T50" s="2"/>
      <c r="U50" s="2"/>
      <c r="V50" s="2"/>
      <c r="W50" s="2"/>
      <c r="X50" s="4"/>
      <c r="Y50" s="16"/>
      <c r="Z50" s="1"/>
      <c r="AA50" s="1"/>
      <c r="AB50" s="1"/>
    </row>
    <row r="51" spans="1:46" outlineLevel="2" x14ac:dyDescent="0.25">
      <c r="A51" s="1"/>
      <c r="B51" s="33"/>
      <c r="C51" s="73">
        <f>INT($C$31)+2</f>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INT($C$31)+2</f>
        <v>3</v>
      </c>
      <c r="D52" s="4"/>
      <c r="E52" s="5"/>
      <c r="F52" s="5"/>
      <c r="G52" s="4"/>
      <c r="H52" s="2" t="s">
        <v>197</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INT($C$31)+2</f>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INT($C$31)+2</f>
        <v>3</v>
      </c>
      <c r="D54" s="4"/>
      <c r="E54" s="5"/>
      <c r="F54" s="5"/>
      <c r="G54" s="4"/>
      <c r="H54" s="2" t="s">
        <v>198</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INT($C$31)+2</f>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INT($C$31)+2</f>
        <v>3</v>
      </c>
      <c r="D56" s="4"/>
      <c r="E56" s="5"/>
      <c r="F56" s="5"/>
      <c r="G56" s="4"/>
      <c r="H56" s="2" t="s">
        <v>151</v>
      </c>
      <c r="I56" s="139">
        <v>43466</v>
      </c>
      <c r="J56" s="2"/>
      <c r="K56" s="2" t="s">
        <v>152</v>
      </c>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16"/>
      <c r="AR56" s="1"/>
      <c r="AS56" s="1"/>
      <c r="AT56" s="1"/>
    </row>
    <row r="57" spans="1:46" outlineLevel="2" x14ac:dyDescent="0.25">
      <c r="A57" s="1"/>
      <c r="B57" s="33"/>
      <c r="C57" s="73">
        <f>INT($C$31)+2</f>
        <v>3</v>
      </c>
      <c r="D57" s="4"/>
      <c r="E57" s="5"/>
      <c r="F57" s="5"/>
      <c r="G57" s="4"/>
      <c r="H57" s="2" t="s">
        <v>167</v>
      </c>
      <c r="I57" s="139" t="s">
        <v>168</v>
      </c>
      <c r="J57" s="139" t="s">
        <v>169</v>
      </c>
      <c r="K57" s="139" t="s">
        <v>170</v>
      </c>
      <c r="L57" s="139" t="s">
        <v>171</v>
      </c>
      <c r="M57" s="139" t="s">
        <v>172</v>
      </c>
      <c r="N57" s="139" t="s">
        <v>173</v>
      </c>
      <c r="O57" s="2"/>
      <c r="P57" s="2"/>
      <c r="Q57" s="2"/>
      <c r="R57" s="2"/>
      <c r="S57" s="2"/>
      <c r="T57" s="2"/>
      <c r="U57" s="2"/>
      <c r="V57" s="2"/>
      <c r="W57" s="2"/>
      <c r="X57" s="4"/>
      <c r="Y57" s="16"/>
      <c r="Z57" s="1"/>
      <c r="AA57" s="1"/>
      <c r="AB57" s="1"/>
      <c r="AD57" s="2"/>
      <c r="AE57" s="2"/>
      <c r="AF57" s="2"/>
      <c r="AG57" s="2"/>
      <c r="AH57" s="2"/>
      <c r="AI57" s="2"/>
      <c r="AJ57" s="2"/>
      <c r="AK57" s="2"/>
      <c r="AL57" s="2"/>
      <c r="AM57" s="2"/>
      <c r="AN57" s="2"/>
      <c r="AO57" s="2"/>
      <c r="AP57" s="4"/>
      <c r="AQ57" s="82"/>
      <c r="AR57" s="1"/>
      <c r="AS57" s="1"/>
      <c r="AT57" s="1"/>
    </row>
    <row r="58" spans="1:46" outlineLevel="2" x14ac:dyDescent="0.25">
      <c r="A58" s="1"/>
      <c r="B58" s="33"/>
      <c r="C58" s="73">
        <f>INT($C$31)+2</f>
        <v>3</v>
      </c>
      <c r="D58" s="4"/>
      <c r="E58" s="5"/>
      <c r="F58" s="5"/>
      <c r="G58" s="4"/>
      <c r="H58" s="2"/>
      <c r="I58" s="2"/>
      <c r="J58" s="2"/>
      <c r="K58" s="2"/>
      <c r="L58" s="2"/>
      <c r="M58" s="2"/>
      <c r="N58" s="2"/>
      <c r="O58" s="2"/>
      <c r="P58" s="2"/>
      <c r="Q58" s="2"/>
      <c r="R58" s="2"/>
      <c r="S58" s="2"/>
      <c r="T58" s="2"/>
      <c r="U58" s="2"/>
      <c r="V58" s="2"/>
      <c r="W58" s="2"/>
      <c r="X58" s="4"/>
      <c r="Y58" s="16"/>
      <c r="Z58" s="1"/>
      <c r="AA58" s="1"/>
      <c r="AB58" s="1"/>
      <c r="AD58" s="2"/>
      <c r="AE58" s="2"/>
      <c r="AF58" s="2"/>
      <c r="AG58" s="2"/>
      <c r="AH58" s="2"/>
      <c r="AI58" s="2"/>
      <c r="AJ58" s="2"/>
      <c r="AK58" s="2"/>
      <c r="AL58" s="2"/>
      <c r="AM58" s="2"/>
      <c r="AN58" s="2"/>
      <c r="AO58" s="2"/>
      <c r="AP58" s="4"/>
      <c r="AQ58" s="82"/>
      <c r="AR58" s="1"/>
      <c r="AS58" s="1"/>
      <c r="AT58" s="1"/>
    </row>
    <row r="59" spans="1:46" outlineLevel="2" x14ac:dyDescent="0.25">
      <c r="A59" s="1"/>
      <c r="B59" s="33"/>
      <c r="C59" s="73">
        <f>INT($C$31)+2</f>
        <v>3</v>
      </c>
      <c r="D59" s="4"/>
      <c r="E59" s="5"/>
      <c r="F59" s="5"/>
      <c r="G59" s="4"/>
      <c r="H59" s="2"/>
      <c r="I59" s="2"/>
      <c r="J59" s="2"/>
      <c r="K59" s="2"/>
      <c r="L59" s="2"/>
      <c r="M59" s="2"/>
      <c r="N59" s="2"/>
      <c r="O59" s="2"/>
      <c r="P59" s="2"/>
      <c r="Q59" s="2"/>
      <c r="R59" s="2"/>
      <c r="S59" s="2"/>
      <c r="T59" s="2"/>
      <c r="U59" s="2"/>
      <c r="V59" s="2"/>
      <c r="W59" s="2"/>
      <c r="X59" s="4"/>
      <c r="Y59" s="16"/>
      <c r="Z59" s="1"/>
      <c r="AA59" s="1"/>
      <c r="AB59" s="1"/>
      <c r="AD59" s="2"/>
      <c r="AE59" s="2"/>
      <c r="AF59" s="2"/>
      <c r="AG59" s="2"/>
      <c r="AH59" s="2"/>
      <c r="AI59" s="2"/>
      <c r="AJ59" s="2"/>
      <c r="AK59" s="2"/>
      <c r="AL59" s="2"/>
      <c r="AM59" s="2"/>
      <c r="AN59" s="2"/>
      <c r="AO59" s="2"/>
      <c r="AP59" s="4"/>
      <c r="AQ59" s="82"/>
      <c r="AR59" s="1"/>
      <c r="AS59" s="1"/>
      <c r="AT59" s="1"/>
    </row>
    <row r="60" spans="1:46"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t="s">
        <v>3</v>
      </c>
      <c r="Y60" s="16"/>
      <c r="Z60" s="1"/>
      <c r="AA60" s="1"/>
      <c r="AB60" s="1"/>
    </row>
    <row r="61" spans="1:46" ht="5.0999999999999996" customHeight="1" outlineLevel="2" x14ac:dyDescent="0.25">
      <c r="A61" s="1"/>
      <c r="B61" s="33"/>
      <c r="C61" s="73">
        <f>INT($C$31)+2.005</f>
        <v>3.0049999999999999</v>
      </c>
      <c r="D61" s="4"/>
      <c r="E61" s="4"/>
      <c r="F61" s="4"/>
      <c r="G61" s="4"/>
      <c r="H61" s="4"/>
      <c r="I61" s="4"/>
      <c r="J61" s="4"/>
      <c r="K61" s="4"/>
      <c r="L61" s="4"/>
      <c r="M61" s="4"/>
      <c r="N61" s="4"/>
      <c r="O61" s="4"/>
      <c r="P61" s="4"/>
      <c r="Q61" s="4"/>
      <c r="R61" s="4"/>
      <c r="S61" s="4"/>
      <c r="T61" s="4"/>
      <c r="U61" s="4"/>
      <c r="V61" s="4"/>
      <c r="W61" s="4"/>
      <c r="X61" s="4"/>
      <c r="Y61" s="16"/>
      <c r="Z61" s="1"/>
      <c r="AA61" s="1"/>
      <c r="AB61" s="1"/>
    </row>
    <row r="62" spans="1:46" ht="5.0999999999999996" customHeight="1" outlineLevel="1" x14ac:dyDescent="0.25">
      <c r="A62" s="1"/>
      <c r="B62" s="35"/>
      <c r="C62" s="76">
        <f>INT($C$31)+1.005</f>
        <v>2.0049999999999999</v>
      </c>
      <c r="D62" s="17"/>
      <c r="E62" s="17"/>
      <c r="F62" s="17"/>
      <c r="G62" s="17"/>
      <c r="H62" s="17"/>
      <c r="I62" s="17"/>
      <c r="J62" s="17"/>
      <c r="K62" s="17"/>
      <c r="L62" s="17"/>
      <c r="M62" s="17"/>
      <c r="N62" s="17"/>
      <c r="O62" s="17"/>
      <c r="P62" s="17"/>
      <c r="Q62" s="17"/>
      <c r="R62" s="17"/>
      <c r="S62" s="17"/>
      <c r="T62" s="17"/>
      <c r="U62" s="17"/>
      <c r="V62" s="17"/>
      <c r="W62" s="17"/>
      <c r="X62" s="17"/>
      <c r="Y62" s="18" t="s">
        <v>1</v>
      </c>
      <c r="Z62" s="1"/>
      <c r="AA62" s="1"/>
      <c r="AB62" s="1"/>
    </row>
    <row r="63" spans="1:46" ht="5.0999999999999996" customHeight="1" x14ac:dyDescent="0.25">
      <c r="A63" s="1"/>
      <c r="B63" s="19"/>
      <c r="C63" s="77">
        <f>INT($C$31)+0.005</f>
        <v>1.0049999999999999</v>
      </c>
      <c r="D63" s="19"/>
      <c r="E63" s="19"/>
      <c r="F63" s="19"/>
      <c r="G63" s="19"/>
      <c r="H63" s="19"/>
      <c r="I63" s="19"/>
      <c r="J63" s="19"/>
      <c r="K63" s="19"/>
      <c r="L63" s="19"/>
      <c r="M63" s="19"/>
      <c r="N63" s="19"/>
      <c r="O63" s="19"/>
      <c r="P63" s="19"/>
      <c r="Q63" s="19"/>
      <c r="R63" s="19"/>
      <c r="S63" s="19"/>
      <c r="T63" s="19"/>
      <c r="U63" s="19"/>
      <c r="V63" s="19"/>
      <c r="W63" s="19"/>
      <c r="X63" s="19"/>
      <c r="Y63" s="19"/>
      <c r="Z63" s="1"/>
      <c r="AA63" s="1"/>
      <c r="AB63" s="1"/>
    </row>
    <row r="64" spans="1:46" outlineLevel="2" x14ac:dyDescent="0.25">
      <c r="A64" s="1"/>
      <c r="B64" s="1"/>
      <c r="C64" s="73">
        <f>INT($C$31)+2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outlineLevel="2" x14ac:dyDescent="0.25">
      <c r="A65" s="1"/>
      <c r="B65" s="1"/>
      <c r="C65" s="73">
        <f>INT($C$31)+2</f>
        <v>3</v>
      </c>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25">
      <c r="A66" s="1"/>
      <c r="B66" s="1"/>
      <c r="C66" s="66"/>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25">
      <c r="A67" s="1"/>
      <c r="B67" s="1"/>
      <c r="C67" s="66"/>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25">
      <c r="A68" s="1"/>
      <c r="B68" s="1"/>
      <c r="C68" s="66"/>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5">
      <c r="A69" s="1"/>
      <c r="B69" s="1"/>
      <c r="C69" s="66"/>
      <c r="D69" s="1"/>
      <c r="E69" s="1"/>
      <c r="F69" s="1"/>
      <c r="G69" s="1"/>
      <c r="H69" s="1"/>
      <c r="I69" s="1"/>
      <c r="J69" s="1"/>
      <c r="K69" s="1"/>
      <c r="L69" s="1"/>
      <c r="M69" s="1"/>
      <c r="N69" s="1"/>
      <c r="O69" s="1"/>
      <c r="P69" s="1"/>
      <c r="Q69" s="1"/>
      <c r="R69" s="1"/>
      <c r="S69" s="1"/>
      <c r="T69" s="1"/>
      <c r="U69" s="1"/>
      <c r="V69" s="1"/>
      <c r="W69" s="1"/>
      <c r="X69" s="1"/>
      <c r="Y69" s="1"/>
      <c r="Z69" s="1"/>
      <c r="AA69" s="1"/>
      <c r="AB69" s="1"/>
    </row>
    <row r="70" spans="1:28" x14ac:dyDescent="0.25">
      <c r="A70" s="1"/>
      <c r="B70" s="1"/>
      <c r="C70" s="66"/>
      <c r="D70" s="1"/>
      <c r="E70" s="1"/>
      <c r="F70" s="1"/>
      <c r="G70" s="1"/>
      <c r="H70" s="1"/>
      <c r="I70" s="1"/>
      <c r="J70" s="1"/>
      <c r="K70" s="1"/>
      <c r="L70" s="1"/>
      <c r="M70" s="1"/>
      <c r="N70" s="1"/>
      <c r="O70" s="1"/>
      <c r="P70" s="1"/>
      <c r="Q70" s="1"/>
      <c r="R70" s="1"/>
      <c r="S70" s="1"/>
      <c r="T70" s="1"/>
      <c r="U70" s="1"/>
      <c r="V70" s="1"/>
      <c r="W70" s="1"/>
      <c r="X70" s="1"/>
      <c r="Y70" s="1"/>
      <c r="Z70" s="1"/>
      <c r="AA70" s="1"/>
      <c r="AB70" s="1"/>
    </row>
    <row r="71" spans="1:28" x14ac:dyDescent="0.25">
      <c r="A71" s="1"/>
      <c r="B71" s="1"/>
      <c r="C71" s="66"/>
      <c r="D71" s="1"/>
      <c r="E71" s="1"/>
      <c r="F71" s="1"/>
      <c r="G71" s="1"/>
      <c r="H71" s="1"/>
      <c r="I71" s="1"/>
      <c r="J71" s="1"/>
      <c r="K71" s="1"/>
      <c r="L71" s="1"/>
      <c r="M71" s="1"/>
      <c r="N71" s="1"/>
      <c r="O71" s="1"/>
      <c r="P71" s="1"/>
      <c r="Q71" s="1"/>
      <c r="R71" s="1"/>
      <c r="S71" s="1"/>
      <c r="T71" s="1"/>
      <c r="U71" s="1"/>
      <c r="V71" s="1"/>
      <c r="W71" s="1"/>
      <c r="X71" s="1"/>
      <c r="Y71" s="1"/>
      <c r="Z71" s="1"/>
      <c r="AA71" s="1"/>
      <c r="AB71" s="1"/>
    </row>
    <row r="72" spans="1:28" x14ac:dyDescent="0.25">
      <c r="C72"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5"/>
  <sheetViews>
    <sheetView topLeftCell="A6" workbookViewId="0">
      <pane xSplit="9" ySplit="10" topLeftCell="J16" activePane="bottomRight" state="frozen"/>
      <selection activeCell="A6" sqref="A6"/>
      <selection pane="topRight" activeCell="J6" sqref="J6"/>
      <selection pane="bottomLeft" activeCell="A16" sqref="A16"/>
      <selection pane="bottomRight" activeCell="I9" sqref="I9"/>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319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50">
        <v>44311.756953009302</v>
      </c>
      <c r="J13" s="182" t="s">
        <v>282</v>
      </c>
      <c r="K13" s="183"/>
      <c r="L13" s="183"/>
      <c r="M13" s="183"/>
      <c r="N13" s="183"/>
      <c r="O13" s="183"/>
      <c r="P13" s="183"/>
      <c r="Q13" s="183"/>
      <c r="R13" s="183"/>
      <c r="S13" s="183"/>
      <c r="T13" s="184"/>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9">
        <v>44355.378988657401</v>
      </c>
      <c r="J14" s="185" t="s">
        <v>298</v>
      </c>
      <c r="K14" s="186"/>
      <c r="L14" s="186"/>
      <c r="M14" s="186"/>
      <c r="N14" s="186"/>
      <c r="O14" s="186"/>
      <c r="P14" s="186"/>
      <c r="Q14" s="186"/>
      <c r="R14" s="186"/>
      <c r="S14" s="186"/>
      <c r="T14" s="186"/>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99" t="s">
        <v>311</v>
      </c>
      <c r="I42" s="36" t="s">
        <v>290</v>
      </c>
      <c r="J42" s="2" t="s">
        <v>294</v>
      </c>
      <c r="K42" s="2"/>
      <c r="L42" s="2"/>
      <c r="M42" s="2"/>
      <c r="N42" s="2"/>
      <c r="O42" s="2"/>
      <c r="P42" s="2"/>
      <c r="Q42" s="2"/>
      <c r="R42" s="2"/>
      <c r="S42" s="2"/>
      <c r="T42" s="2"/>
      <c r="U42" s="2"/>
      <c r="V42" s="2"/>
      <c r="W42" s="2"/>
      <c r="X42" s="4"/>
      <c r="Y42" s="16"/>
      <c r="Z42" s="1"/>
      <c r="AA42" s="1"/>
      <c r="AB42" s="1"/>
    </row>
    <row r="43" spans="1:28" s="141" customFormat="1" outlineLevel="3" x14ac:dyDescent="0.25">
      <c r="A43" s="1"/>
      <c r="B43" s="33"/>
      <c r="C43" s="73">
        <f t="shared" ref="C43:C55" si="1">INT($C$31)+3</f>
        <v>4</v>
      </c>
      <c r="D43" s="4"/>
      <c r="E43" s="5"/>
      <c r="F43" s="5"/>
      <c r="G43" s="4"/>
      <c r="H43" s="113" t="s">
        <v>204</v>
      </c>
      <c r="I43" s="31">
        <v>-6</v>
      </c>
      <c r="J43" s="2"/>
      <c r="K43" s="2"/>
      <c r="L43" s="2"/>
      <c r="M43" s="2"/>
      <c r="N43" s="2"/>
      <c r="O43" s="2"/>
      <c r="P43" s="2"/>
      <c r="Q43" s="2"/>
      <c r="R43" s="2"/>
      <c r="S43" s="2"/>
      <c r="T43" s="2"/>
      <c r="U43" s="2"/>
      <c r="V43" s="2"/>
      <c r="W43" s="2"/>
      <c r="X43" s="4"/>
      <c r="Y43" s="16"/>
      <c r="Z43" s="1"/>
      <c r="AA43" s="1"/>
      <c r="AB43" s="1"/>
    </row>
    <row r="44" spans="1:28" s="141" customFormat="1" outlineLevel="3" x14ac:dyDescent="0.25">
      <c r="A44" s="1"/>
      <c r="B44" s="33"/>
      <c r="C44" s="73">
        <f t="shared" si="1"/>
        <v>4</v>
      </c>
      <c r="D44" s="4"/>
      <c r="E44" s="5"/>
      <c r="F44" s="5"/>
      <c r="G44" s="4"/>
      <c r="H44" s="113" t="s">
        <v>203</v>
      </c>
      <c r="I44" s="31">
        <v>-14</v>
      </c>
      <c r="J44" s="2"/>
      <c r="K44" s="2"/>
      <c r="L44" s="2"/>
      <c r="M44" s="2"/>
      <c r="N44" s="2"/>
      <c r="O44" s="2"/>
      <c r="P44" s="2"/>
      <c r="Q44" s="2"/>
      <c r="R44" s="2"/>
      <c r="S44" s="2"/>
      <c r="T44" s="2"/>
      <c r="U44" s="2"/>
      <c r="V44" s="2"/>
      <c r="W44" s="2"/>
      <c r="X44" s="4"/>
      <c r="Y44" s="16"/>
      <c r="Z44" s="1"/>
      <c r="AA44" s="1"/>
      <c r="AB44" s="1"/>
    </row>
    <row r="45" spans="1:28" s="141" customFormat="1" outlineLevel="3" x14ac:dyDescent="0.25">
      <c r="A45" s="1"/>
      <c r="B45" s="33"/>
      <c r="C45" s="73">
        <f t="shared" si="1"/>
        <v>4</v>
      </c>
      <c r="D45" s="4"/>
      <c r="E45" s="5"/>
      <c r="F45" s="5"/>
      <c r="G45" s="4"/>
      <c r="H45" s="113" t="s">
        <v>202</v>
      </c>
      <c r="I45" s="31">
        <v>-4</v>
      </c>
      <c r="J45" s="2"/>
      <c r="K45" s="2"/>
      <c r="L45" s="2"/>
      <c r="M45" s="2"/>
      <c r="N45" s="2"/>
      <c r="O45" s="2"/>
      <c r="P45" s="2"/>
      <c r="Q45" s="2"/>
      <c r="R45" s="2"/>
      <c r="S45" s="2"/>
      <c r="T45" s="2"/>
      <c r="U45" s="2"/>
      <c r="V45" s="2"/>
      <c r="W45" s="2"/>
      <c r="X45" s="4"/>
      <c r="Y45" s="16"/>
      <c r="Z45" s="1"/>
      <c r="AA45" s="1"/>
      <c r="AB45" s="1"/>
    </row>
    <row r="46" spans="1:28" s="141" customFormat="1" outlineLevel="3" x14ac:dyDescent="0.25">
      <c r="A46" s="1"/>
      <c r="B46" s="33"/>
      <c r="C46" s="73">
        <f t="shared" si="1"/>
        <v>4</v>
      </c>
      <c r="D46" s="4"/>
      <c r="E46" s="5"/>
      <c r="F46" s="5"/>
      <c r="G46" s="4"/>
      <c r="H46" s="113" t="s">
        <v>201</v>
      </c>
      <c r="I46" s="31">
        <v>-12</v>
      </c>
      <c r="J46" s="2"/>
      <c r="K46" s="2"/>
      <c r="L46" s="2"/>
      <c r="M46" s="2"/>
      <c r="N46" s="2"/>
      <c r="O46" s="2"/>
      <c r="P46" s="2"/>
      <c r="Q46" s="2"/>
      <c r="R46" s="2"/>
      <c r="S46" s="2"/>
      <c r="T46" s="2"/>
      <c r="U46" s="2"/>
      <c r="V46" s="2"/>
      <c r="W46" s="2"/>
      <c r="X46" s="4"/>
      <c r="Y46" s="16"/>
      <c r="Z46" s="1"/>
      <c r="AA46" s="1"/>
      <c r="AB46" s="1"/>
    </row>
    <row r="47" spans="1:28" s="141" customFormat="1" outlineLevel="3" x14ac:dyDescent="0.25">
      <c r="A47" s="1"/>
      <c r="B47" s="33"/>
      <c r="C47" s="73">
        <f t="shared" si="1"/>
        <v>4</v>
      </c>
      <c r="D47" s="4"/>
      <c r="E47" s="5"/>
      <c r="F47" s="5"/>
      <c r="G47" s="4"/>
      <c r="H47" s="113" t="s">
        <v>205</v>
      </c>
      <c r="I47" s="31">
        <v>-7</v>
      </c>
      <c r="J47" s="2"/>
      <c r="K47" s="2"/>
      <c r="L47" s="2"/>
      <c r="M47" s="2"/>
      <c r="N47" s="2"/>
      <c r="O47" s="2"/>
      <c r="P47" s="2"/>
      <c r="Q47" s="2"/>
      <c r="R47" s="2"/>
      <c r="S47" s="2"/>
      <c r="T47" s="2"/>
      <c r="U47" s="2"/>
      <c r="V47" s="2"/>
      <c r="W47" s="2"/>
      <c r="X47" s="4"/>
      <c r="Y47" s="16"/>
      <c r="Z47" s="1"/>
      <c r="AA47" s="1"/>
      <c r="AB47" s="1"/>
    </row>
    <row r="48" spans="1:28" s="141" customFormat="1" outlineLevel="3" x14ac:dyDescent="0.25">
      <c r="A48" s="1"/>
      <c r="B48" s="33"/>
      <c r="C48" s="73">
        <f t="shared" si="1"/>
        <v>4</v>
      </c>
      <c r="D48" s="4"/>
      <c r="E48" s="5"/>
      <c r="F48" s="5"/>
      <c r="G48" s="4"/>
      <c r="H48" s="113" t="s">
        <v>199</v>
      </c>
      <c r="I48" s="31">
        <v>-5</v>
      </c>
      <c r="J48" s="2"/>
      <c r="K48" s="2"/>
      <c r="L48" s="2"/>
      <c r="M48" s="2"/>
      <c r="N48" s="2"/>
      <c r="O48" s="2"/>
      <c r="P48" s="2"/>
      <c r="Q48" s="2"/>
      <c r="R48" s="2"/>
      <c r="S48" s="2"/>
      <c r="T48" s="2"/>
      <c r="U48" s="2"/>
      <c r="V48" s="2"/>
      <c r="W48" s="2"/>
      <c r="X48" s="4"/>
      <c r="Y48" s="16"/>
      <c r="Z48" s="1"/>
      <c r="AA48" s="1"/>
      <c r="AB48" s="1"/>
    </row>
    <row r="49" spans="1:28" s="141" customFormat="1" outlineLevel="3" x14ac:dyDescent="0.25">
      <c r="A49" s="1"/>
      <c r="B49" s="33"/>
      <c r="C49" s="73">
        <f t="shared" si="1"/>
        <v>4</v>
      </c>
      <c r="D49" s="4"/>
      <c r="E49" s="5"/>
      <c r="F49" s="5"/>
      <c r="G49" s="4"/>
      <c r="H49" s="113" t="s">
        <v>200</v>
      </c>
      <c r="I49" s="31">
        <v>-13</v>
      </c>
      <c r="J49" s="2"/>
      <c r="K49" s="2"/>
      <c r="L49" s="2"/>
      <c r="M49" s="2"/>
      <c r="N49" s="2"/>
      <c r="O49" s="2"/>
      <c r="P49" s="2"/>
      <c r="Q49" s="2"/>
      <c r="R49" s="2"/>
      <c r="S49" s="2"/>
      <c r="T49" s="2"/>
      <c r="U49" s="2"/>
      <c r="V49" s="2"/>
      <c r="W49" s="2"/>
      <c r="X49" s="4"/>
      <c r="Y49" s="16"/>
      <c r="Z49" s="1"/>
      <c r="AA49" s="1"/>
      <c r="AB49" s="1"/>
    </row>
    <row r="50" spans="1:28" s="141" customFormat="1" outlineLevel="3" x14ac:dyDescent="0.25">
      <c r="A50" s="1"/>
      <c r="B50" s="33"/>
      <c r="C50" s="73">
        <f t="shared" si="1"/>
        <v>4</v>
      </c>
      <c r="D50" s="4"/>
      <c r="E50" s="5"/>
      <c r="F50" s="5"/>
      <c r="G50" s="4"/>
      <c r="H50" s="113" t="s">
        <v>206</v>
      </c>
      <c r="I50" s="31">
        <v>-8</v>
      </c>
      <c r="J50" s="2"/>
      <c r="K50" s="2"/>
      <c r="L50" s="2"/>
      <c r="M50" s="2"/>
      <c r="N50" s="2"/>
      <c r="O50" s="2"/>
      <c r="P50" s="2"/>
      <c r="Q50" s="2"/>
      <c r="R50" s="2"/>
      <c r="S50" s="2"/>
      <c r="T50" s="2"/>
      <c r="U50" s="2"/>
      <c r="V50" s="2"/>
      <c r="W50" s="2"/>
      <c r="X50" s="4"/>
      <c r="Y50" s="16"/>
      <c r="Z50" s="1"/>
      <c r="AA50" s="1"/>
      <c r="AB50" s="1"/>
    </row>
    <row r="51" spans="1:28" s="141" customFormat="1" outlineLevel="3" x14ac:dyDescent="0.25">
      <c r="A51" s="1"/>
      <c r="B51" s="33"/>
      <c r="C51" s="73">
        <f t="shared" si="1"/>
        <v>4</v>
      </c>
      <c r="D51" s="4"/>
      <c r="E51" s="5"/>
      <c r="F51" s="5"/>
      <c r="G51" s="4"/>
      <c r="H51" s="113" t="s">
        <v>291</v>
      </c>
      <c r="I51" s="31">
        <v>-17</v>
      </c>
      <c r="J51" s="2"/>
      <c r="K51" s="2"/>
      <c r="L51" s="2"/>
      <c r="M51" s="2"/>
      <c r="N51" s="2"/>
      <c r="O51" s="2"/>
      <c r="P51" s="2"/>
      <c r="Q51" s="2"/>
      <c r="R51" s="2"/>
      <c r="S51" s="2"/>
      <c r="T51" s="2"/>
      <c r="U51" s="2"/>
      <c r="V51" s="2"/>
      <c r="W51" s="2"/>
      <c r="X51" s="4"/>
      <c r="Y51" s="16"/>
      <c r="Z51" s="1"/>
      <c r="AA51" s="1"/>
      <c r="AB51" s="1"/>
    </row>
    <row r="52" spans="1:28" s="141" customFormat="1" outlineLevel="3" x14ac:dyDescent="0.25">
      <c r="A52" s="1"/>
      <c r="B52" s="33"/>
      <c r="C52" s="73">
        <f t="shared" si="1"/>
        <v>4</v>
      </c>
      <c r="D52" s="4"/>
      <c r="E52" s="5"/>
      <c r="F52" s="5"/>
      <c r="G52" s="4"/>
      <c r="H52" s="113" t="s">
        <v>292</v>
      </c>
      <c r="I52" s="31">
        <v>-18</v>
      </c>
      <c r="J52" s="2"/>
      <c r="K52" s="2"/>
      <c r="L52" s="2"/>
      <c r="M52" s="2"/>
      <c r="N52" s="2"/>
      <c r="O52" s="2"/>
      <c r="P52" s="2"/>
      <c r="Q52" s="2"/>
      <c r="R52" s="2"/>
      <c r="S52" s="2"/>
      <c r="T52" s="2"/>
      <c r="U52" s="2"/>
      <c r="V52" s="2"/>
      <c r="W52" s="2"/>
      <c r="X52" s="4"/>
      <c r="Y52" s="16"/>
      <c r="Z52" s="1"/>
      <c r="AA52" s="1"/>
      <c r="AB52" s="1"/>
    </row>
    <row r="53" spans="1:28" s="141" customFormat="1" outlineLevel="3" x14ac:dyDescent="0.25">
      <c r="A53" s="1"/>
      <c r="B53" s="33"/>
      <c r="C53" s="73">
        <f t="shared" si="1"/>
        <v>4</v>
      </c>
      <c r="D53" s="4"/>
      <c r="E53" s="5"/>
      <c r="F53" s="5"/>
      <c r="G53" s="4"/>
      <c r="H53" s="113" t="s">
        <v>293</v>
      </c>
      <c r="I53" s="31">
        <v>-17</v>
      </c>
      <c r="J53" s="2"/>
      <c r="K53" s="2"/>
      <c r="L53" s="2"/>
      <c r="M53" s="2"/>
      <c r="N53" s="2"/>
      <c r="O53" s="2"/>
      <c r="P53" s="2"/>
      <c r="Q53" s="2"/>
      <c r="R53" s="2"/>
      <c r="S53" s="2"/>
      <c r="T53" s="2"/>
      <c r="U53" s="2"/>
      <c r="V53" s="2"/>
      <c r="W53" s="2"/>
      <c r="X53" s="4"/>
      <c r="Y53" s="16"/>
      <c r="Z53" s="1"/>
      <c r="AA53" s="1"/>
      <c r="AB53" s="1"/>
    </row>
    <row r="54" spans="1:28" s="141" customFormat="1" outlineLevel="3" x14ac:dyDescent="0.25">
      <c r="A54" s="1"/>
      <c r="B54" s="33"/>
      <c r="C54" s="73">
        <f t="shared" si="1"/>
        <v>4</v>
      </c>
      <c r="D54" s="4"/>
      <c r="E54" s="5"/>
      <c r="F54" s="5"/>
      <c r="G54" s="4"/>
      <c r="H54" s="113" t="s">
        <v>210</v>
      </c>
      <c r="I54" s="31">
        <v>-11</v>
      </c>
      <c r="J54" s="2"/>
      <c r="K54" s="2"/>
      <c r="L54" s="2"/>
      <c r="M54" s="2"/>
      <c r="N54" s="2"/>
      <c r="O54" s="2"/>
      <c r="P54" s="2"/>
      <c r="Q54" s="2"/>
      <c r="R54" s="2"/>
      <c r="S54" s="2"/>
      <c r="T54" s="2"/>
      <c r="U54" s="2"/>
      <c r="V54" s="2"/>
      <c r="W54" s="2"/>
      <c r="X54" s="4"/>
      <c r="Y54" s="16"/>
      <c r="Z54" s="1"/>
      <c r="AA54" s="1"/>
      <c r="AB54" s="1"/>
    </row>
    <row r="55" spans="1:28" s="141" customFormat="1" outlineLevel="3" x14ac:dyDescent="0.25">
      <c r="A55" s="1"/>
      <c r="B55" s="33"/>
      <c r="C55" s="73">
        <f t="shared" si="1"/>
        <v>4</v>
      </c>
      <c r="D55" s="4"/>
      <c r="E55" s="5"/>
      <c r="F55" s="5"/>
      <c r="G55" s="4"/>
      <c r="H55" s="113" t="s">
        <v>209</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208</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207</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211</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212</v>
      </c>
      <c r="I59" s="31">
        <v>-9</v>
      </c>
      <c r="J59" s="2"/>
      <c r="K59" s="2"/>
      <c r="L59" s="2"/>
      <c r="M59" s="2"/>
      <c r="N59" s="2"/>
      <c r="O59" s="2"/>
      <c r="P59" s="2"/>
      <c r="Q59" s="2"/>
      <c r="R59" s="2"/>
      <c r="S59" s="2"/>
      <c r="T59" s="2"/>
      <c r="U59" s="2"/>
      <c r="V59" s="2"/>
      <c r="W59" s="2"/>
      <c r="X59" s="4"/>
      <c r="Y59" s="16"/>
      <c r="Z59" s="1"/>
      <c r="AA59" s="1"/>
      <c r="AB59" s="1"/>
    </row>
    <row r="60" spans="1:28" s="141"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310</v>
      </c>
      <c r="I61" s="36" t="s">
        <v>309</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153</v>
      </c>
      <c r="I63" s="31">
        <v>7.25</v>
      </c>
      <c r="J63" s="2" t="s">
        <v>86</v>
      </c>
      <c r="K63" s="2" t="s">
        <v>238</v>
      </c>
      <c r="L63" s="2"/>
      <c r="M63" s="2"/>
      <c r="N63" s="2"/>
      <c r="O63" s="2"/>
      <c r="P63" s="2"/>
      <c r="Q63" s="2"/>
      <c r="R63" s="2"/>
      <c r="S63" s="2"/>
      <c r="T63" s="2"/>
      <c r="U63" s="2"/>
      <c r="V63" s="2"/>
      <c r="W63" s="2"/>
      <c r="X63" s="4"/>
      <c r="Y63" s="16"/>
      <c r="Z63" s="1"/>
      <c r="AA63" s="1"/>
      <c r="AB63" s="1"/>
    </row>
    <row r="64" spans="1:28" s="140" customFormat="1" outlineLevel="3" x14ac:dyDescent="0.25">
      <c r="A64" s="1"/>
      <c r="B64" s="33"/>
      <c r="C64" s="73">
        <f t="shared" si="2"/>
        <v>4</v>
      </c>
      <c r="D64" s="4"/>
      <c r="E64" s="5"/>
      <c r="F64" s="5"/>
      <c r="G64" s="4"/>
      <c r="H64" s="2" t="s">
        <v>154</v>
      </c>
      <c r="I64" s="31">
        <v>4.25</v>
      </c>
      <c r="J64" s="2" t="s">
        <v>86</v>
      </c>
      <c r="K64" s="2" t="s">
        <v>239</v>
      </c>
      <c r="L64" s="2"/>
      <c r="M64" s="2"/>
      <c r="N64" s="2"/>
      <c r="O64" s="2"/>
      <c r="P64" s="2"/>
      <c r="Q64" s="2"/>
      <c r="R64" s="2"/>
      <c r="S64" s="2"/>
      <c r="T64" s="2"/>
      <c r="U64" s="2"/>
      <c r="V64" s="2"/>
      <c r="W64" s="2"/>
      <c r="X64" s="4"/>
      <c r="Y64" s="16"/>
      <c r="Z64" s="1"/>
      <c r="AA64" s="1"/>
      <c r="AB64" s="1"/>
    </row>
    <row r="65" spans="1:28" s="141"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1" customFormat="1" outlineLevel="2" x14ac:dyDescent="0.25">
      <c r="A66" s="1"/>
      <c r="B66" s="33"/>
      <c r="C66" s="73">
        <f>INT($C$31)+2</f>
        <v>3</v>
      </c>
      <c r="D66" s="4"/>
      <c r="E66" s="5"/>
      <c r="F66" s="5"/>
      <c r="G66" s="4"/>
      <c r="H66" s="2" t="s">
        <v>213</v>
      </c>
      <c r="I66" s="31">
        <v>8</v>
      </c>
      <c r="J66" s="2" t="s">
        <v>45</v>
      </c>
      <c r="K66" s="2"/>
      <c r="L66" s="2"/>
      <c r="M66" s="2"/>
      <c r="N66" s="2"/>
      <c r="O66" s="2"/>
      <c r="P66" s="2"/>
      <c r="Q66" s="2"/>
      <c r="R66" s="2"/>
      <c r="S66" s="2"/>
      <c r="T66" s="2"/>
      <c r="U66" s="2"/>
      <c r="V66" s="2"/>
      <c r="W66" s="2"/>
      <c r="X66" s="4"/>
      <c r="Y66" s="16"/>
      <c r="Z66" s="1"/>
      <c r="AA66" s="1"/>
      <c r="AB66" s="1"/>
    </row>
    <row r="67" spans="1:28" s="141"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155</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156</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147</v>
      </c>
      <c r="I115" s="26" t="s">
        <v>145</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148</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144</v>
      </c>
      <c r="I119" s="26" t="s">
        <v>145</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146</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4"/>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1" customFormat="1" outlineLevel="3" x14ac:dyDescent="0.25">
      <c r="A149" s="1"/>
      <c r="B149" s="33"/>
      <c r="C149" s="73">
        <f t="shared" si="4"/>
        <v>4</v>
      </c>
      <c r="D149" s="4"/>
      <c r="E149" s="5"/>
      <c r="F149" s="5"/>
      <c r="G149" s="4"/>
      <c r="H149" s="64" t="s">
        <v>240</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143</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141</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142</v>
      </c>
      <c r="I156" s="2"/>
      <c r="J156" s="2"/>
      <c r="K156" s="2"/>
      <c r="L156" s="31">
        <v>0</v>
      </c>
      <c r="M156" s="31">
        <v>0</v>
      </c>
      <c r="N156" s="31">
        <v>0</v>
      </c>
      <c r="O156" s="31">
        <v>0</v>
      </c>
      <c r="P156" s="31">
        <v>0</v>
      </c>
      <c r="Q156" s="31">
        <v>0</v>
      </c>
      <c r="R156" s="31">
        <v>0</v>
      </c>
      <c r="S156" s="31">
        <v>0</v>
      </c>
      <c r="T156" s="31">
        <v>0</v>
      </c>
      <c r="U156" s="31">
        <v>0</v>
      </c>
      <c r="V156" s="31">
        <v>0</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295</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164</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165</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297</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300</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299</v>
      </c>
      <c r="I177" s="79"/>
      <c r="J177" s="56" t="s">
        <v>166</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301</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302</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303</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304</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305</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306</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296</v>
      </c>
      <c r="I202" s="60" t="str">
        <f>"("&amp;ROWS(ia_ppk2g1_rlsb1)-2&amp;","&amp;COLUMNS(ia_ppk2g1_rlsb1)-1&amp;"): ia_ppk2_vlsb1(pointers) = input"</f>
        <v>(58,10): ia_ppk2_vlsb1(pointers) = input</v>
      </c>
      <c r="J202" s="49"/>
      <c r="K202" s="49"/>
      <c r="L202" s="151" t="s">
        <v>241</v>
      </c>
      <c r="M202" s="152" t="s">
        <v>242</v>
      </c>
      <c r="N202" s="152" t="s">
        <v>243</v>
      </c>
      <c r="O202" s="152" t="s">
        <v>244</v>
      </c>
      <c r="P202" s="152" t="s">
        <v>245</v>
      </c>
      <c r="Q202" s="152" t="s">
        <v>246</v>
      </c>
      <c r="R202" s="152" t="s">
        <v>247</v>
      </c>
      <c r="S202" s="152" t="s">
        <v>248</v>
      </c>
      <c r="T202" s="152" t="s">
        <v>249</v>
      </c>
      <c r="U202" s="152" t="s">
        <v>250</v>
      </c>
      <c r="V202" s="153" t="s">
        <v>251</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4" t="str">
        <f t="shared" ref="L203:V204" si="6">LEFT(L$202,LEN(L$202)-1)&amp;$K203</f>
        <v>NM-1</v>
      </c>
      <c r="M203" s="155" t="str">
        <f t="shared" si="6"/>
        <v>00-1</v>
      </c>
      <c r="N203" s="156" t="str">
        <f t="shared" si="6"/>
        <v>11-1</v>
      </c>
      <c r="O203" s="156" t="str">
        <f t="shared" si="6"/>
        <v>22-1</v>
      </c>
      <c r="P203" s="156" t="str">
        <f t="shared" si="6"/>
        <v>33-1</v>
      </c>
      <c r="Q203" s="156" t="str">
        <f t="shared" si="6"/>
        <v>21-1</v>
      </c>
      <c r="R203" s="156" t="str">
        <f t="shared" si="6"/>
        <v>32-1</v>
      </c>
      <c r="S203" s="156" t="str">
        <f t="shared" si="6"/>
        <v>31-1</v>
      </c>
      <c r="T203" s="156" t="str">
        <f t="shared" si="6"/>
        <v>10-1</v>
      </c>
      <c r="U203" s="156" t="str">
        <f t="shared" si="6"/>
        <v>20-1</v>
      </c>
      <c r="V203" s="157"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8" t="str">
        <f t="shared" si="6"/>
        <v>NM-2</v>
      </c>
      <c r="M204" s="159" t="str">
        <f t="shared" si="6"/>
        <v>00-2</v>
      </c>
      <c r="N204" s="160" t="str">
        <f t="shared" si="6"/>
        <v>11-2</v>
      </c>
      <c r="O204" s="160" t="str">
        <f t="shared" si="6"/>
        <v>22-2</v>
      </c>
      <c r="P204" s="160" t="str">
        <f t="shared" si="6"/>
        <v>33-2</v>
      </c>
      <c r="Q204" s="160" t="str">
        <f t="shared" si="6"/>
        <v>21-2</v>
      </c>
      <c r="R204" s="160" t="str">
        <f t="shared" si="6"/>
        <v>32-2</v>
      </c>
      <c r="S204" s="160" t="str">
        <f t="shared" si="6"/>
        <v>31-2</v>
      </c>
      <c r="T204" s="160" t="str">
        <f t="shared" si="6"/>
        <v>10-2</v>
      </c>
      <c r="U204" s="160" t="str">
        <f t="shared" si="6"/>
        <v>20-2</v>
      </c>
      <c r="V204" s="161"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226</v>
      </c>
      <c r="J206" s="54" t="s">
        <v>108</v>
      </c>
      <c r="K206" s="54" t="s">
        <v>96</v>
      </c>
      <c r="L206" s="31">
        <v>3</v>
      </c>
      <c r="M206" s="31">
        <f>i_len_l</f>
        <v>4</v>
      </c>
      <c r="N206" s="162">
        <f>i_len_s</f>
        <v>5</v>
      </c>
      <c r="O206" s="106" t="s">
        <v>140</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4">
        <f t="shared" ref="N207:V207" si="8">M207</f>
        <v>2</v>
      </c>
      <c r="O207" s="164">
        <f t="shared" si="8"/>
        <v>2</v>
      </c>
      <c r="P207" s="164">
        <f t="shared" si="8"/>
        <v>2</v>
      </c>
      <c r="Q207" s="164">
        <f t="shared" si="8"/>
        <v>2</v>
      </c>
      <c r="R207" s="164">
        <f t="shared" si="8"/>
        <v>2</v>
      </c>
      <c r="S207" s="164">
        <f t="shared" si="8"/>
        <v>2</v>
      </c>
      <c r="T207" s="164">
        <f t="shared" si="8"/>
        <v>2</v>
      </c>
      <c r="U207" s="164">
        <f t="shared" si="8"/>
        <v>2</v>
      </c>
      <c r="V207" s="164">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161</v>
      </c>
      <c r="J208" s="103" t="s">
        <v>164</v>
      </c>
      <c r="K208" s="56">
        <v>1</v>
      </c>
      <c r="L208" s="56">
        <v>0</v>
      </c>
      <c r="M208" s="167">
        <f t="shared" ref="M208:M226" si="9">M207</f>
        <v>2</v>
      </c>
      <c r="N208" s="165">
        <f t="shared" ref="N208:V208" si="10">M208</f>
        <v>2</v>
      </c>
      <c r="O208" s="165">
        <f t="shared" si="10"/>
        <v>2</v>
      </c>
      <c r="P208" s="165">
        <f t="shared" si="10"/>
        <v>2</v>
      </c>
      <c r="Q208" s="165">
        <f t="shared" si="10"/>
        <v>2</v>
      </c>
      <c r="R208" s="165">
        <f t="shared" si="10"/>
        <v>2</v>
      </c>
      <c r="S208" s="165">
        <f t="shared" si="10"/>
        <v>2</v>
      </c>
      <c r="T208" s="165">
        <f t="shared" si="10"/>
        <v>2</v>
      </c>
      <c r="U208" s="165">
        <f t="shared" si="10"/>
        <v>2</v>
      </c>
      <c r="V208" s="165">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7">
        <f t="shared" si="9"/>
        <v>2</v>
      </c>
      <c r="N209" s="165">
        <f t="shared" ref="N209:V209" si="11">M209</f>
        <v>2</v>
      </c>
      <c r="O209" s="165">
        <f t="shared" si="11"/>
        <v>2</v>
      </c>
      <c r="P209" s="165">
        <f t="shared" si="11"/>
        <v>2</v>
      </c>
      <c r="Q209" s="165">
        <f t="shared" si="11"/>
        <v>2</v>
      </c>
      <c r="R209" s="165">
        <f t="shared" si="11"/>
        <v>2</v>
      </c>
      <c r="S209" s="165">
        <f t="shared" si="11"/>
        <v>2</v>
      </c>
      <c r="T209" s="165">
        <f t="shared" si="11"/>
        <v>2</v>
      </c>
      <c r="U209" s="165">
        <f t="shared" si="11"/>
        <v>2</v>
      </c>
      <c r="V209" s="165">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7">
        <f t="shared" si="9"/>
        <v>2</v>
      </c>
      <c r="N210" s="165">
        <f t="shared" ref="N210:V210" si="12">M210</f>
        <v>2</v>
      </c>
      <c r="O210" s="165">
        <f t="shared" si="12"/>
        <v>2</v>
      </c>
      <c r="P210" s="165">
        <f t="shared" si="12"/>
        <v>2</v>
      </c>
      <c r="Q210" s="165">
        <f t="shared" si="12"/>
        <v>2</v>
      </c>
      <c r="R210" s="165">
        <f t="shared" si="12"/>
        <v>2</v>
      </c>
      <c r="S210" s="165">
        <f t="shared" si="12"/>
        <v>2</v>
      </c>
      <c r="T210" s="165">
        <f t="shared" si="12"/>
        <v>2</v>
      </c>
      <c r="U210" s="165">
        <f t="shared" si="12"/>
        <v>2</v>
      </c>
      <c r="V210" s="165">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8">
        <f t="shared" si="9"/>
        <v>2</v>
      </c>
      <c r="N211" s="166">
        <f t="shared" ref="N211:V211" si="13">M211</f>
        <v>2</v>
      </c>
      <c r="O211" s="166">
        <f t="shared" si="13"/>
        <v>2</v>
      </c>
      <c r="P211" s="166">
        <f t="shared" si="13"/>
        <v>2</v>
      </c>
      <c r="Q211" s="166">
        <f t="shared" si="13"/>
        <v>2</v>
      </c>
      <c r="R211" s="166">
        <f t="shared" si="13"/>
        <v>2</v>
      </c>
      <c r="S211" s="166">
        <f t="shared" si="13"/>
        <v>2</v>
      </c>
      <c r="T211" s="166">
        <f t="shared" si="13"/>
        <v>2</v>
      </c>
      <c r="U211" s="166">
        <f t="shared" si="13"/>
        <v>2</v>
      </c>
      <c r="V211" s="166">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9">
        <f t="shared" si="9"/>
        <v>2</v>
      </c>
      <c r="N212" s="164">
        <f t="shared" ref="N212:V212" si="14">M212</f>
        <v>2</v>
      </c>
      <c r="O212" s="164">
        <f t="shared" si="14"/>
        <v>2</v>
      </c>
      <c r="P212" s="164">
        <f t="shared" si="14"/>
        <v>2</v>
      </c>
      <c r="Q212" s="164">
        <f t="shared" si="14"/>
        <v>2</v>
      </c>
      <c r="R212" s="164">
        <f t="shared" si="14"/>
        <v>2</v>
      </c>
      <c r="S212" s="164">
        <f t="shared" si="14"/>
        <v>2</v>
      </c>
      <c r="T212" s="164">
        <f t="shared" si="14"/>
        <v>2</v>
      </c>
      <c r="U212" s="164">
        <f t="shared" si="14"/>
        <v>2</v>
      </c>
      <c r="V212" s="164">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165</v>
      </c>
      <c r="K213" s="56">
        <v>1</v>
      </c>
      <c r="L213" s="56">
        <v>0</v>
      </c>
      <c r="M213" s="167">
        <f t="shared" si="9"/>
        <v>2</v>
      </c>
      <c r="N213" s="165">
        <f t="shared" ref="N213:V213" si="15">M213</f>
        <v>2</v>
      </c>
      <c r="O213" s="165">
        <f t="shared" si="15"/>
        <v>2</v>
      </c>
      <c r="P213" s="165">
        <f t="shared" si="15"/>
        <v>2</v>
      </c>
      <c r="Q213" s="165">
        <f t="shared" si="15"/>
        <v>2</v>
      </c>
      <c r="R213" s="165">
        <f t="shared" si="15"/>
        <v>2</v>
      </c>
      <c r="S213" s="165">
        <f t="shared" si="15"/>
        <v>2</v>
      </c>
      <c r="T213" s="165">
        <f t="shared" si="15"/>
        <v>2</v>
      </c>
      <c r="U213" s="165">
        <f t="shared" si="15"/>
        <v>2</v>
      </c>
      <c r="V213" s="165">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7">
        <f t="shared" si="9"/>
        <v>2</v>
      </c>
      <c r="N214" s="165">
        <f t="shared" ref="N214:V214" si="16">M214</f>
        <v>2</v>
      </c>
      <c r="O214" s="165">
        <f t="shared" si="16"/>
        <v>2</v>
      </c>
      <c r="P214" s="165">
        <f t="shared" si="16"/>
        <v>2</v>
      </c>
      <c r="Q214" s="165">
        <f t="shared" si="16"/>
        <v>2</v>
      </c>
      <c r="R214" s="165">
        <f t="shared" si="16"/>
        <v>2</v>
      </c>
      <c r="S214" s="165">
        <f t="shared" si="16"/>
        <v>2</v>
      </c>
      <c r="T214" s="165">
        <f t="shared" si="16"/>
        <v>2</v>
      </c>
      <c r="U214" s="165">
        <f t="shared" si="16"/>
        <v>2</v>
      </c>
      <c r="V214" s="165">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7">
        <f t="shared" si="9"/>
        <v>2</v>
      </c>
      <c r="N215" s="165">
        <f t="shared" ref="N215:V215" si="17">M215</f>
        <v>2</v>
      </c>
      <c r="O215" s="165">
        <f t="shared" si="17"/>
        <v>2</v>
      </c>
      <c r="P215" s="165">
        <f t="shared" si="17"/>
        <v>2</v>
      </c>
      <c r="Q215" s="165">
        <f t="shared" si="17"/>
        <v>2</v>
      </c>
      <c r="R215" s="165">
        <f t="shared" si="17"/>
        <v>2</v>
      </c>
      <c r="S215" s="165">
        <f t="shared" si="17"/>
        <v>2</v>
      </c>
      <c r="T215" s="165">
        <f t="shared" si="17"/>
        <v>2</v>
      </c>
      <c r="U215" s="165">
        <f t="shared" si="17"/>
        <v>2</v>
      </c>
      <c r="V215" s="165">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8">
        <f t="shared" si="9"/>
        <v>2</v>
      </c>
      <c r="N216" s="166">
        <f t="shared" ref="N216:V216" si="18">M216</f>
        <v>2</v>
      </c>
      <c r="O216" s="166">
        <f t="shared" si="18"/>
        <v>2</v>
      </c>
      <c r="P216" s="166">
        <f t="shared" si="18"/>
        <v>2</v>
      </c>
      <c r="Q216" s="166">
        <f t="shared" si="18"/>
        <v>2</v>
      </c>
      <c r="R216" s="166">
        <f t="shared" si="18"/>
        <v>2</v>
      </c>
      <c r="S216" s="166">
        <f t="shared" si="18"/>
        <v>2</v>
      </c>
      <c r="T216" s="166">
        <f t="shared" si="18"/>
        <v>2</v>
      </c>
      <c r="U216" s="166">
        <f t="shared" si="18"/>
        <v>2</v>
      </c>
      <c r="V216" s="166">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9">
        <f t="shared" si="9"/>
        <v>2</v>
      </c>
      <c r="N217" s="164">
        <f t="shared" ref="N217:V217" si="19">M217</f>
        <v>2</v>
      </c>
      <c r="O217" s="164">
        <f t="shared" si="19"/>
        <v>2</v>
      </c>
      <c r="P217" s="164">
        <f t="shared" si="19"/>
        <v>2</v>
      </c>
      <c r="Q217" s="164">
        <f t="shared" si="19"/>
        <v>2</v>
      </c>
      <c r="R217" s="164">
        <f t="shared" si="19"/>
        <v>2</v>
      </c>
      <c r="S217" s="164">
        <f t="shared" si="19"/>
        <v>2</v>
      </c>
      <c r="T217" s="164">
        <f t="shared" si="19"/>
        <v>2</v>
      </c>
      <c r="U217" s="164">
        <f t="shared" si="19"/>
        <v>2</v>
      </c>
      <c r="V217" s="164">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7">
        <f t="shared" si="9"/>
        <v>2</v>
      </c>
      <c r="N218" s="165">
        <f t="shared" ref="N218:V218" si="20">M218</f>
        <v>2</v>
      </c>
      <c r="O218" s="165">
        <f t="shared" si="20"/>
        <v>2</v>
      </c>
      <c r="P218" s="165">
        <f t="shared" si="20"/>
        <v>2</v>
      </c>
      <c r="Q218" s="165">
        <f t="shared" si="20"/>
        <v>2</v>
      </c>
      <c r="R218" s="165">
        <f t="shared" si="20"/>
        <v>2</v>
      </c>
      <c r="S218" s="165">
        <f t="shared" si="20"/>
        <v>2</v>
      </c>
      <c r="T218" s="165">
        <f t="shared" si="20"/>
        <v>2</v>
      </c>
      <c r="U218" s="165">
        <f t="shared" si="20"/>
        <v>2</v>
      </c>
      <c r="V218" s="165">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7">
        <f t="shared" si="9"/>
        <v>2</v>
      </c>
      <c r="N219" s="165">
        <f t="shared" ref="N219:V219" si="21">M219</f>
        <v>2</v>
      </c>
      <c r="O219" s="165">
        <f t="shared" si="21"/>
        <v>2</v>
      </c>
      <c r="P219" s="165">
        <f t="shared" si="21"/>
        <v>2</v>
      </c>
      <c r="Q219" s="165">
        <f t="shared" si="21"/>
        <v>2</v>
      </c>
      <c r="R219" s="165">
        <f t="shared" si="21"/>
        <v>2</v>
      </c>
      <c r="S219" s="165">
        <f t="shared" si="21"/>
        <v>2</v>
      </c>
      <c r="T219" s="165">
        <f t="shared" si="21"/>
        <v>2</v>
      </c>
      <c r="U219" s="165">
        <f t="shared" si="21"/>
        <v>2</v>
      </c>
      <c r="V219" s="165">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7">
        <f t="shared" si="9"/>
        <v>2</v>
      </c>
      <c r="N220" s="165">
        <f t="shared" ref="N220:V220" si="22">M220</f>
        <v>2</v>
      </c>
      <c r="O220" s="165">
        <f t="shared" si="22"/>
        <v>2</v>
      </c>
      <c r="P220" s="165">
        <f t="shared" si="22"/>
        <v>2</v>
      </c>
      <c r="Q220" s="165">
        <f t="shared" si="22"/>
        <v>2</v>
      </c>
      <c r="R220" s="165">
        <f t="shared" si="22"/>
        <v>2</v>
      </c>
      <c r="S220" s="165">
        <f t="shared" si="22"/>
        <v>2</v>
      </c>
      <c r="T220" s="165">
        <f t="shared" si="22"/>
        <v>2</v>
      </c>
      <c r="U220" s="165">
        <f t="shared" si="22"/>
        <v>2</v>
      </c>
      <c r="V220" s="165">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8">
        <f t="shared" si="9"/>
        <v>2</v>
      </c>
      <c r="N221" s="166">
        <f t="shared" ref="N221:V221" si="23">M221</f>
        <v>2</v>
      </c>
      <c r="O221" s="166">
        <f t="shared" si="23"/>
        <v>2</v>
      </c>
      <c r="P221" s="166">
        <f t="shared" si="23"/>
        <v>2</v>
      </c>
      <c r="Q221" s="166">
        <f t="shared" si="23"/>
        <v>2</v>
      </c>
      <c r="R221" s="166">
        <f t="shared" si="23"/>
        <v>2</v>
      </c>
      <c r="S221" s="166">
        <f t="shared" si="23"/>
        <v>2</v>
      </c>
      <c r="T221" s="166">
        <f t="shared" si="23"/>
        <v>2</v>
      </c>
      <c r="U221" s="166">
        <f t="shared" si="23"/>
        <v>2</v>
      </c>
      <c r="V221" s="166">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9">
        <f t="shared" si="9"/>
        <v>2</v>
      </c>
      <c r="N222" s="164">
        <f t="shared" ref="N222:V222" si="24">M222</f>
        <v>2</v>
      </c>
      <c r="O222" s="164">
        <f t="shared" si="24"/>
        <v>2</v>
      </c>
      <c r="P222" s="164">
        <f t="shared" si="24"/>
        <v>2</v>
      </c>
      <c r="Q222" s="164">
        <f t="shared" si="24"/>
        <v>2</v>
      </c>
      <c r="R222" s="164">
        <f t="shared" si="24"/>
        <v>2</v>
      </c>
      <c r="S222" s="164">
        <f t="shared" si="24"/>
        <v>2</v>
      </c>
      <c r="T222" s="164">
        <f t="shared" si="24"/>
        <v>2</v>
      </c>
      <c r="U222" s="164">
        <f t="shared" si="24"/>
        <v>2</v>
      </c>
      <c r="V222" s="164">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166</v>
      </c>
      <c r="K223" s="56">
        <v>1</v>
      </c>
      <c r="L223" s="56">
        <v>0</v>
      </c>
      <c r="M223" s="167">
        <f t="shared" si="9"/>
        <v>2</v>
      </c>
      <c r="N223" s="165">
        <f t="shared" ref="N223:V223" si="25">M223</f>
        <v>2</v>
      </c>
      <c r="O223" s="165">
        <f t="shared" si="25"/>
        <v>2</v>
      </c>
      <c r="P223" s="165">
        <f t="shared" si="25"/>
        <v>2</v>
      </c>
      <c r="Q223" s="165">
        <f t="shared" si="25"/>
        <v>2</v>
      </c>
      <c r="R223" s="165">
        <f t="shared" si="25"/>
        <v>2</v>
      </c>
      <c r="S223" s="165">
        <f t="shared" si="25"/>
        <v>2</v>
      </c>
      <c r="T223" s="165">
        <f t="shared" si="25"/>
        <v>2</v>
      </c>
      <c r="U223" s="165">
        <f t="shared" si="25"/>
        <v>2</v>
      </c>
      <c r="V223" s="165">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7">
        <f t="shared" si="9"/>
        <v>2</v>
      </c>
      <c r="N224" s="165">
        <f t="shared" ref="N224:V224" si="26">M224</f>
        <v>2</v>
      </c>
      <c r="O224" s="165">
        <f t="shared" si="26"/>
        <v>2</v>
      </c>
      <c r="P224" s="165">
        <f t="shared" si="26"/>
        <v>2</v>
      </c>
      <c r="Q224" s="165">
        <f t="shared" si="26"/>
        <v>2</v>
      </c>
      <c r="R224" s="165">
        <f t="shared" si="26"/>
        <v>2</v>
      </c>
      <c r="S224" s="165">
        <f t="shared" si="26"/>
        <v>2</v>
      </c>
      <c r="T224" s="165">
        <f t="shared" si="26"/>
        <v>2</v>
      </c>
      <c r="U224" s="165">
        <f t="shared" si="26"/>
        <v>2</v>
      </c>
      <c r="V224" s="165">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7">
        <f t="shared" si="9"/>
        <v>2</v>
      </c>
      <c r="N225" s="165">
        <f t="shared" ref="N225:V225" si="27">M225</f>
        <v>2</v>
      </c>
      <c r="O225" s="165">
        <f t="shared" si="27"/>
        <v>2</v>
      </c>
      <c r="P225" s="165">
        <f t="shared" si="27"/>
        <v>2</v>
      </c>
      <c r="Q225" s="165">
        <f t="shared" si="27"/>
        <v>2</v>
      </c>
      <c r="R225" s="165">
        <f t="shared" si="27"/>
        <v>2</v>
      </c>
      <c r="S225" s="165">
        <f t="shared" si="27"/>
        <v>2</v>
      </c>
      <c r="T225" s="165">
        <f t="shared" si="27"/>
        <v>2</v>
      </c>
      <c r="U225" s="165">
        <f t="shared" si="27"/>
        <v>2</v>
      </c>
      <c r="V225" s="165">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8">
        <f t="shared" si="9"/>
        <v>2</v>
      </c>
      <c r="N226" s="166">
        <f t="shared" ref="N226:V226" si="28">M226</f>
        <v>2</v>
      </c>
      <c r="O226" s="166">
        <f t="shared" si="28"/>
        <v>2</v>
      </c>
      <c r="P226" s="166">
        <f t="shared" si="28"/>
        <v>2</v>
      </c>
      <c r="Q226" s="166">
        <f t="shared" si="28"/>
        <v>2</v>
      </c>
      <c r="R226" s="166">
        <f t="shared" si="28"/>
        <v>2</v>
      </c>
      <c r="S226" s="166">
        <f t="shared" si="28"/>
        <v>2</v>
      </c>
      <c r="T226" s="166">
        <f t="shared" si="28"/>
        <v>2</v>
      </c>
      <c r="U226" s="166">
        <f t="shared" si="28"/>
        <v>2</v>
      </c>
      <c r="V226" s="166">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3">
        <f t="shared" ref="N227:V227" si="29">M227</f>
        <v>2</v>
      </c>
      <c r="O227" s="163">
        <f t="shared" si="29"/>
        <v>2</v>
      </c>
      <c r="P227" s="163">
        <f t="shared" si="29"/>
        <v>2</v>
      </c>
      <c r="Q227" s="163">
        <f t="shared" si="29"/>
        <v>2</v>
      </c>
      <c r="R227" s="163">
        <f t="shared" si="29"/>
        <v>2</v>
      </c>
      <c r="S227" s="163">
        <f t="shared" si="29"/>
        <v>2</v>
      </c>
      <c r="T227" s="163">
        <f t="shared" si="29"/>
        <v>2</v>
      </c>
      <c r="U227" s="163">
        <f t="shared" si="29"/>
        <v>2</v>
      </c>
      <c r="V227" s="163">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162</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252</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1" t="str">
        <f t="shared" ref="L268:Q270" si="61">N202</f>
        <v>11-0</v>
      </c>
      <c r="M268" s="152" t="str">
        <f t="shared" si="61"/>
        <v>22-0</v>
      </c>
      <c r="N268" s="152" t="str">
        <f t="shared" si="61"/>
        <v>33-0</v>
      </c>
      <c r="O268" s="152" t="str">
        <f t="shared" si="61"/>
        <v>21-0</v>
      </c>
      <c r="P268" s="152" t="str">
        <f t="shared" si="61"/>
        <v>32-0</v>
      </c>
      <c r="Q268" s="153"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70" t="str">
        <f t="shared" si="61"/>
        <v>11-1</v>
      </c>
      <c r="M269" s="156" t="str">
        <f t="shared" si="61"/>
        <v>22-1</v>
      </c>
      <c r="N269" s="156" t="str">
        <f t="shared" si="61"/>
        <v>33-1</v>
      </c>
      <c r="O269" s="156" t="str">
        <f t="shared" si="61"/>
        <v>21-1</v>
      </c>
      <c r="P269" s="156" t="str">
        <f t="shared" si="61"/>
        <v>32-1</v>
      </c>
      <c r="Q269" s="157"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1" t="str">
        <f t="shared" si="61"/>
        <v>11-2</v>
      </c>
      <c r="M270" s="160" t="str">
        <f t="shared" si="61"/>
        <v>22-2</v>
      </c>
      <c r="N270" s="160" t="str">
        <f t="shared" si="61"/>
        <v>33-2</v>
      </c>
      <c r="O270" s="160" t="str">
        <f t="shared" si="61"/>
        <v>21-2</v>
      </c>
      <c r="P270" s="160" t="str">
        <f t="shared" si="61"/>
        <v>32-2</v>
      </c>
      <c r="Q270" s="161"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157</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158</v>
      </c>
      <c r="J274" s="103" t="s">
        <v>164</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159</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160</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163</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165</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166</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1"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1"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1"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1"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1"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1"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1"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1" customFormat="1" outlineLevel="3" x14ac:dyDescent="0.25">
      <c r="A304" s="1"/>
      <c r="B304" s="33"/>
      <c r="C304" s="73">
        <f t="shared" ref="C304" si="70">INT($C$31)+3</f>
        <v>4</v>
      </c>
      <c r="D304" s="3"/>
      <c r="E304" s="5"/>
      <c r="F304" s="5"/>
      <c r="G304" s="3"/>
      <c r="H304" s="29"/>
      <c r="I304" s="29"/>
      <c r="J304" s="148" t="s">
        <v>44</v>
      </c>
      <c r="K304" s="148"/>
      <c r="L304" s="148" t="s">
        <v>44</v>
      </c>
      <c r="M304" s="148" t="s">
        <v>44</v>
      </c>
      <c r="N304" s="148" t="s">
        <v>44</v>
      </c>
      <c r="O304" s="148" t="s">
        <v>44</v>
      </c>
      <c r="P304" s="148" t="s">
        <v>44</v>
      </c>
      <c r="Q304" s="148"/>
      <c r="R304" s="29"/>
      <c r="S304" s="29"/>
      <c r="T304" s="29"/>
      <c r="U304" s="29"/>
      <c r="V304" s="29"/>
      <c r="W304" s="29"/>
      <c r="X304" s="3"/>
      <c r="Y304" s="16"/>
      <c r="Z304" s="1"/>
      <c r="AA304" s="1"/>
      <c r="AB304" s="1"/>
    </row>
    <row r="305" spans="1:28" s="141" customFormat="1" outlineLevel="2" x14ac:dyDescent="0.25">
      <c r="A305" s="1"/>
      <c r="B305" s="33"/>
      <c r="C305" s="73">
        <f>INT($C$31)+2</f>
        <v>3</v>
      </c>
      <c r="D305" s="3"/>
      <c r="E305" s="5"/>
      <c r="F305" s="5"/>
      <c r="G305" s="3"/>
      <c r="H305" s="29"/>
      <c r="I305" s="29"/>
      <c r="J305" s="181" t="s">
        <v>223</v>
      </c>
      <c r="K305" s="181" t="s">
        <v>96</v>
      </c>
      <c r="L305" s="181" t="s">
        <v>224</v>
      </c>
      <c r="M305" s="181"/>
      <c r="N305" s="181"/>
      <c r="O305" s="181"/>
      <c r="P305" s="181"/>
      <c r="Q305" s="181"/>
      <c r="R305" s="29"/>
      <c r="S305" s="29"/>
      <c r="T305" s="29"/>
      <c r="U305" s="29"/>
      <c r="V305" s="29"/>
      <c r="W305" s="29"/>
      <c r="X305" s="3"/>
      <c r="Y305" s="16"/>
      <c r="Z305" s="1"/>
      <c r="AA305" s="1"/>
      <c r="AB305" s="1"/>
    </row>
    <row r="306" spans="1:28" s="141" customFormat="1" outlineLevel="2" x14ac:dyDescent="0.25">
      <c r="A306" s="1"/>
      <c r="B306" s="33"/>
      <c r="C306" s="73">
        <f>INT($C$31)+2</f>
        <v>3</v>
      </c>
      <c r="D306" s="3"/>
      <c r="E306" s="5"/>
      <c r="F306" s="5"/>
      <c r="G306" s="3"/>
      <c r="H306" s="29"/>
      <c r="I306" s="29"/>
      <c r="J306" s="181" t="s">
        <v>214</v>
      </c>
      <c r="K306" s="181" t="s">
        <v>215</v>
      </c>
      <c r="L306" s="181" t="s">
        <v>216</v>
      </c>
      <c r="M306" s="181"/>
      <c r="N306" s="181"/>
      <c r="O306" s="181"/>
      <c r="P306" s="181"/>
      <c r="Q306" s="181"/>
      <c r="R306" s="29"/>
      <c r="S306" s="29"/>
      <c r="T306" s="29"/>
      <c r="U306" s="29"/>
      <c r="V306" s="29"/>
      <c r="W306" s="29"/>
      <c r="X306" s="3"/>
      <c r="Y306" s="16"/>
      <c r="Z306" s="1"/>
      <c r="AA306" s="1"/>
      <c r="AB306" s="1"/>
    </row>
    <row r="307" spans="1:28" s="141" customFormat="1" ht="11.45" customHeight="1" outlineLevel="2" x14ac:dyDescent="0.25">
      <c r="A307" s="1"/>
      <c r="B307" s="33" t="s">
        <v>20</v>
      </c>
      <c r="C307" s="73">
        <f>INT($C$31)+2.01</f>
        <v>3.01</v>
      </c>
      <c r="D307" s="3"/>
      <c r="E307" s="3"/>
      <c r="F307" s="3"/>
      <c r="G307" s="3"/>
      <c r="H307" s="29"/>
      <c r="I307" s="29"/>
      <c r="J307" s="148" t="s">
        <v>44</v>
      </c>
      <c r="K307" s="148"/>
      <c r="L307" s="148" t="s">
        <v>44</v>
      </c>
      <c r="M307" s="148" t="s">
        <v>44</v>
      </c>
      <c r="N307" s="148" t="s">
        <v>44</v>
      </c>
      <c r="O307" s="148" t="s">
        <v>44</v>
      </c>
      <c r="P307" s="148" t="s">
        <v>44</v>
      </c>
      <c r="Q307" s="148" t="s">
        <v>44</v>
      </c>
      <c r="R307" s="29"/>
      <c r="S307" s="29"/>
      <c r="T307" s="29"/>
      <c r="U307" s="29"/>
      <c r="V307" s="29"/>
      <c r="W307" s="29"/>
      <c r="X307" s="3"/>
      <c r="Y307" s="16"/>
      <c r="Z307" s="1"/>
      <c r="AA307" s="1"/>
      <c r="AB307" s="1"/>
    </row>
    <row r="308" spans="1:28" s="141"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1"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1"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1" customFormat="1" outlineLevel="2" x14ac:dyDescent="0.25">
      <c r="A311" s="1"/>
      <c r="B311" s="33"/>
      <c r="C311" s="73">
        <f>INT($C$31)+2</f>
        <v>3</v>
      </c>
      <c r="D311" s="4"/>
      <c r="E311" s="5"/>
      <c r="F311" s="5"/>
      <c r="G311" s="4"/>
      <c r="H311" s="100" t="s">
        <v>227</v>
      </c>
      <c r="I311" s="2"/>
      <c r="J311" s="2"/>
      <c r="K311" s="2"/>
      <c r="L311" s="2"/>
      <c r="M311" s="2"/>
      <c r="N311" s="2"/>
      <c r="O311" s="2"/>
      <c r="P311" s="2"/>
      <c r="Q311" s="2"/>
      <c r="R311" s="2"/>
      <c r="S311" s="2"/>
      <c r="T311" s="2"/>
      <c r="U311" s="2"/>
      <c r="V311" s="2"/>
      <c r="W311" s="2"/>
      <c r="X311" s="4"/>
      <c r="Y311" s="16"/>
      <c r="Z311" s="1"/>
      <c r="AA311" s="1"/>
      <c r="AB311" s="1"/>
    </row>
    <row r="312" spans="1:28" s="141" customFormat="1" outlineLevel="3" x14ac:dyDescent="0.25">
      <c r="A312" s="1"/>
      <c r="B312" s="33"/>
      <c r="C312" s="73">
        <f>INT($C$31)+3</f>
        <v>4</v>
      </c>
      <c r="D312" s="4"/>
      <c r="E312" s="5"/>
      <c r="F312" s="5"/>
      <c r="G312" s="4"/>
      <c r="H312" s="2" t="s">
        <v>219</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1" customFormat="1" outlineLevel="3" x14ac:dyDescent="0.25">
      <c r="A313" s="1"/>
      <c r="B313" s="33"/>
      <c r="C313" s="73">
        <f t="shared" ref="C313:C321" si="71">INT($C$31)+3</f>
        <v>4</v>
      </c>
      <c r="D313" s="4"/>
      <c r="E313" s="5"/>
      <c r="F313" s="5"/>
      <c r="G313" s="4"/>
      <c r="H313" s="2" t="s">
        <v>289</v>
      </c>
      <c r="I313" s="2"/>
      <c r="J313" s="121">
        <v>0</v>
      </c>
      <c r="K313" s="121">
        <v>1</v>
      </c>
      <c r="L313" s="121">
        <v>2</v>
      </c>
      <c r="M313" s="2"/>
      <c r="N313" s="2"/>
      <c r="O313" s="2"/>
      <c r="P313" s="2"/>
      <c r="Q313" s="2"/>
      <c r="R313" s="2"/>
      <c r="S313" s="2"/>
      <c r="T313" s="2"/>
      <c r="U313" s="2"/>
      <c r="V313" s="2"/>
      <c r="W313" s="2"/>
      <c r="X313" s="4"/>
      <c r="Y313" s="16"/>
      <c r="Z313" s="1"/>
      <c r="AA313" s="1"/>
      <c r="AB313" s="1"/>
    </row>
    <row r="314" spans="1:28" s="141" customFormat="1" outlineLevel="3" x14ac:dyDescent="0.25">
      <c r="A314" s="1"/>
      <c r="B314" s="33"/>
      <c r="C314" s="73">
        <f t="shared" si="71"/>
        <v>4</v>
      </c>
      <c r="D314" s="4"/>
      <c r="E314" s="5"/>
      <c r="F314" s="5"/>
      <c r="G314" s="4"/>
      <c r="H314" s="2" t="s">
        <v>220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1" customFormat="1" outlineLevel="3" x14ac:dyDescent="0.25">
      <c r="A315" s="1"/>
      <c r="B315" s="33"/>
      <c r="C315" s="73">
        <f t="shared" si="71"/>
        <v>4</v>
      </c>
      <c r="D315" s="4"/>
      <c r="E315" s="5"/>
      <c r="F315" s="5"/>
      <c r="G315" s="4"/>
      <c r="H315" s="2" t="s">
        <v>233</v>
      </c>
      <c r="I315" s="2"/>
      <c r="J315" s="31" t="b">
        <v>1</v>
      </c>
      <c r="K315" s="31" t="b">
        <v>1</v>
      </c>
      <c r="L315" s="31" t="b">
        <v>1</v>
      </c>
      <c r="M315" s="2"/>
      <c r="N315" s="2"/>
      <c r="O315" s="2"/>
      <c r="P315" s="2"/>
      <c r="Q315" s="2"/>
      <c r="R315" s="2"/>
      <c r="S315" s="2"/>
      <c r="T315" s="2"/>
      <c r="U315" s="2"/>
      <c r="V315" s="2"/>
      <c r="W315" s="2"/>
      <c r="X315" s="4"/>
      <c r="Y315" s="16"/>
      <c r="Z315" s="1"/>
      <c r="AA315" s="1"/>
      <c r="AB315" s="1"/>
    </row>
    <row r="316" spans="1:28" s="141"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1" customFormat="1" outlineLevel="3" x14ac:dyDescent="0.25">
      <c r="A317" s="1"/>
      <c r="B317" s="33"/>
      <c r="C317" s="73">
        <f t="shared" si="71"/>
        <v>4</v>
      </c>
      <c r="D317" s="4"/>
      <c r="E317" s="5"/>
      <c r="F317" s="5"/>
      <c r="G317" s="4"/>
      <c r="H317" s="2"/>
      <c r="I317" s="2"/>
      <c r="J317" s="2"/>
      <c r="K317" s="2"/>
      <c r="L317" s="2"/>
      <c r="M317" s="2"/>
      <c r="N317" s="2"/>
      <c r="O317" s="2"/>
      <c r="P317" s="2"/>
      <c r="Q317" s="2"/>
      <c r="R317" s="2"/>
      <c r="S317" s="2"/>
      <c r="T317" s="2"/>
      <c r="U317" s="2"/>
      <c r="V317" s="2"/>
      <c r="W317" s="2"/>
      <c r="X317" s="4"/>
      <c r="Y317" s="16"/>
      <c r="Z317" s="1"/>
      <c r="AA317" s="1"/>
      <c r="AB317" s="1"/>
    </row>
    <row r="318" spans="1:28" s="141" customFormat="1" outlineLevel="3" x14ac:dyDescent="0.25">
      <c r="A318" s="1"/>
      <c r="B318" s="33"/>
      <c r="C318" s="73">
        <f t="shared" si="71"/>
        <v>4</v>
      </c>
      <c r="D318" s="4"/>
      <c r="E318" s="5"/>
      <c r="F318" s="5"/>
      <c r="G318" s="4"/>
      <c r="H318" s="2"/>
      <c r="I318" s="146"/>
      <c r="J318" s="147" t="s">
        <v>235</v>
      </c>
      <c r="K318" s="147" t="s">
        <v>236</v>
      </c>
      <c r="L318" s="147" t="s">
        <v>237</v>
      </c>
      <c r="M318" s="2"/>
      <c r="N318" s="2"/>
      <c r="O318" s="2"/>
      <c r="P318" s="2"/>
      <c r="Q318" s="2"/>
      <c r="R318" s="2"/>
      <c r="S318" s="2"/>
      <c r="T318" s="2"/>
      <c r="U318" s="2"/>
      <c r="V318" s="2"/>
      <c r="W318" s="2"/>
      <c r="X318" s="4"/>
      <c r="Y318" s="16"/>
      <c r="Z318" s="1"/>
      <c r="AA318" s="1"/>
      <c r="AB318" s="1"/>
    </row>
    <row r="319" spans="1:28" s="141" customFormat="1" outlineLevel="3" x14ac:dyDescent="0.25">
      <c r="A319" s="1"/>
      <c r="B319" s="33"/>
      <c r="C319" s="73">
        <f t="shared" si="71"/>
        <v>4</v>
      </c>
      <c r="D319" s="4"/>
      <c r="E319" s="5"/>
      <c r="F319" s="5"/>
      <c r="G319" s="4"/>
      <c r="H319" s="2" t="s">
        <v>234</v>
      </c>
      <c r="I319" s="146"/>
      <c r="J319" s="31">
        <f>J313</f>
        <v>0</v>
      </c>
      <c r="K319" s="31">
        <f>K313</f>
        <v>1</v>
      </c>
      <c r="L319" s="31">
        <f>L313</f>
        <v>2</v>
      </c>
      <c r="M319" s="2"/>
      <c r="N319" s="2"/>
      <c r="O319" s="2"/>
      <c r="P319" s="2"/>
      <c r="Q319" s="2"/>
      <c r="R319" s="2"/>
      <c r="S319" s="2"/>
      <c r="T319" s="2"/>
      <c r="U319" s="2"/>
      <c r="V319" s="2"/>
      <c r="W319" s="2"/>
      <c r="X319" s="4"/>
      <c r="Y319" s="16"/>
      <c r="Z319" s="1"/>
      <c r="AA319" s="1"/>
      <c r="AB319" s="1"/>
    </row>
    <row r="320" spans="1:28" s="141" customFormat="1" outlineLevel="3" x14ac:dyDescent="0.25">
      <c r="A320" s="1"/>
      <c r="B320" s="33"/>
      <c r="C320" s="73">
        <f t="shared" si="71"/>
        <v>4</v>
      </c>
      <c r="D320" s="4"/>
      <c r="E320" s="5"/>
      <c r="F320" s="5"/>
      <c r="G320" s="4"/>
      <c r="H320" s="2"/>
      <c r="I320" s="146"/>
      <c r="J320" s="147"/>
      <c r="K320" s="147"/>
      <c r="L320" s="147"/>
      <c r="M320" s="2"/>
      <c r="N320" s="2"/>
      <c r="O320" s="2"/>
      <c r="P320" s="2"/>
      <c r="Q320" s="2"/>
      <c r="R320" s="2"/>
      <c r="S320" s="2"/>
      <c r="T320" s="2"/>
      <c r="U320" s="2"/>
      <c r="V320" s="2"/>
      <c r="W320" s="2"/>
      <c r="X320" s="4"/>
      <c r="Y320" s="16"/>
      <c r="Z320" s="1"/>
      <c r="AA320" s="1"/>
      <c r="AB320" s="1"/>
    </row>
    <row r="321" spans="1:28" s="141" customFormat="1" outlineLevel="3" x14ac:dyDescent="0.25">
      <c r="A321" s="1"/>
      <c r="B321" s="33"/>
      <c r="C321" s="73">
        <f t="shared" si="71"/>
        <v>4</v>
      </c>
      <c r="D321" s="4"/>
      <c r="E321" s="5"/>
      <c r="F321" s="5"/>
      <c r="G321" s="4"/>
      <c r="H321" s="2"/>
      <c r="I321" s="146"/>
      <c r="J321" s="147"/>
      <c r="K321" s="147"/>
      <c r="L321" s="147"/>
      <c r="M321" s="2"/>
      <c r="N321" s="2"/>
      <c r="O321" s="2"/>
      <c r="P321" s="2"/>
      <c r="Q321" s="2"/>
      <c r="R321" s="2"/>
      <c r="S321" s="2"/>
      <c r="T321" s="2"/>
      <c r="U321" s="2"/>
      <c r="V321" s="2"/>
      <c r="W321" s="2"/>
      <c r="X321" s="4"/>
      <c r="Y321" s="16"/>
      <c r="Z321" s="1"/>
      <c r="AA321" s="1"/>
      <c r="AB321" s="1"/>
    </row>
    <row r="322" spans="1:28" s="141" customFormat="1" outlineLevel="3" x14ac:dyDescent="0.25">
      <c r="A322" s="1"/>
      <c r="B322" s="33"/>
      <c r="C322" s="73">
        <f>INT($C$31)+3</f>
        <v>4</v>
      </c>
      <c r="D322" s="4"/>
      <c r="E322" s="5"/>
      <c r="F322" s="5"/>
      <c r="G322" s="4"/>
      <c r="H322" s="2"/>
      <c r="I322" s="2"/>
      <c r="J322" s="2"/>
      <c r="K322" s="2"/>
      <c r="L322" s="2"/>
      <c r="M322" s="2"/>
      <c r="N322" s="2"/>
      <c r="O322" s="2"/>
      <c r="P322" s="2"/>
      <c r="Q322" s="2"/>
      <c r="R322" s="2"/>
      <c r="S322" s="2"/>
      <c r="T322" s="2"/>
      <c r="U322" s="2"/>
      <c r="V322" s="2"/>
      <c r="W322" s="2"/>
      <c r="X322" s="4"/>
      <c r="Y322" s="16"/>
      <c r="Z322" s="1"/>
      <c r="AA322" s="1"/>
      <c r="AB322" s="1"/>
    </row>
    <row r="323" spans="1:28" s="141" customFormat="1" ht="5.0999999999999996" customHeight="1" outlineLevel="3" x14ac:dyDescent="0.25">
      <c r="A323" s="1"/>
      <c r="B323" s="33"/>
      <c r="C323" s="73">
        <f>INT($C$31)+3.005</f>
        <v>4.0049999999999999</v>
      </c>
      <c r="D323" s="4"/>
      <c r="E323" s="4"/>
      <c r="F323" s="4"/>
      <c r="G323" s="4"/>
      <c r="H323" s="83"/>
      <c r="I323" s="83"/>
      <c r="J323" s="83"/>
      <c r="K323" s="83"/>
      <c r="L323" s="83"/>
      <c r="M323" s="83"/>
      <c r="N323" s="83"/>
      <c r="O323" s="83"/>
      <c r="P323" s="83"/>
      <c r="Q323" s="83"/>
      <c r="R323" s="83"/>
      <c r="S323" s="83"/>
      <c r="T323" s="83"/>
      <c r="U323" s="83"/>
      <c r="V323" s="83"/>
      <c r="W323" s="83"/>
      <c r="X323" s="4" t="s">
        <v>3</v>
      </c>
      <c r="Y323" s="16"/>
      <c r="Z323" s="1"/>
      <c r="AA323" s="1"/>
      <c r="AB323" s="1"/>
    </row>
    <row r="324" spans="1:28" s="141" customFormat="1" ht="5.0999999999999996" customHeight="1" outlineLevel="2" x14ac:dyDescent="0.25">
      <c r="A324" s="1"/>
      <c r="B324" s="33"/>
      <c r="C324" s="73">
        <f>INT($C$31)+2.005</f>
        <v>3.0049999999999999</v>
      </c>
      <c r="D324" s="4"/>
      <c r="E324" s="4"/>
      <c r="F324" s="4"/>
      <c r="G324" s="4"/>
      <c r="H324" s="4"/>
      <c r="I324" s="4"/>
      <c r="J324" s="4"/>
      <c r="K324" s="4"/>
      <c r="L324" s="4"/>
      <c r="M324" s="4"/>
      <c r="N324" s="4"/>
      <c r="O324" s="4"/>
      <c r="P324" s="4"/>
      <c r="Q324" s="4"/>
      <c r="R324" s="4"/>
      <c r="S324" s="4"/>
      <c r="T324" s="4"/>
      <c r="U324" s="4"/>
      <c r="V324" s="4"/>
      <c r="W324" s="4"/>
      <c r="X324" s="4"/>
      <c r="Y324" s="16"/>
      <c r="Z324" s="1"/>
      <c r="AA324" s="1"/>
      <c r="AB324" s="1"/>
    </row>
    <row r="325" spans="1:28" s="141" customFormat="1" ht="5.0999999999999996" customHeight="1" outlineLevel="1" x14ac:dyDescent="0.25">
      <c r="A325" s="1"/>
      <c r="B325" s="35"/>
      <c r="C325" s="76">
        <f>INT($C$31)+1.005</f>
        <v>2.0049999999999999</v>
      </c>
      <c r="D325" s="17"/>
      <c r="E325" s="17"/>
      <c r="F325" s="17"/>
      <c r="G325" s="17"/>
      <c r="H325" s="17"/>
      <c r="I325" s="17"/>
      <c r="J325" s="17"/>
      <c r="K325" s="17"/>
      <c r="L325" s="17"/>
      <c r="M325" s="17"/>
      <c r="N325" s="17"/>
      <c r="O325" s="17"/>
      <c r="P325" s="17"/>
      <c r="Q325" s="17"/>
      <c r="R325" s="17"/>
      <c r="S325" s="17"/>
      <c r="T325" s="17"/>
      <c r="U325" s="17"/>
      <c r="V325" s="17"/>
      <c r="W325" s="17"/>
      <c r="X325" s="17"/>
      <c r="Y325" s="18" t="s">
        <v>1</v>
      </c>
      <c r="Z325" s="1"/>
      <c r="AA325" s="1"/>
      <c r="AB325" s="1"/>
    </row>
    <row r="326" spans="1:28" s="141" customFormat="1" ht="5.0999999999999996" customHeight="1" x14ac:dyDescent="0.25">
      <c r="A326" s="1"/>
      <c r="B326" s="19"/>
      <c r="C326" s="77">
        <f>INT($C$31)+0.005</f>
        <v>1.0049999999999999</v>
      </c>
      <c r="D326" s="19"/>
      <c r="E326" s="19"/>
      <c r="F326" s="19"/>
      <c r="G326" s="19"/>
      <c r="H326" s="19"/>
      <c r="I326" s="19"/>
      <c r="J326" s="19"/>
      <c r="K326" s="19"/>
      <c r="L326" s="19"/>
      <c r="M326" s="19"/>
      <c r="N326" s="19"/>
      <c r="O326" s="19"/>
      <c r="P326" s="19"/>
      <c r="Q326" s="19"/>
      <c r="R326" s="19"/>
      <c r="S326" s="19"/>
      <c r="T326" s="19"/>
      <c r="U326" s="19"/>
      <c r="V326" s="19"/>
      <c r="W326" s="19"/>
      <c r="X326" s="19"/>
      <c r="Y326" s="19"/>
      <c r="Z326" s="1"/>
      <c r="AA326" s="1"/>
      <c r="AB326" s="1"/>
    </row>
    <row r="327" spans="1:28" s="141" customFormat="1" outlineLevel="2" x14ac:dyDescent="0.25">
      <c r="A327" s="1"/>
      <c r="B327" s="1"/>
      <c r="C327" s="73">
        <f>INT($C$31)+2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s="95" customFormat="1" outlineLevel="2" x14ac:dyDescent="0.25">
      <c r="A328" s="1"/>
      <c r="B328" s="1"/>
      <c r="C328" s="73">
        <f>INT($C$132)+2</f>
        <v>3</v>
      </c>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A334" s="1"/>
      <c r="B334" s="1"/>
      <c r="C334" s="66"/>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x14ac:dyDescent="0.25">
      <c r="C335"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0"/>
  <sheetViews>
    <sheetView tabSelected="1" topLeftCell="A6" workbookViewId="0">
      <pane xSplit="9" ySplit="10" topLeftCell="J144" activePane="bottomRight" state="frozen"/>
      <selection activeCell="A6" sqref="A6"/>
      <selection pane="topRight" activeCell="J6" sqref="J6"/>
      <selection pane="bottomLeft" activeCell="A16" sqref="A16"/>
      <selection pane="bottomRight" activeCell="T154" sqref="T154"/>
    </sheetView>
  </sheetViews>
  <sheetFormatPr defaultColWidth="8.7109375" defaultRowHeight="15" outlineLevelRow="4" outlineLevelCol="2" x14ac:dyDescent="0.25"/>
  <cols>
    <col min="1" max="1" width="4.7109375" style="141" customWidth="1"/>
    <col min="2" max="2" width="2.7109375" style="141" customWidth="1"/>
    <col min="3" max="3" width="4.7109375" style="141" customWidth="1" outlineLevel="2"/>
    <col min="4" max="4" width="1.7109375" style="141" customWidth="1" collapsed="1"/>
    <col min="5" max="6" width="9.7109375" style="141" hidden="1" customWidth="1" outlineLevel="1"/>
    <col min="7" max="7" width="1.7109375" style="141" hidden="1" customWidth="1" outlineLevel="1"/>
    <col min="8" max="8" width="37.28515625" style="141" bestFit="1" customWidth="1"/>
    <col min="9" max="9" width="10" style="141" customWidth="1"/>
    <col min="10" max="23" width="10.85546875" style="141" customWidth="1"/>
    <col min="24" max="24" width="1.7109375" style="141" customWidth="1"/>
    <col min="25" max="26" width="4.7109375" style="141" customWidth="1"/>
    <col min="27" max="27" width="8.7109375" style="141"/>
    <col min="28" max="28" width="46.140625" style="141" customWidth="1"/>
    <col min="29" max="16384" width="8.7109375" style="14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319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50">
        <v>44371.556718634303</v>
      </c>
      <c r="J13" s="182" t="s">
        <v>307</v>
      </c>
      <c r="K13" s="183"/>
      <c r="L13" s="183"/>
      <c r="M13" s="183"/>
      <c r="N13" s="183"/>
      <c r="O13" s="183"/>
      <c r="P13" s="183"/>
      <c r="Q13" s="183"/>
      <c r="R13" s="183"/>
      <c r="S13" s="183"/>
      <c r="T13" s="184"/>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9">
        <v>44336.775273148101</v>
      </c>
      <c r="J14" s="185" t="s">
        <v>321</v>
      </c>
      <c r="K14" s="186"/>
      <c r="L14" s="186"/>
      <c r="M14" s="186"/>
      <c r="N14" s="186"/>
      <c r="O14" s="186"/>
      <c r="P14" s="186"/>
      <c r="Q14" s="186"/>
      <c r="R14" s="186"/>
      <c r="S14" s="186"/>
      <c r="T14" s="186"/>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8" t="s">
        <v>44</v>
      </c>
      <c r="K35" s="148"/>
      <c r="L35" s="148" t="s">
        <v>44</v>
      </c>
      <c r="M35" s="148"/>
      <c r="N35" s="29"/>
      <c r="O35" s="29"/>
      <c r="P35" s="148" t="s">
        <v>44</v>
      </c>
      <c r="Q35" s="148"/>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1" t="s">
        <v>222</v>
      </c>
      <c r="N36" s="181" t="s">
        <v>97</v>
      </c>
      <c r="O36" s="181" t="s">
        <v>225</v>
      </c>
      <c r="P36" s="181"/>
      <c r="Q36" s="181"/>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1" t="s">
        <v>217</v>
      </c>
      <c r="N37" s="181" t="s">
        <v>218</v>
      </c>
      <c r="O37" s="181" t="s">
        <v>221</v>
      </c>
      <c r="P37" s="181"/>
      <c r="Q37" s="181"/>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8"/>
      <c r="N38" s="29"/>
      <c r="O38" s="29"/>
      <c r="P38" s="148" t="s">
        <v>44</v>
      </c>
      <c r="Q38" s="148"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227</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219</v>
      </c>
      <c r="I43" s="2"/>
      <c r="J43" s="2"/>
      <c r="K43" s="2"/>
      <c r="L43" s="2"/>
      <c r="M43" s="31" t="b">
        <v>0</v>
      </c>
      <c r="N43" s="31" t="b">
        <v>0</v>
      </c>
      <c r="O43" s="31" t="b">
        <v>0</v>
      </c>
      <c r="P43" s="2"/>
      <c r="Q43" s="2"/>
      <c r="R43" s="2"/>
      <c r="S43" s="2"/>
      <c r="T43" s="2"/>
      <c r="U43" s="2"/>
      <c r="V43" s="2"/>
      <c r="W43" s="2"/>
      <c r="X43" s="4"/>
      <c r="Y43" s="16"/>
      <c r="Z43" s="1"/>
      <c r="AA43" s="1"/>
      <c r="AB43" s="1"/>
    </row>
    <row r="44" spans="1:28" outlineLevel="3" x14ac:dyDescent="0.25">
      <c r="A44" s="1"/>
      <c r="B44" s="33"/>
      <c r="C44" s="73">
        <f t="shared" ref="C44:C50" si="1">INT($C$31)+3</f>
        <v>4</v>
      </c>
      <c r="D44" s="4"/>
      <c r="E44" s="5"/>
      <c r="F44" s="5"/>
      <c r="G44" s="4"/>
      <c r="H44" s="2" t="s">
        <v>220</v>
      </c>
      <c r="I44" s="2"/>
      <c r="J44" s="2"/>
      <c r="K44" s="2"/>
      <c r="L44" s="2"/>
      <c r="M44" s="31" t="b">
        <v>0</v>
      </c>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233</v>
      </c>
      <c r="I45" s="2"/>
      <c r="J45" s="2"/>
      <c r="K45" s="2"/>
      <c r="L45" s="2"/>
      <c r="M45" s="31" t="b">
        <v>0</v>
      </c>
      <c r="N45" s="31" t="b">
        <v>0</v>
      </c>
      <c r="O45" s="31" t="b">
        <v>0</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286</v>
      </c>
      <c r="I46" s="2"/>
      <c r="J46" s="2"/>
      <c r="K46" s="2"/>
      <c r="L46" s="2"/>
      <c r="M46" s="2"/>
      <c r="N46" s="2"/>
      <c r="O46" s="145">
        <v>43748</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287</v>
      </c>
      <c r="I47" s="2"/>
      <c r="J47" s="2"/>
      <c r="K47" s="2"/>
      <c r="L47" s="2"/>
      <c r="M47" s="2"/>
      <c r="N47" s="2"/>
      <c r="O47" s="145">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t="s">
        <v>288</v>
      </c>
      <c r="I48" s="2"/>
      <c r="J48" s="2"/>
      <c r="K48" s="2"/>
      <c r="L48" s="2"/>
      <c r="M48" s="2"/>
      <c r="N48" s="2"/>
      <c r="O48" s="145">
        <v>43826</v>
      </c>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2"/>
      <c r="I50" s="2"/>
      <c r="J50" s="2"/>
      <c r="K50" s="2"/>
      <c r="L50" s="2"/>
      <c r="M50" s="2"/>
      <c r="N50" s="2"/>
      <c r="O50" s="2"/>
      <c r="P50" s="2"/>
      <c r="Q50" s="2"/>
      <c r="R50" s="2"/>
      <c r="S50" s="2"/>
      <c r="T50" s="2"/>
      <c r="U50" s="2"/>
      <c r="V50" s="2"/>
      <c r="W50" s="2"/>
      <c r="X50" s="4"/>
      <c r="Y50" s="16"/>
      <c r="Z50" s="1"/>
      <c r="AA50" s="1"/>
      <c r="AB50" s="1"/>
    </row>
    <row r="51" spans="1:28" outlineLevel="2" x14ac:dyDescent="0.25">
      <c r="A51" s="1"/>
      <c r="B51" s="33"/>
      <c r="C51" s="73">
        <f>INT($C$31)+2</f>
        <v>3</v>
      </c>
      <c r="D51" s="4"/>
      <c r="E51" s="5"/>
      <c r="F51" s="5"/>
      <c r="G51" s="4"/>
      <c r="H51" s="100" t="s">
        <v>229</v>
      </c>
      <c r="I51" s="2"/>
      <c r="J51" s="2" t="s">
        <v>230</v>
      </c>
      <c r="K51" s="2" t="s">
        <v>231</v>
      </c>
      <c r="L51" s="2" t="s">
        <v>232</v>
      </c>
      <c r="M51" s="2" t="s">
        <v>222</v>
      </c>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c r="I52" s="2"/>
      <c r="J52" s="2" t="s">
        <v>214</v>
      </c>
      <c r="K52" s="2" t="s">
        <v>215</v>
      </c>
      <c r="L52" s="2" t="s">
        <v>216</v>
      </c>
      <c r="M52" s="2" t="s">
        <v>217</v>
      </c>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219</v>
      </c>
      <c r="I53" s="2"/>
      <c r="J53" s="31" t="b">
        <v>1</v>
      </c>
      <c r="K53" s="31" t="b">
        <v>1</v>
      </c>
      <c r="L53" s="31" t="b">
        <v>1</v>
      </c>
      <c r="M53" s="31" t="b">
        <v>0</v>
      </c>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t="s">
        <v>220</v>
      </c>
      <c r="I54" s="2"/>
      <c r="J54" s="31" t="b">
        <v>1</v>
      </c>
      <c r="K54" s="31" t="b">
        <v>0</v>
      </c>
      <c r="L54" s="31" t="b">
        <v>0</v>
      </c>
      <c r="M54" s="31" t="b">
        <v>0</v>
      </c>
      <c r="N54" s="2"/>
      <c r="O54" s="2"/>
      <c r="P54" s="2"/>
      <c r="Q54" s="2"/>
      <c r="R54" s="2"/>
      <c r="S54" s="2"/>
      <c r="T54" s="2"/>
      <c r="U54" s="2"/>
      <c r="V54" s="2"/>
      <c r="W54" s="2"/>
      <c r="X54" s="4"/>
      <c r="Y54" s="16"/>
      <c r="Z54" s="1"/>
      <c r="AA54" s="1"/>
      <c r="AB54" s="1"/>
    </row>
    <row r="55" spans="1:28" outlineLevel="3" x14ac:dyDescent="0.25">
      <c r="A55" s="1"/>
      <c r="B55" s="33"/>
      <c r="C55" s="73">
        <f>INT(C$31+3)</f>
        <v>4</v>
      </c>
      <c r="D55" s="4"/>
      <c r="E55" s="5"/>
      <c r="F55" s="5"/>
      <c r="G55" s="4"/>
      <c r="H55" s="2" t="s">
        <v>228</v>
      </c>
      <c r="I55" s="2"/>
      <c r="J55" s="31">
        <v>0</v>
      </c>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2"/>
      <c r="I56" s="2"/>
      <c r="J56" s="2"/>
      <c r="K56" s="2"/>
      <c r="L56" s="2"/>
      <c r="M56" s="2"/>
      <c r="N56" s="2"/>
      <c r="O56" s="2"/>
      <c r="P56" s="2"/>
      <c r="Q56" s="2"/>
      <c r="R56" s="2"/>
      <c r="S56" s="2"/>
      <c r="T56" s="2"/>
      <c r="U56" s="2"/>
      <c r="V56" s="2"/>
      <c r="W56" s="2"/>
      <c r="X56" s="4"/>
      <c r="Y56" s="16"/>
      <c r="Z56" s="1"/>
      <c r="AA56" s="1"/>
      <c r="AB56" s="1"/>
    </row>
    <row r="57" spans="1:28" ht="5.0999999999999996" customHeight="1" outlineLevel="3" x14ac:dyDescent="0.25">
      <c r="A57" s="1"/>
      <c r="B57" s="33"/>
      <c r="C57" s="73">
        <f>INT($C$31)+3.005</f>
        <v>4.0049999999999999</v>
      </c>
      <c r="D57" s="4"/>
      <c r="E57" s="4"/>
      <c r="F57" s="4"/>
      <c r="G57" s="4"/>
      <c r="H57" s="83"/>
      <c r="I57" s="83"/>
      <c r="J57" s="83"/>
      <c r="K57" s="83"/>
      <c r="L57" s="83"/>
      <c r="M57" s="83"/>
      <c r="N57" s="83"/>
      <c r="O57" s="83"/>
      <c r="P57" s="83"/>
      <c r="Q57" s="83"/>
      <c r="R57" s="83"/>
      <c r="S57" s="83"/>
      <c r="T57" s="83"/>
      <c r="U57" s="83"/>
      <c r="V57" s="83"/>
      <c r="W57" s="83"/>
      <c r="X57" s="4" t="s">
        <v>3</v>
      </c>
      <c r="Y57" s="16"/>
      <c r="Z57" s="1"/>
      <c r="AA57" s="1"/>
      <c r="AB57" s="1"/>
    </row>
    <row r="58" spans="1:28" s="131" customFormat="1"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28" s="131" customFormat="1"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28" s="131" customFormat="1"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28" s="131" customFormat="1"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28" outlineLevel="2" x14ac:dyDescent="0.25">
      <c r="A62" s="1"/>
      <c r="B62" s="1"/>
      <c r="C62" s="73">
        <f>INT($C$66)+2</f>
        <v>3</v>
      </c>
      <c r="D62" s="1"/>
      <c r="E62" s="1"/>
      <c r="F62" s="1"/>
      <c r="G62" s="1"/>
      <c r="H62" s="1"/>
      <c r="I62" s="1"/>
      <c r="J62" s="1"/>
      <c r="K62" s="1"/>
      <c r="L62" s="1"/>
      <c r="M62" s="1"/>
      <c r="N62" s="1"/>
      <c r="O62" s="1"/>
      <c r="P62" s="1"/>
      <c r="Q62" s="1"/>
      <c r="R62" s="1"/>
      <c r="S62" s="1"/>
      <c r="T62" s="1"/>
      <c r="U62" s="1"/>
      <c r="V62" s="1"/>
      <c r="W62" s="1"/>
      <c r="X62" s="1"/>
      <c r="Y62" s="1"/>
      <c r="Z62" s="1"/>
      <c r="AA62" s="1"/>
      <c r="AB62" s="1"/>
    </row>
    <row r="63" spans="1:28" ht="5.0999999999999996" customHeight="1" thickBot="1" x14ac:dyDescent="0.3">
      <c r="A63" s="1"/>
      <c r="B63" s="20"/>
      <c r="C63" s="74">
        <f>INT($C$66)+0.005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28" ht="5.0999999999999996" customHeight="1" outlineLevel="1" x14ac:dyDescent="0.25">
      <c r="A64" s="1"/>
      <c r="B64" s="34" t="s">
        <v>21</v>
      </c>
      <c r="C64" s="75">
        <f>INT($C$66)+1.005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4" x14ac:dyDescent="0.25">
      <c r="A65" s="1"/>
      <c r="B65" s="33"/>
      <c r="C65" s="73">
        <f>INT(MAX($C$76:$C$101))+1</f>
        <v>5</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18.75" x14ac:dyDescent="0.25">
      <c r="A66" s="1"/>
      <c r="B66" s="33"/>
      <c r="C66" s="73">
        <v>1.02</v>
      </c>
      <c r="D66" s="21"/>
      <c r="E66" s="24" t="s">
        <v>6</v>
      </c>
      <c r="F66" s="25"/>
      <c r="G66" s="12"/>
      <c r="H66" s="172" t="str">
        <f>COUNTIFS($B$1:$B66, "«")&amp;" Feed supply spreads and initial conditions for the generator (at weaning)"</f>
        <v>3 Feed supply spreads and initial conditions for the generator (at weaning)</v>
      </c>
      <c r="I66" s="6"/>
      <c r="J66" s="6"/>
      <c r="K66" s="6"/>
      <c r="L66" s="6"/>
      <c r="M66" s="6"/>
      <c r="N66" s="6"/>
      <c r="O66" s="6"/>
      <c r="P66" s="6"/>
      <c r="Q66" s="6"/>
      <c r="R66" s="6"/>
      <c r="S66" s="6"/>
      <c r="T66" s="6"/>
      <c r="U66" s="6"/>
      <c r="V66" s="6"/>
      <c r="W66" s="6"/>
      <c r="X66" s="10"/>
      <c r="Y66" s="16"/>
      <c r="Z66" s="1"/>
      <c r="AA66" s="1"/>
      <c r="AB66" s="1"/>
    </row>
    <row r="67" spans="1:28" ht="18.75" outlineLevel="1" x14ac:dyDescent="0.25">
      <c r="A67" s="1"/>
      <c r="B67" s="33"/>
      <c r="C67" s="73">
        <f>INT($C$66)+1.02</f>
        <v>2.02</v>
      </c>
      <c r="D67" s="21"/>
      <c r="E67" s="24" t="s">
        <v>10</v>
      </c>
      <c r="F67" s="28">
        <v>1</v>
      </c>
      <c r="G67" s="13"/>
      <c r="H67" s="8"/>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INT($C$66)+2.005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INT($C$66)+3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INT($C$66)+3</f>
        <v>4</v>
      </c>
      <c r="D70" s="3"/>
      <c r="E70" s="5"/>
      <c r="F70" s="5"/>
      <c r="G70" s="3"/>
      <c r="H70" s="29"/>
      <c r="I70" s="29"/>
      <c r="J70" s="148" t="s">
        <v>44</v>
      </c>
      <c r="K70" s="148"/>
      <c r="L70" s="148" t="s">
        <v>44</v>
      </c>
      <c r="M70" s="148"/>
      <c r="N70" s="29"/>
      <c r="O70" s="29"/>
      <c r="P70" s="148" t="s">
        <v>44</v>
      </c>
      <c r="Q70" s="148"/>
      <c r="R70" s="29"/>
      <c r="S70" s="29"/>
      <c r="T70" s="29"/>
      <c r="U70" s="29"/>
      <c r="V70" s="29"/>
      <c r="W70" s="29"/>
      <c r="X70" s="3"/>
      <c r="Y70" s="16"/>
      <c r="Z70" s="1"/>
      <c r="AA70" s="1"/>
      <c r="AB70" s="1"/>
    </row>
    <row r="71" spans="1:28" outlineLevel="2" x14ac:dyDescent="0.25">
      <c r="A71" s="1"/>
      <c r="B71" s="33"/>
      <c r="C71" s="73">
        <f>INT($C$66)+2</f>
        <v>3</v>
      </c>
      <c r="D71" s="3"/>
      <c r="E71" s="5"/>
      <c r="F71" s="5"/>
      <c r="G71" s="3"/>
      <c r="H71" s="29"/>
      <c r="I71" s="29"/>
      <c r="J71" s="148" t="s">
        <v>44</v>
      </c>
      <c r="K71" s="148"/>
      <c r="L71" s="148" t="s">
        <v>44</v>
      </c>
      <c r="M71" s="148"/>
      <c r="N71" s="29"/>
      <c r="O71" s="29"/>
      <c r="P71" s="148" t="s">
        <v>44</v>
      </c>
      <c r="Q71" s="148"/>
      <c r="R71" s="29"/>
      <c r="S71" s="29"/>
      <c r="T71" s="29"/>
      <c r="U71" s="29"/>
      <c r="V71" s="29"/>
      <c r="W71" s="29"/>
      <c r="X71" s="3"/>
      <c r="Y71" s="16"/>
      <c r="Z71" s="1"/>
      <c r="AA71" s="1"/>
      <c r="AB71" s="1"/>
    </row>
    <row r="72" spans="1:28" ht="30" outlineLevel="2" x14ac:dyDescent="0.25">
      <c r="A72" s="1"/>
      <c r="B72" s="33"/>
      <c r="C72" s="73">
        <f>INT($C$66)+2</f>
        <v>3</v>
      </c>
      <c r="D72" s="3"/>
      <c r="E72" s="5"/>
      <c r="F72" s="5"/>
      <c r="G72" s="3"/>
      <c r="H72" s="29"/>
      <c r="I72" s="29"/>
      <c r="J72" s="148" t="s">
        <v>72</v>
      </c>
      <c r="K72" s="148"/>
      <c r="L72" s="148" t="s">
        <v>73</v>
      </c>
      <c r="M72" s="148"/>
      <c r="N72" s="29" t="s">
        <v>106</v>
      </c>
      <c r="O72" s="29" t="s">
        <v>149</v>
      </c>
      <c r="P72" s="148" t="s">
        <v>75</v>
      </c>
      <c r="Q72" s="148"/>
      <c r="R72" s="29"/>
      <c r="S72" s="29"/>
      <c r="T72" s="29"/>
      <c r="U72" s="29"/>
      <c r="V72" s="29"/>
      <c r="W72" s="29"/>
      <c r="X72" s="3"/>
      <c r="Y72" s="16"/>
      <c r="Z72" s="1"/>
      <c r="AA72" s="1"/>
      <c r="AB72" s="1"/>
    </row>
    <row r="73" spans="1:28" ht="9.75" customHeight="1" outlineLevel="2" x14ac:dyDescent="0.25">
      <c r="A73" s="1"/>
      <c r="B73" s="33" t="s">
        <v>20</v>
      </c>
      <c r="C73" s="73">
        <f>INT($C$66)+2.01</f>
        <v>3.01</v>
      </c>
      <c r="D73" s="3"/>
      <c r="E73" s="3"/>
      <c r="F73" s="3"/>
      <c r="G73" s="3"/>
      <c r="H73" s="29"/>
      <c r="I73" s="29"/>
      <c r="J73" s="148" t="s">
        <v>44</v>
      </c>
      <c r="K73" s="148"/>
      <c r="L73" s="148" t="s">
        <v>44</v>
      </c>
      <c r="M73" s="148"/>
      <c r="N73" s="29"/>
      <c r="O73" s="29"/>
      <c r="P73" s="148" t="s">
        <v>44</v>
      </c>
      <c r="Q73" s="148"/>
      <c r="R73" s="29"/>
      <c r="S73" s="29"/>
      <c r="T73" s="29"/>
      <c r="U73" s="29"/>
      <c r="V73" s="29"/>
      <c r="W73" s="29"/>
      <c r="X73" s="3"/>
      <c r="Y73" s="16"/>
      <c r="Z73" s="1"/>
      <c r="AA73" s="1"/>
      <c r="AB73" s="1"/>
    </row>
    <row r="74" spans="1:28" outlineLevel="4" x14ac:dyDescent="0.25">
      <c r="A74" s="1"/>
      <c r="B74" s="33"/>
      <c r="C74" s="73">
        <f>C$65</f>
        <v>5</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4" x14ac:dyDescent="0.25">
      <c r="A75" s="1"/>
      <c r="B75" s="33" t="s">
        <v>19</v>
      </c>
      <c r="C75" s="73">
        <f>C$65</f>
        <v>5</v>
      </c>
      <c r="D75" s="4" t="s">
        <v>44</v>
      </c>
      <c r="E75" s="5"/>
      <c r="F75" s="5"/>
      <c r="G75" s="4"/>
      <c r="H75" s="5"/>
      <c r="I75" s="5"/>
      <c r="J75" s="5"/>
      <c r="K75" s="5"/>
      <c r="L75" s="5"/>
      <c r="M75" s="5"/>
      <c r="N75" s="5"/>
      <c r="O75" s="5"/>
      <c r="P75" s="5"/>
      <c r="Q75" s="5"/>
      <c r="R75" s="5"/>
      <c r="S75" s="5"/>
      <c r="T75" s="5"/>
      <c r="U75" s="5"/>
      <c r="V75" s="5"/>
      <c r="W75" s="5"/>
      <c r="X75" s="4"/>
      <c r="Y75" s="16"/>
      <c r="Z75" s="1"/>
      <c r="AA75" s="1"/>
      <c r="AB75" s="1"/>
    </row>
    <row r="76" spans="1:28" s="97" customFormat="1" ht="5.0999999999999996" customHeight="1" outlineLevel="2" x14ac:dyDescent="0.25">
      <c r="A76" s="1"/>
      <c r="B76" s="33"/>
      <c r="C76" s="73">
        <f>INT($C$66)+2.005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s="97" customFormat="1" outlineLevel="2" x14ac:dyDescent="0.25">
      <c r="A77" s="1"/>
      <c r="B77" s="33"/>
      <c r="C77" s="73">
        <f>INT($C$66)+2</f>
        <v>3</v>
      </c>
      <c r="D77" s="4"/>
      <c r="E77" s="5"/>
      <c r="F77" s="5"/>
      <c r="G77" s="4"/>
      <c r="H77" s="2" t="s">
        <v>124</v>
      </c>
      <c r="I77" s="2"/>
      <c r="J77" s="36">
        <v>1</v>
      </c>
      <c r="K77" s="2"/>
      <c r="L77" s="121">
        <f>i_w_start_len1*i_n1_len^L80</f>
        <v>81</v>
      </c>
      <c r="M77" s="2"/>
      <c r="N77" s="116" t="s">
        <v>150</v>
      </c>
      <c r="O77" s="31">
        <v>10</v>
      </c>
      <c r="P77" s="121">
        <f>i_w_start_len3*i_n3_len^P80</f>
        <v>81</v>
      </c>
      <c r="Q77" s="2"/>
      <c r="R77" s="2"/>
      <c r="S77" s="2"/>
      <c r="T77" s="2"/>
      <c r="U77" s="2"/>
      <c r="V77" s="2"/>
      <c r="W77" s="2"/>
      <c r="X77" s="4"/>
      <c r="Y77" s="16"/>
      <c r="Z77" s="1"/>
      <c r="AA77" s="1"/>
      <c r="AB77" s="1"/>
    </row>
    <row r="78" spans="1:28" outlineLevel="2" x14ac:dyDescent="0.25">
      <c r="A78" s="1"/>
      <c r="B78" s="33"/>
      <c r="C78" s="73">
        <f>INT($C$66)+2</f>
        <v>3</v>
      </c>
      <c r="D78" s="4"/>
      <c r="E78" s="5"/>
      <c r="F78" s="5"/>
      <c r="G78" s="4"/>
      <c r="H78" s="2" t="s">
        <v>125</v>
      </c>
      <c r="I78" s="2"/>
      <c r="J78" s="121">
        <f>J$77/(J$79^J$80)</f>
        <v>1</v>
      </c>
      <c r="K78" s="2"/>
      <c r="L78" s="31">
        <v>3</v>
      </c>
      <c r="M78" s="2"/>
      <c r="N78" s="2"/>
      <c r="O78" s="2"/>
      <c r="P78" s="31">
        <v>3</v>
      </c>
      <c r="Q78" s="2"/>
      <c r="R78" s="2"/>
      <c r="S78" s="2"/>
      <c r="T78" s="2"/>
      <c r="U78" s="2"/>
      <c r="V78" s="2"/>
      <c r="W78" s="2"/>
      <c r="X78" s="4"/>
      <c r="Y78" s="16"/>
      <c r="Z78" s="1"/>
      <c r="AA78" s="1"/>
      <c r="AB78" s="1"/>
    </row>
    <row r="79" spans="1:28" s="97" customFormat="1" outlineLevel="3" x14ac:dyDescent="0.25">
      <c r="A79" s="1"/>
      <c r="B79" s="33"/>
      <c r="C79" s="73">
        <f>INT($C$66)+3</f>
        <v>4</v>
      </c>
      <c r="D79" s="4"/>
      <c r="E79" s="5"/>
      <c r="F79" s="5"/>
      <c r="G79" s="4"/>
      <c r="H79" s="2" t="s">
        <v>126</v>
      </c>
      <c r="I79" s="2"/>
      <c r="J79" s="36">
        <v>1</v>
      </c>
      <c r="K79" s="115"/>
      <c r="L79" s="31">
        <v>3</v>
      </c>
      <c r="M79" s="115"/>
      <c r="N79" s="2"/>
      <c r="O79" s="2"/>
      <c r="P79" s="31">
        <v>3</v>
      </c>
      <c r="Q79" s="115"/>
      <c r="R79" s="187" t="s">
        <v>139</v>
      </c>
      <c r="S79" s="188"/>
      <c r="T79" s="188"/>
      <c r="U79" s="188"/>
      <c r="V79" s="188"/>
      <c r="W79" s="189"/>
      <c r="X79" s="4"/>
      <c r="Y79" s="16"/>
      <c r="Z79" s="1"/>
      <c r="AA79" s="1"/>
      <c r="AB79" s="1"/>
    </row>
    <row r="80" spans="1:28" ht="14.45" customHeight="1" outlineLevel="3" x14ac:dyDescent="0.25">
      <c r="A80" s="1"/>
      <c r="B80" s="33"/>
      <c r="C80" s="73">
        <f>INT($C$66)+3</f>
        <v>4</v>
      </c>
      <c r="D80" s="4"/>
      <c r="E80" s="5"/>
      <c r="F80" s="5"/>
      <c r="G80" s="4"/>
      <c r="H80" s="2" t="s">
        <v>128</v>
      </c>
      <c r="I80" s="2"/>
      <c r="J80" s="31">
        <v>1</v>
      </c>
      <c r="K80" s="2"/>
      <c r="L80" s="121">
        <f>COUNTIF(i_fixed_fvp_mask_dams,TRUE)+COUNTIF(i_fvp_mask_dams,TRUE)</f>
        <v>3</v>
      </c>
      <c r="M80" s="2"/>
      <c r="N80" s="2"/>
      <c r="O80" s="2"/>
      <c r="P80" s="121">
        <f>COUNTIF(J53:M53,TRUE)</f>
        <v>3</v>
      </c>
      <c r="Q80" s="115"/>
      <c r="R80" s="190"/>
      <c r="S80" s="191"/>
      <c r="T80" s="191"/>
      <c r="U80" s="191"/>
      <c r="V80" s="191"/>
      <c r="W80" s="192"/>
      <c r="X80" s="4"/>
      <c r="Y80" s="16"/>
      <c r="Z80" s="1"/>
      <c r="AA80" s="1"/>
      <c r="AB80" s="1"/>
    </row>
    <row r="81" spans="1:28" s="120" customFormat="1" outlineLevel="3" x14ac:dyDescent="0.25">
      <c r="A81" s="1"/>
      <c r="B81" s="33"/>
      <c r="C81" s="73">
        <f>INT(C$66+3)</f>
        <v>4</v>
      </c>
      <c r="D81" s="4"/>
      <c r="E81" s="5"/>
      <c r="F81" s="5"/>
      <c r="G81" s="4"/>
      <c r="H81" s="2" t="s">
        <v>127</v>
      </c>
      <c r="I81" s="2"/>
      <c r="J81" s="31">
        <v>1</v>
      </c>
      <c r="K81" s="2"/>
      <c r="L81" s="31">
        <v>1</v>
      </c>
      <c r="M81" s="2"/>
      <c r="N81" s="2"/>
      <c r="O81" s="2"/>
      <c r="P81" s="31">
        <v>1</v>
      </c>
      <c r="Q81" s="2"/>
      <c r="R81" s="193"/>
      <c r="S81" s="194"/>
      <c r="T81" s="194"/>
      <c r="U81" s="194"/>
      <c r="V81" s="194"/>
      <c r="W81" s="195"/>
      <c r="X81" s="4"/>
      <c r="Y81" s="16"/>
      <c r="Z81" s="1"/>
      <c r="AA81" s="1"/>
      <c r="AB81" s="1"/>
    </row>
    <row r="82" spans="1:28" ht="5.0999999999999996" customHeight="1" outlineLevel="3" x14ac:dyDescent="0.25">
      <c r="A82" s="1"/>
      <c r="B82" s="33"/>
      <c r="C82" s="73">
        <f>INT($C$66)+3.005</f>
        <v>4.0049999999999999</v>
      </c>
      <c r="D82" s="4"/>
      <c r="E82" s="4"/>
      <c r="F82" s="4"/>
      <c r="G82" s="4"/>
      <c r="H82" s="83"/>
      <c r="I82" s="83"/>
      <c r="J82" s="83"/>
      <c r="K82" s="83"/>
      <c r="L82" s="83"/>
      <c r="M82" s="83"/>
      <c r="N82" s="83"/>
      <c r="O82" s="83"/>
      <c r="P82" s="83"/>
      <c r="Q82" s="83"/>
      <c r="R82" s="83"/>
      <c r="S82" s="83"/>
      <c r="T82" s="83"/>
      <c r="U82" s="83"/>
      <c r="V82" s="83"/>
      <c r="W82" s="83"/>
      <c r="X82" s="4" t="s">
        <v>3</v>
      </c>
      <c r="Y82" s="16"/>
      <c r="Z82" s="1"/>
      <c r="AA82" s="1"/>
      <c r="AB82" s="1"/>
    </row>
    <row r="83" spans="1:28" ht="5.0999999999999996" customHeight="1" outlineLevel="2" x14ac:dyDescent="0.25">
      <c r="A83" s="1"/>
      <c r="B83" s="33"/>
      <c r="C83" s="73">
        <f>INT($C$66)+2.005</f>
        <v>3.0049999999999999</v>
      </c>
      <c r="D83" s="4" t="s">
        <v>2</v>
      </c>
      <c r="E83" s="4"/>
      <c r="F83" s="4"/>
      <c r="G83" s="4"/>
      <c r="H83" s="58"/>
      <c r="I83" s="58"/>
      <c r="J83" s="58"/>
      <c r="K83" s="58"/>
      <c r="L83" s="58"/>
      <c r="M83" s="58"/>
      <c r="N83" s="58"/>
      <c r="O83" s="58"/>
      <c r="P83" s="58"/>
      <c r="Q83" s="58"/>
      <c r="R83" s="58"/>
      <c r="S83" s="58"/>
      <c r="T83" s="58"/>
      <c r="U83" s="58"/>
      <c r="V83" s="58"/>
      <c r="W83" s="58"/>
      <c r="X83" s="4"/>
      <c r="Y83" s="16"/>
      <c r="Z83" s="1"/>
      <c r="AA83" s="1"/>
      <c r="AB83" s="1"/>
    </row>
    <row r="84" spans="1:28" outlineLevel="2" x14ac:dyDescent="0.25">
      <c r="A84" s="1"/>
      <c r="B84" s="33"/>
      <c r="C84" s="73">
        <f>INT($C$66)+2</f>
        <v>3</v>
      </c>
      <c r="D84" s="4"/>
      <c r="E84" s="5"/>
      <c r="F84" s="5"/>
      <c r="G84" s="4"/>
      <c r="H84" s="173" t="s">
        <v>255</v>
      </c>
      <c r="I84" s="2"/>
      <c r="J84" s="2" t="s">
        <v>253</v>
      </c>
      <c r="K84" s="2" t="s">
        <v>254</v>
      </c>
      <c r="L84" s="2" t="s">
        <v>253</v>
      </c>
      <c r="M84" s="2" t="s">
        <v>254</v>
      </c>
      <c r="N84" s="2"/>
      <c r="O84" s="2"/>
      <c r="P84" s="2" t="s">
        <v>253</v>
      </c>
      <c r="Q84" s="2" t="s">
        <v>254</v>
      </c>
      <c r="R84" s="2"/>
      <c r="S84" s="2"/>
      <c r="T84" s="2"/>
      <c r="U84" s="2"/>
      <c r="V84" s="2"/>
      <c r="W84" s="2"/>
      <c r="X84" s="4"/>
      <c r="Y84" s="16"/>
      <c r="Z84" s="1"/>
      <c r="AA84" s="1"/>
      <c r="AB84" s="1"/>
    </row>
    <row r="85" spans="1:28" outlineLevel="3" x14ac:dyDescent="0.25">
      <c r="A85" s="1"/>
      <c r="B85" s="33"/>
      <c r="C85" s="73">
        <f>INT($C$66)+3</f>
        <v>4</v>
      </c>
      <c r="D85" s="4"/>
      <c r="E85" s="5">
        <v>0</v>
      </c>
      <c r="F85" s="5"/>
      <c r="G85" s="4"/>
      <c r="H85" s="176" t="s">
        <v>256</v>
      </c>
      <c r="I85" s="2"/>
      <c r="J85" s="174">
        <v>0</v>
      </c>
      <c r="K85" s="31">
        <v>1</v>
      </c>
      <c r="L85" s="31">
        <v>0</v>
      </c>
      <c r="M85" s="31">
        <v>1</v>
      </c>
      <c r="N85" s="2"/>
      <c r="O85" s="173"/>
      <c r="P85" s="31">
        <v>0</v>
      </c>
      <c r="Q85" s="174">
        <v>1</v>
      </c>
      <c r="R85" s="2"/>
      <c r="S85" s="2"/>
      <c r="T85" s="2"/>
      <c r="U85" s="2"/>
      <c r="V85" s="2"/>
      <c r="W85" s="2"/>
      <c r="X85" s="4"/>
      <c r="Y85" s="16"/>
      <c r="Z85" s="1"/>
      <c r="AA85" s="1"/>
      <c r="AB85" s="1"/>
    </row>
    <row r="86" spans="1:28" outlineLevel="3" x14ac:dyDescent="0.25">
      <c r="A86" s="1"/>
      <c r="B86" s="33"/>
      <c r="C86" s="73">
        <f>INT($C$66)+3</f>
        <v>4</v>
      </c>
      <c r="D86" s="4"/>
      <c r="E86" s="5">
        <v>1</v>
      </c>
      <c r="F86" s="5"/>
      <c r="G86" s="4"/>
      <c r="H86" s="176" t="s">
        <v>257</v>
      </c>
      <c r="I86" s="2"/>
      <c r="J86" s="173"/>
      <c r="K86" s="173"/>
      <c r="L86" s="31">
        <v>1</v>
      </c>
      <c r="M86" s="31">
        <v>1</v>
      </c>
      <c r="N86" s="2"/>
      <c r="O86" s="173"/>
      <c r="P86" s="31">
        <v>1</v>
      </c>
      <c r="Q86" s="174">
        <v>1</v>
      </c>
      <c r="R86" s="2"/>
      <c r="S86" s="2"/>
      <c r="T86" s="2"/>
      <c r="U86" s="2"/>
      <c r="V86" s="2"/>
      <c r="W86" s="2"/>
      <c r="X86" s="4"/>
      <c r="Y86" s="16"/>
      <c r="Z86" s="1"/>
      <c r="AA86" s="1"/>
      <c r="AB86" s="1"/>
    </row>
    <row r="87" spans="1:28" outlineLevel="3" x14ac:dyDescent="0.25">
      <c r="A87" s="1"/>
      <c r="B87" s="33"/>
      <c r="C87" s="73">
        <f>INT($C$66)+3</f>
        <v>4</v>
      </c>
      <c r="D87" s="4"/>
      <c r="E87" s="5">
        <v>2</v>
      </c>
      <c r="F87" s="5"/>
      <c r="G87" s="4"/>
      <c r="H87" s="176" t="s">
        <v>258</v>
      </c>
      <c r="I87" s="2"/>
      <c r="J87" s="173"/>
      <c r="K87" s="173"/>
      <c r="L87" s="31">
        <v>-1</v>
      </c>
      <c r="M87" s="31">
        <v>1</v>
      </c>
      <c r="N87" s="2"/>
      <c r="O87" s="173"/>
      <c r="P87" s="31">
        <v>-1</v>
      </c>
      <c r="Q87" s="174">
        <v>1</v>
      </c>
      <c r="R87" s="2"/>
      <c r="S87" s="2"/>
      <c r="T87" s="2"/>
      <c r="U87" s="2"/>
      <c r="V87" s="2"/>
      <c r="W87" s="2"/>
      <c r="X87" s="4"/>
      <c r="Y87" s="16"/>
      <c r="Z87" s="1"/>
      <c r="AA87" s="1"/>
      <c r="AB87" s="1"/>
    </row>
    <row r="88" spans="1:28" outlineLevel="3" x14ac:dyDescent="0.25">
      <c r="A88" s="1"/>
      <c r="B88" s="33"/>
      <c r="C88" s="73">
        <f>INT(C$66+3)</f>
        <v>4</v>
      </c>
      <c r="D88" s="4"/>
      <c r="E88" s="5">
        <v>3</v>
      </c>
      <c r="F88" s="5"/>
      <c r="G88" s="4"/>
      <c r="H88" s="176" t="s">
        <v>259</v>
      </c>
      <c r="I88" s="2"/>
      <c r="J88" s="173"/>
      <c r="K88" s="173"/>
      <c r="L88" s="31">
        <v>0.5</v>
      </c>
      <c r="M88" s="31">
        <v>1</v>
      </c>
      <c r="N88" s="2"/>
      <c r="O88" s="2"/>
      <c r="P88" s="31">
        <v>0.33300000000000002</v>
      </c>
      <c r="Q88" s="31">
        <v>1</v>
      </c>
      <c r="R88" s="2"/>
      <c r="S88" s="2"/>
      <c r="T88" s="2"/>
      <c r="U88" s="2"/>
      <c r="V88" s="2"/>
      <c r="W88" s="2"/>
      <c r="X88" s="4"/>
      <c r="Y88" s="16"/>
      <c r="Z88" s="1"/>
      <c r="AA88" s="1"/>
      <c r="AB88" s="1"/>
    </row>
    <row r="89" spans="1:28" outlineLevel="3" x14ac:dyDescent="0.25">
      <c r="A89" s="1"/>
      <c r="B89" s="33"/>
      <c r="C89" s="73">
        <f t="shared" ref="C89:C92" si="2">INT(C$66+3)</f>
        <v>4</v>
      </c>
      <c r="D89" s="4"/>
      <c r="E89" s="5">
        <v>4</v>
      </c>
      <c r="F89" s="5"/>
      <c r="G89" s="4"/>
      <c r="H89" s="176" t="s">
        <v>260</v>
      </c>
      <c r="I89" s="2"/>
      <c r="J89" s="173"/>
      <c r="K89" s="173"/>
      <c r="L89" s="31">
        <v>-0.5</v>
      </c>
      <c r="M89" s="31">
        <v>1</v>
      </c>
      <c r="N89" s="2"/>
      <c r="O89" s="2"/>
      <c r="P89" s="31">
        <v>0.66600000000000004</v>
      </c>
      <c r="Q89" s="31">
        <v>1</v>
      </c>
      <c r="R89" s="2"/>
      <c r="S89" s="2"/>
      <c r="T89" s="2"/>
      <c r="U89" s="2"/>
      <c r="V89" s="2"/>
      <c r="W89" s="2"/>
      <c r="X89" s="4"/>
      <c r="Y89" s="16"/>
      <c r="Z89" s="1"/>
      <c r="AA89" s="1"/>
      <c r="AB89" s="1"/>
    </row>
    <row r="90" spans="1:28" outlineLevel="3" x14ac:dyDescent="0.25">
      <c r="A90" s="1"/>
      <c r="B90" s="33"/>
      <c r="C90" s="73">
        <f t="shared" si="2"/>
        <v>4</v>
      </c>
      <c r="D90" s="4"/>
      <c r="E90" s="5">
        <v>5</v>
      </c>
      <c r="F90" s="5"/>
      <c r="G90" s="4"/>
      <c r="H90" s="176" t="s">
        <v>261</v>
      </c>
      <c r="I90" s="2"/>
      <c r="J90" s="173"/>
      <c r="K90" s="173"/>
      <c r="L90" s="31">
        <v>0.2</v>
      </c>
      <c r="M90" s="31">
        <v>1</v>
      </c>
      <c r="N90" s="2"/>
      <c r="O90" s="2"/>
      <c r="P90" s="31">
        <v>-0.5</v>
      </c>
      <c r="Q90" s="31">
        <v>1</v>
      </c>
      <c r="R90" s="2"/>
      <c r="S90" s="2"/>
      <c r="T90" s="2"/>
      <c r="U90" s="2"/>
      <c r="V90" s="2"/>
      <c r="W90" s="2"/>
      <c r="X90" s="4"/>
      <c r="Y90" s="16"/>
      <c r="Z90" s="1"/>
      <c r="AA90" s="1"/>
      <c r="AB90" s="1"/>
    </row>
    <row r="91" spans="1:28" outlineLevel="3" x14ac:dyDescent="0.25">
      <c r="A91" s="1"/>
      <c r="B91" s="33"/>
      <c r="C91" s="73">
        <f t="shared" si="2"/>
        <v>4</v>
      </c>
      <c r="D91" s="4"/>
      <c r="E91" s="5">
        <v>6</v>
      </c>
      <c r="F91" s="5"/>
      <c r="G91" s="4"/>
      <c r="H91" s="176" t="s">
        <v>262</v>
      </c>
      <c r="I91" s="2"/>
      <c r="J91" s="173"/>
      <c r="K91" s="173"/>
      <c r="L91" s="31">
        <v>-0.2</v>
      </c>
      <c r="M91" s="31">
        <v>1</v>
      </c>
      <c r="N91" s="2"/>
      <c r="O91" s="2"/>
      <c r="P91" s="31">
        <v>3.9</v>
      </c>
      <c r="Q91" s="31">
        <v>300</v>
      </c>
      <c r="R91" s="2"/>
      <c r="S91" s="2"/>
      <c r="T91" s="2"/>
      <c r="U91" s="2"/>
      <c r="V91" s="2"/>
      <c r="W91" s="2"/>
      <c r="X91" s="4"/>
      <c r="Y91" s="16"/>
      <c r="Z91" s="1"/>
      <c r="AA91" s="1"/>
      <c r="AB91" s="1"/>
    </row>
    <row r="92" spans="1:28" outlineLevel="3" x14ac:dyDescent="0.25">
      <c r="A92" s="1"/>
      <c r="B92" s="33"/>
      <c r="C92" s="73">
        <f t="shared" si="2"/>
        <v>4</v>
      </c>
      <c r="D92" s="4"/>
      <c r="E92" s="5">
        <v>7</v>
      </c>
      <c r="F92" s="5"/>
      <c r="G92" s="4"/>
      <c r="H92" s="176" t="s">
        <v>263</v>
      </c>
      <c r="I92" s="2"/>
      <c r="J92" s="173"/>
      <c r="K92" s="173"/>
      <c r="L92" s="31">
        <v>0.1</v>
      </c>
      <c r="M92" s="31">
        <v>1</v>
      </c>
      <c r="N92" s="2"/>
      <c r="O92" s="2"/>
      <c r="P92" s="31">
        <v>3.5</v>
      </c>
      <c r="Q92" s="31">
        <v>100</v>
      </c>
      <c r="R92" s="2"/>
      <c r="S92" s="2"/>
      <c r="T92" s="2"/>
      <c r="U92" s="2"/>
      <c r="V92" s="2"/>
      <c r="W92" s="2"/>
      <c r="X92" s="4"/>
      <c r="Y92" s="16"/>
      <c r="Z92" s="1"/>
      <c r="AA92" s="1"/>
      <c r="AB92" s="1"/>
    </row>
    <row r="93" spans="1:28" ht="5.0999999999999996" customHeight="1" outlineLevel="3" x14ac:dyDescent="0.25">
      <c r="A93" s="1"/>
      <c r="B93" s="33"/>
      <c r="C93" s="73">
        <f>INT($C$66)+3.005</f>
        <v>4.0049999999999999</v>
      </c>
      <c r="D93" s="4"/>
      <c r="E93" s="4"/>
      <c r="F93" s="4"/>
      <c r="G93" s="4"/>
      <c r="H93" s="83"/>
      <c r="I93" s="83"/>
      <c r="J93" s="83"/>
      <c r="K93" s="83"/>
      <c r="L93" s="83"/>
      <c r="M93" s="83"/>
      <c r="N93" s="83"/>
      <c r="O93" s="83"/>
      <c r="P93" s="83"/>
      <c r="Q93" s="83"/>
      <c r="R93" s="83"/>
      <c r="S93" s="83"/>
      <c r="T93" s="83"/>
      <c r="U93" s="83"/>
      <c r="V93" s="83"/>
      <c r="W93" s="83"/>
      <c r="X93" s="4" t="s">
        <v>3</v>
      </c>
      <c r="Y93" s="16"/>
      <c r="Z93" s="1"/>
      <c r="AA93" s="1"/>
      <c r="AB93" s="1"/>
    </row>
    <row r="94" spans="1:28" ht="5.0999999999999996" customHeight="1" outlineLevel="2" x14ac:dyDescent="0.25">
      <c r="A94" s="1"/>
      <c r="B94" s="33"/>
      <c r="C94" s="73">
        <f>INT($C$66)+2.005</f>
        <v>3.0049999999999999</v>
      </c>
      <c r="D94" s="4" t="s">
        <v>2</v>
      </c>
      <c r="E94" s="4"/>
      <c r="F94" s="4"/>
      <c r="G94" s="4"/>
      <c r="H94" s="175"/>
      <c r="I94" s="175"/>
      <c r="J94" s="175"/>
      <c r="K94" s="175"/>
      <c r="L94" s="175"/>
      <c r="M94" s="175"/>
      <c r="N94" s="175"/>
      <c r="O94" s="175"/>
      <c r="P94" s="175"/>
      <c r="Q94" s="175"/>
      <c r="R94" s="175"/>
      <c r="S94" s="175"/>
      <c r="T94" s="175"/>
      <c r="U94" s="175"/>
      <c r="V94" s="175"/>
      <c r="W94" s="175"/>
      <c r="X94" s="4"/>
      <c r="Y94" s="16"/>
      <c r="Z94" s="1"/>
      <c r="AA94" s="1"/>
      <c r="AB94" s="1"/>
    </row>
    <row r="95" spans="1:28" outlineLevel="2" x14ac:dyDescent="0.25">
      <c r="A95" s="1"/>
      <c r="B95" s="33"/>
      <c r="C95" s="73">
        <f>INT($C$66)+2</f>
        <v>3</v>
      </c>
      <c r="D95" s="4"/>
      <c r="E95" s="5"/>
      <c r="F95" s="5"/>
      <c r="G95" s="4"/>
      <c r="H95" s="2" t="s">
        <v>264</v>
      </c>
      <c r="I95" s="2"/>
      <c r="J95" s="100" t="s">
        <v>72</v>
      </c>
      <c r="K95" s="100"/>
      <c r="L95" s="100"/>
      <c r="M95" s="100"/>
      <c r="N95" s="2"/>
      <c r="O95" s="100" t="s">
        <v>73</v>
      </c>
      <c r="P95" s="2"/>
      <c r="Q95" s="2"/>
      <c r="R95" s="2"/>
      <c r="S95" s="2"/>
      <c r="T95" s="100" t="s">
        <v>75</v>
      </c>
      <c r="U95" s="2"/>
      <c r="V95" s="2"/>
      <c r="W95" s="2"/>
      <c r="X95" s="4"/>
      <c r="Y95" s="16"/>
      <c r="Z95" s="1"/>
      <c r="AA95" s="1"/>
      <c r="AB95" s="1"/>
    </row>
    <row r="96" spans="1:28" outlineLevel="3" x14ac:dyDescent="0.25">
      <c r="A96" s="1"/>
      <c r="B96" s="33"/>
      <c r="C96" s="73">
        <f>INT($C$66)+3</f>
        <v>4</v>
      </c>
      <c r="D96" s="4"/>
      <c r="E96" s="5"/>
      <c r="F96" s="5"/>
      <c r="G96" s="4"/>
      <c r="H96" s="2"/>
      <c r="I96" s="2"/>
      <c r="J96" s="100" t="s">
        <v>265</v>
      </c>
      <c r="K96" s="100" t="s">
        <v>266</v>
      </c>
      <c r="L96" s="100" t="s">
        <v>267</v>
      </c>
      <c r="M96" s="100" t="s">
        <v>268</v>
      </c>
      <c r="N96" s="2"/>
      <c r="O96" s="100" t="s">
        <v>265</v>
      </c>
      <c r="P96" s="100" t="s">
        <v>266</v>
      </c>
      <c r="Q96" s="100" t="s">
        <v>267</v>
      </c>
      <c r="R96" s="100" t="s">
        <v>268</v>
      </c>
      <c r="S96" s="2"/>
      <c r="T96" s="100" t="s">
        <v>265</v>
      </c>
      <c r="U96" s="100" t="s">
        <v>266</v>
      </c>
      <c r="V96" s="100" t="s">
        <v>267</v>
      </c>
      <c r="W96" s="100" t="s">
        <v>268</v>
      </c>
      <c r="X96" s="4"/>
      <c r="Y96" s="16"/>
      <c r="Z96" s="1"/>
      <c r="AA96" s="1"/>
      <c r="AB96" s="1"/>
    </row>
    <row r="97" spans="1:28" outlineLevel="3" x14ac:dyDescent="0.25">
      <c r="A97" s="1"/>
      <c r="B97" s="33"/>
      <c r="C97" s="73">
        <f t="shared" ref="C97:C100" si="3">INT($C$66)+3</f>
        <v>4</v>
      </c>
      <c r="D97" s="4"/>
      <c r="E97" s="5">
        <v>0</v>
      </c>
      <c r="F97" s="5"/>
      <c r="G97" s="4"/>
      <c r="H97" s="176" t="s">
        <v>269</v>
      </c>
      <c r="I97" s="2"/>
      <c r="J97" s="177">
        <v>0</v>
      </c>
      <c r="K97" s="178">
        <v>0</v>
      </c>
      <c r="L97" s="178">
        <v>0</v>
      </c>
      <c r="M97" s="178">
        <v>0</v>
      </c>
      <c r="N97" s="2"/>
      <c r="O97" s="178">
        <v>0</v>
      </c>
      <c r="P97" s="178">
        <v>0</v>
      </c>
      <c r="Q97" s="178">
        <v>0</v>
      </c>
      <c r="R97" s="178">
        <v>0</v>
      </c>
      <c r="S97" s="2"/>
      <c r="T97" s="178">
        <v>0</v>
      </c>
      <c r="U97" s="178">
        <v>0</v>
      </c>
      <c r="V97" s="178">
        <v>0</v>
      </c>
      <c r="W97" s="178">
        <v>0</v>
      </c>
      <c r="X97" s="4"/>
      <c r="Y97" s="16"/>
      <c r="Z97" s="1"/>
      <c r="AA97" s="1"/>
      <c r="AB97" s="1"/>
    </row>
    <row r="98" spans="1:28" outlineLevel="3" x14ac:dyDescent="0.25">
      <c r="A98" s="1"/>
      <c r="B98" s="33"/>
      <c r="C98" s="73">
        <f t="shared" si="3"/>
        <v>4</v>
      </c>
      <c r="D98" s="4"/>
      <c r="E98" s="5">
        <v>27</v>
      </c>
      <c r="F98" s="5"/>
      <c r="G98" s="4"/>
      <c r="H98" s="176" t="s">
        <v>270</v>
      </c>
      <c r="I98" s="2"/>
      <c r="J98" s="2"/>
      <c r="K98" s="2"/>
      <c r="L98" s="2"/>
      <c r="M98" s="2"/>
      <c r="N98" s="2"/>
      <c r="O98" s="32">
        <v>0.3</v>
      </c>
      <c r="P98" s="32">
        <v>0.25</v>
      </c>
      <c r="Q98" s="32">
        <v>0.1</v>
      </c>
      <c r="R98" s="32">
        <v>0.25</v>
      </c>
      <c r="S98" s="2"/>
      <c r="T98" s="32">
        <v>0.3</v>
      </c>
      <c r="U98" s="32">
        <v>0.25</v>
      </c>
      <c r="V98" s="32">
        <v>0.1</v>
      </c>
      <c r="W98" s="32">
        <v>0.25</v>
      </c>
      <c r="X98" s="4"/>
      <c r="Y98" s="16"/>
      <c r="Z98" s="1"/>
      <c r="AA98" s="1"/>
      <c r="AB98" s="1"/>
    </row>
    <row r="99" spans="1:28" outlineLevel="3" x14ac:dyDescent="0.25">
      <c r="A99" s="1"/>
      <c r="B99" s="33"/>
      <c r="C99" s="73">
        <f t="shared" si="3"/>
        <v>4</v>
      </c>
      <c r="D99" s="4"/>
      <c r="E99" s="5">
        <v>54</v>
      </c>
      <c r="F99" s="5"/>
      <c r="G99" s="4"/>
      <c r="H99" s="176" t="s">
        <v>271</v>
      </c>
      <c r="I99" s="2"/>
      <c r="J99" s="2"/>
      <c r="K99" s="2"/>
      <c r="L99" s="2"/>
      <c r="M99" s="2"/>
      <c r="N99" s="2"/>
      <c r="O99" s="32">
        <v>-0.4</v>
      </c>
      <c r="P99" s="32">
        <v>-0.3</v>
      </c>
      <c r="Q99" s="32">
        <v>-0.1</v>
      </c>
      <c r="R99" s="32">
        <v>-0.3</v>
      </c>
      <c r="S99" s="2"/>
      <c r="T99" s="32">
        <v>-0.5</v>
      </c>
      <c r="U99" s="32">
        <v>-0.35</v>
      </c>
      <c r="V99" s="32">
        <v>-0.1</v>
      </c>
      <c r="W99" s="32">
        <v>-0.35</v>
      </c>
      <c r="X99" s="4"/>
      <c r="Y99" s="16"/>
      <c r="Z99" s="1"/>
      <c r="AA99" s="1"/>
      <c r="AB99" s="1"/>
    </row>
    <row r="100" spans="1:28" outlineLevel="3" x14ac:dyDescent="0.25">
      <c r="A100" s="1"/>
      <c r="B100" s="33"/>
      <c r="C100" s="73">
        <f t="shared" si="3"/>
        <v>4</v>
      </c>
      <c r="D100" s="4"/>
      <c r="E100" s="5"/>
      <c r="F100" s="5"/>
      <c r="G100" s="4"/>
      <c r="H100" s="179"/>
      <c r="I100" s="180"/>
      <c r="J100" s="2"/>
      <c r="K100" s="2"/>
      <c r="L100" s="100"/>
      <c r="M100" s="2"/>
      <c r="N100" s="2"/>
      <c r="O100" s="2"/>
      <c r="P100" s="2"/>
      <c r="Q100" s="2"/>
      <c r="R100" s="2"/>
      <c r="S100" s="2"/>
      <c r="T100" s="2"/>
      <c r="U100" s="2"/>
      <c r="V100" s="2"/>
      <c r="W100" s="2"/>
      <c r="X100" s="4"/>
      <c r="Y100" s="16"/>
      <c r="Z100" s="1"/>
      <c r="AA100" s="1"/>
      <c r="AB100" s="1"/>
    </row>
    <row r="101" spans="1:28" ht="5.0999999999999996" customHeight="1" outlineLevel="3" x14ac:dyDescent="0.25">
      <c r="A101" s="1"/>
      <c r="B101" s="33"/>
      <c r="C101" s="73">
        <f>INT($C$66)+3.005</f>
        <v>4.0049999999999999</v>
      </c>
      <c r="D101" s="4"/>
      <c r="E101" s="4"/>
      <c r="F101" s="4"/>
      <c r="G101" s="4"/>
      <c r="H101" s="4"/>
      <c r="I101" s="4"/>
      <c r="J101" s="4"/>
      <c r="K101" s="4"/>
      <c r="L101" s="4"/>
      <c r="M101" s="4"/>
      <c r="N101" s="4"/>
      <c r="O101" s="4"/>
      <c r="P101" s="4"/>
      <c r="Q101" s="4"/>
      <c r="R101" s="4"/>
      <c r="S101" s="4"/>
      <c r="T101" s="4"/>
      <c r="U101" s="4"/>
      <c r="V101" s="4"/>
      <c r="W101" s="4"/>
      <c r="X101" s="4" t="s">
        <v>3</v>
      </c>
      <c r="Y101" s="16"/>
      <c r="Z101" s="1"/>
      <c r="AA101" s="1"/>
      <c r="AB101" s="1"/>
    </row>
    <row r="102" spans="1:28" ht="5.0999999999999996" customHeight="1" outlineLevel="2" x14ac:dyDescent="0.25">
      <c r="A102" s="1"/>
      <c r="B102" s="33"/>
      <c r="C102" s="73">
        <f>INT($C$66)+2.005</f>
        <v>3.0049999999999999</v>
      </c>
      <c r="D102" s="4"/>
      <c r="E102" s="4"/>
      <c r="F102" s="4"/>
      <c r="G102" s="4"/>
      <c r="H102" s="4"/>
      <c r="I102" s="4"/>
      <c r="J102" s="4"/>
      <c r="K102" s="4"/>
      <c r="L102" s="4"/>
      <c r="M102" s="4"/>
      <c r="N102" s="4"/>
      <c r="O102" s="4"/>
      <c r="P102" s="4"/>
      <c r="Q102" s="4"/>
      <c r="R102" s="4"/>
      <c r="S102" s="4"/>
      <c r="T102" s="4"/>
      <c r="U102" s="4"/>
      <c r="V102" s="4"/>
      <c r="W102" s="4"/>
      <c r="X102" s="4"/>
      <c r="Y102" s="16"/>
      <c r="Z102" s="1"/>
      <c r="AA102" s="1"/>
      <c r="AB102" s="1"/>
    </row>
    <row r="103" spans="1:28" ht="5.0999999999999996" customHeight="1" outlineLevel="1" x14ac:dyDescent="0.25">
      <c r="A103" s="1"/>
      <c r="B103" s="35"/>
      <c r="C103" s="76">
        <f>INT($C$66)+1.005</f>
        <v>2.0049999999999999</v>
      </c>
      <c r="D103" s="17"/>
      <c r="E103" s="17"/>
      <c r="F103" s="17"/>
      <c r="G103" s="17"/>
      <c r="H103" s="17"/>
      <c r="I103" s="17"/>
      <c r="J103" s="17"/>
      <c r="K103" s="17"/>
      <c r="L103" s="17"/>
      <c r="M103" s="17"/>
      <c r="N103" s="17"/>
      <c r="O103" s="17"/>
      <c r="P103" s="17"/>
      <c r="Q103" s="17"/>
      <c r="R103" s="17"/>
      <c r="S103" s="17"/>
      <c r="T103" s="17"/>
      <c r="U103" s="17"/>
      <c r="V103" s="17"/>
      <c r="W103" s="17"/>
      <c r="X103" s="17"/>
      <c r="Y103" s="18" t="s">
        <v>1</v>
      </c>
      <c r="Z103" s="1"/>
      <c r="AA103" s="1"/>
      <c r="AB103" s="1"/>
    </row>
    <row r="104" spans="1:28" ht="5.0999999999999996" customHeight="1" x14ac:dyDescent="0.25">
      <c r="A104" s="1"/>
      <c r="B104" s="19"/>
      <c r="C104" s="77">
        <f>INT($C$66)+0.005</f>
        <v>1.0049999999999999</v>
      </c>
      <c r="D104" s="19"/>
      <c r="E104" s="19"/>
      <c r="F104" s="19"/>
      <c r="G104" s="19"/>
      <c r="H104" s="19"/>
      <c r="I104" s="19"/>
      <c r="J104" s="19"/>
      <c r="K104" s="19"/>
      <c r="L104" s="19"/>
      <c r="M104" s="19"/>
      <c r="N104" s="19"/>
      <c r="O104" s="19"/>
      <c r="P104" s="19"/>
      <c r="Q104" s="19"/>
      <c r="R104" s="19"/>
      <c r="S104" s="19"/>
      <c r="T104" s="19"/>
      <c r="U104" s="19"/>
      <c r="V104" s="19"/>
      <c r="W104" s="19"/>
      <c r="X104" s="19"/>
      <c r="Y104" s="19"/>
      <c r="Z104" s="1"/>
      <c r="AA104" s="1"/>
      <c r="AB104" s="1"/>
    </row>
    <row r="105" spans="1:28" outlineLevel="2" x14ac:dyDescent="0.25">
      <c r="A105" s="1"/>
      <c r="B105" s="1"/>
      <c r="C105" s="73">
        <f>INT($C$66)+2</f>
        <v>3</v>
      </c>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outlineLevel="2" x14ac:dyDescent="0.25">
      <c r="A106" s="1"/>
      <c r="B106" s="1"/>
      <c r="C106" s="73">
        <f>INT($C$110)+2</f>
        <v>3</v>
      </c>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5.0999999999999996" customHeight="1" thickBot="1" x14ac:dyDescent="0.3">
      <c r="A107" s="1"/>
      <c r="B107" s="20"/>
      <c r="C107" s="74">
        <f>INT($C$110)+0.005</f>
        <v>1.0049999999999999</v>
      </c>
      <c r="D107" s="20"/>
      <c r="E107" s="20"/>
      <c r="F107" s="20"/>
      <c r="G107" s="20"/>
      <c r="H107" s="20"/>
      <c r="I107" s="20"/>
      <c r="J107" s="20"/>
      <c r="K107" s="20"/>
      <c r="L107" s="20"/>
      <c r="M107" s="20"/>
      <c r="N107" s="20"/>
      <c r="O107" s="20"/>
      <c r="P107" s="20"/>
      <c r="Q107" s="20"/>
      <c r="R107" s="20"/>
      <c r="S107" s="20"/>
      <c r="T107" s="20"/>
      <c r="U107" s="20"/>
      <c r="V107" s="20"/>
      <c r="W107" s="20"/>
      <c r="X107" s="20"/>
      <c r="Y107" s="20"/>
      <c r="Z107" s="1"/>
      <c r="AA107" s="1"/>
      <c r="AB107" s="1"/>
    </row>
    <row r="108" spans="1:28" ht="5.0999999999999996" customHeight="1" outlineLevel="1" x14ac:dyDescent="0.25">
      <c r="A108" s="1"/>
      <c r="B108" s="34" t="s">
        <v>21</v>
      </c>
      <c r="C108" s="75">
        <f>INT($C$110)+1.005</f>
        <v>2.0049999999999999</v>
      </c>
      <c r="D108" s="14"/>
      <c r="E108" s="14"/>
      <c r="F108" s="14"/>
      <c r="G108" s="14"/>
      <c r="H108" s="14"/>
      <c r="I108" s="14"/>
      <c r="J108" s="14"/>
      <c r="K108" s="14"/>
      <c r="L108" s="14"/>
      <c r="M108" s="14"/>
      <c r="N108" s="14"/>
      <c r="O108" s="14"/>
      <c r="P108" s="14"/>
      <c r="Q108" s="14"/>
      <c r="R108" s="14"/>
      <c r="S108" s="14"/>
      <c r="T108" s="14"/>
      <c r="U108" s="14"/>
      <c r="V108" s="14"/>
      <c r="W108" s="14"/>
      <c r="X108" s="14"/>
      <c r="Y108" s="15"/>
      <c r="Z108" s="1"/>
      <c r="AA108" s="1"/>
      <c r="AB108" s="1"/>
    </row>
    <row r="109" spans="1:28" outlineLevel="4" x14ac:dyDescent="0.25">
      <c r="A109" s="1"/>
      <c r="B109" s="33"/>
      <c r="C109" s="73">
        <f>INT(MAX($C$117:$C$134))+1</f>
        <v>5</v>
      </c>
      <c r="D109" s="3"/>
      <c r="E109" s="3"/>
      <c r="F109" s="3"/>
      <c r="G109" s="3"/>
      <c r="H109" s="27"/>
      <c r="I109" s="27"/>
      <c r="J109" s="27"/>
      <c r="K109" s="27"/>
      <c r="L109" s="27"/>
      <c r="M109" s="27"/>
      <c r="N109" s="27"/>
      <c r="O109" s="27"/>
      <c r="P109" s="27"/>
      <c r="Q109" s="27"/>
      <c r="R109" s="27"/>
      <c r="S109" s="27"/>
      <c r="T109" s="27"/>
      <c r="U109" s="27"/>
      <c r="V109" s="27"/>
      <c r="W109" s="27"/>
      <c r="X109" s="3"/>
      <c r="Y109" s="16"/>
      <c r="Z109" s="1"/>
      <c r="AA109" s="1"/>
      <c r="AB109" s="1"/>
    </row>
    <row r="110" spans="1:28" ht="18.75" x14ac:dyDescent="0.25">
      <c r="A110" s="1"/>
      <c r="B110" s="33"/>
      <c r="C110" s="73">
        <v>1.02</v>
      </c>
      <c r="D110" s="21"/>
      <c r="E110" s="24" t="s">
        <v>6</v>
      </c>
      <c r="F110" s="25"/>
      <c r="G110" s="12"/>
      <c r="H110" s="172" t="str">
        <f>COUNTIFS($B$1:$B110, "«")&amp;" REV trait info"</f>
        <v>4 REV trait info</v>
      </c>
      <c r="I110" s="6"/>
      <c r="J110" s="6"/>
      <c r="K110" s="6"/>
      <c r="L110" s="6"/>
      <c r="M110" s="6"/>
      <c r="N110" s="6"/>
      <c r="O110" s="6"/>
      <c r="P110" s="6"/>
      <c r="Q110" s="6"/>
      <c r="R110" s="6"/>
      <c r="S110" s="6"/>
      <c r="T110" s="6"/>
      <c r="U110" s="6"/>
      <c r="V110" s="6"/>
      <c r="W110" s="6"/>
      <c r="X110" s="10"/>
      <c r="Y110" s="16"/>
      <c r="Z110" s="1"/>
      <c r="AA110" s="1"/>
      <c r="AB110" s="1"/>
    </row>
    <row r="111" spans="1:28" ht="18.75" outlineLevel="1" x14ac:dyDescent="0.25">
      <c r="A111" s="1"/>
      <c r="B111" s="33"/>
      <c r="C111" s="73">
        <f>INT($C$110)+1.02</f>
        <v>2.02</v>
      </c>
      <c r="D111" s="21"/>
      <c r="E111" s="24" t="s">
        <v>10</v>
      </c>
      <c r="F111" s="28">
        <v>1</v>
      </c>
      <c r="G111" s="13"/>
      <c r="H111" s="8"/>
      <c r="I111" s="7"/>
      <c r="J111" s="7"/>
      <c r="K111" s="7"/>
      <c r="L111" s="7"/>
      <c r="M111" s="7"/>
      <c r="N111" s="7"/>
      <c r="O111" s="7"/>
      <c r="P111" s="7"/>
      <c r="Q111" s="7"/>
      <c r="R111" s="7"/>
      <c r="S111" s="7"/>
      <c r="T111" s="7"/>
      <c r="U111" s="7"/>
      <c r="V111" s="7"/>
      <c r="W111" s="7"/>
      <c r="X111" s="11"/>
      <c r="Y111" s="16"/>
      <c r="Z111" s="1"/>
      <c r="AA111" s="1"/>
      <c r="AB111" s="1"/>
    </row>
    <row r="112" spans="1:28" ht="5.0999999999999996" customHeight="1" outlineLevel="2" x14ac:dyDescent="0.25">
      <c r="A112" s="1"/>
      <c r="B112" s="33"/>
      <c r="C112" s="73">
        <f>INT($C$110)+2.005</f>
        <v>3.0049999999999999</v>
      </c>
      <c r="D112" s="3"/>
      <c r="E112" s="3"/>
      <c r="F112" s="3"/>
      <c r="G112" s="3"/>
      <c r="H112" s="3"/>
      <c r="I112" s="3"/>
      <c r="J112" s="3"/>
      <c r="K112" s="3"/>
      <c r="L112" s="3"/>
      <c r="M112" s="3"/>
      <c r="N112" s="3"/>
      <c r="O112" s="3"/>
      <c r="P112" s="3"/>
      <c r="Q112" s="3"/>
      <c r="R112" s="3"/>
      <c r="S112" s="3"/>
      <c r="T112" s="3"/>
      <c r="U112" s="3"/>
      <c r="V112" s="3"/>
      <c r="W112" s="3"/>
      <c r="X112" s="3"/>
      <c r="Y112" s="16"/>
      <c r="Z112" s="1"/>
      <c r="AA112" s="1"/>
      <c r="AB112" s="1"/>
    </row>
    <row r="113" spans="1:28" outlineLevel="2" x14ac:dyDescent="0.25">
      <c r="A113" s="1"/>
      <c r="B113" s="33"/>
      <c r="C113" s="73">
        <f>INT($C$110)+2</f>
        <v>3</v>
      </c>
      <c r="D113" s="3"/>
      <c r="E113" s="5"/>
      <c r="F113" s="5"/>
      <c r="G113" s="3"/>
      <c r="H113" s="29"/>
      <c r="I113" s="29"/>
      <c r="J113" s="29"/>
      <c r="K113" s="29"/>
      <c r="L113" s="29"/>
      <c r="M113" s="29"/>
      <c r="N113" s="29"/>
      <c r="O113" s="29"/>
      <c r="P113" s="29"/>
      <c r="Q113" s="29"/>
      <c r="R113" s="29"/>
      <c r="S113" s="29"/>
      <c r="T113" s="29"/>
      <c r="U113" s="29"/>
      <c r="V113" s="29"/>
      <c r="W113" s="29"/>
      <c r="X113" s="3"/>
      <c r="Y113" s="16"/>
      <c r="Z113" s="1"/>
      <c r="AA113" s="1"/>
      <c r="AB113" s="1"/>
    </row>
    <row r="114" spans="1:28" ht="9.75" customHeight="1" outlineLevel="2" x14ac:dyDescent="0.25">
      <c r="A114" s="1"/>
      <c r="B114" s="33" t="s">
        <v>20</v>
      </c>
      <c r="C114" s="73">
        <f>INT($C$110)+2.01</f>
        <v>3.01</v>
      </c>
      <c r="D114" s="3"/>
      <c r="E114" s="3"/>
      <c r="F114" s="3"/>
      <c r="G114" s="3"/>
      <c r="H114" s="29"/>
      <c r="I114" s="29"/>
      <c r="J114" s="148" t="s">
        <v>44</v>
      </c>
      <c r="K114" s="148"/>
      <c r="L114" s="148" t="s">
        <v>44</v>
      </c>
      <c r="M114" s="148"/>
      <c r="N114" s="29"/>
      <c r="O114" s="29"/>
      <c r="P114" s="148" t="s">
        <v>44</v>
      </c>
      <c r="Q114" s="148"/>
      <c r="R114" s="29"/>
      <c r="S114" s="29"/>
      <c r="T114" s="29"/>
      <c r="U114" s="29"/>
      <c r="V114" s="29"/>
      <c r="W114" s="29"/>
      <c r="X114" s="3"/>
      <c r="Y114" s="16"/>
      <c r="Z114" s="1"/>
      <c r="AA114" s="1"/>
      <c r="AB114" s="1"/>
    </row>
    <row r="115" spans="1:28" outlineLevel="4" x14ac:dyDescent="0.25">
      <c r="A115" s="1"/>
      <c r="B115" s="33"/>
      <c r="C115" s="73">
        <f>C$109</f>
        <v>5</v>
      </c>
      <c r="D115" s="4"/>
      <c r="E115" s="5"/>
      <c r="F115" s="5"/>
      <c r="G115" s="4"/>
      <c r="H115" s="5"/>
      <c r="I115" s="5"/>
      <c r="J115" s="5"/>
      <c r="K115" s="5"/>
      <c r="L115" s="5"/>
      <c r="M115" s="5"/>
      <c r="N115" s="5"/>
      <c r="O115" s="5"/>
      <c r="P115" s="5"/>
      <c r="Q115" s="5"/>
      <c r="R115" s="5"/>
      <c r="S115" s="5"/>
      <c r="T115" s="5"/>
      <c r="U115" s="5"/>
      <c r="V115" s="5"/>
      <c r="W115" s="5"/>
      <c r="X115" s="4"/>
      <c r="Y115" s="16"/>
      <c r="Z115" s="1"/>
      <c r="AA115" s="1"/>
      <c r="AB115" s="1"/>
    </row>
    <row r="116" spans="1:28" outlineLevel="4" x14ac:dyDescent="0.25">
      <c r="A116" s="1"/>
      <c r="B116" s="33" t="s">
        <v>19</v>
      </c>
      <c r="C116" s="73">
        <f>C$109</f>
        <v>5</v>
      </c>
      <c r="D116" s="4" t="s">
        <v>44</v>
      </c>
      <c r="E116" s="5"/>
      <c r="F116" s="5"/>
      <c r="G116" s="4"/>
      <c r="H116" s="5"/>
      <c r="I116" s="5"/>
      <c r="J116" s="5"/>
      <c r="K116" s="5"/>
      <c r="L116" s="5"/>
      <c r="M116" s="5"/>
      <c r="N116" s="5"/>
      <c r="O116" s="5"/>
      <c r="P116" s="5"/>
      <c r="Q116" s="5"/>
      <c r="R116" s="5"/>
      <c r="S116" s="5"/>
      <c r="T116" s="5"/>
      <c r="U116" s="5"/>
      <c r="V116" s="5"/>
      <c r="W116" s="5"/>
      <c r="X116" s="4"/>
      <c r="Y116" s="16"/>
      <c r="Z116" s="1"/>
      <c r="AA116" s="1"/>
      <c r="AB116" s="1"/>
    </row>
    <row r="117" spans="1:28" ht="5.0999999999999996" customHeight="1" outlineLevel="2" x14ac:dyDescent="0.25">
      <c r="A117" s="1"/>
      <c r="B117" s="33"/>
      <c r="C117" s="73">
        <f>INT($C$110)+2.005</f>
        <v>3.0049999999999999</v>
      </c>
      <c r="D117" s="4" t="s">
        <v>2</v>
      </c>
      <c r="E117" s="4"/>
      <c r="F117" s="4"/>
      <c r="G117" s="4"/>
      <c r="H117" s="58"/>
      <c r="I117" s="58"/>
      <c r="J117" s="58"/>
      <c r="K117" s="58"/>
      <c r="L117" s="58"/>
      <c r="M117" s="58"/>
      <c r="N117" s="58"/>
      <c r="O117" s="58"/>
      <c r="P117" s="58"/>
      <c r="Q117" s="58"/>
      <c r="R117" s="58"/>
      <c r="S117" s="58"/>
      <c r="T117" s="58"/>
      <c r="U117" s="58"/>
      <c r="V117" s="58"/>
      <c r="W117" s="58"/>
      <c r="X117" s="4"/>
      <c r="Y117" s="16"/>
      <c r="Z117" s="1"/>
      <c r="AA117" s="1"/>
      <c r="AB117" s="1"/>
    </row>
    <row r="118" spans="1:28" outlineLevel="2" x14ac:dyDescent="0.25">
      <c r="A118" s="1"/>
      <c r="B118" s="33"/>
      <c r="C118" s="73">
        <f>INT($C$110)+2</f>
        <v>3</v>
      </c>
      <c r="D118" s="4"/>
      <c r="E118" s="5"/>
      <c r="F118" s="5"/>
      <c r="G118" s="4"/>
      <c r="H118" s="26" t="s">
        <v>272</v>
      </c>
      <c r="I118" s="31" t="b">
        <v>0</v>
      </c>
      <c r="J118" s="36"/>
      <c r="K118" s="36"/>
      <c r="L118" s="36"/>
      <c r="M118" s="36"/>
      <c r="N118" s="36"/>
      <c r="O118" s="36"/>
      <c r="P118" s="36"/>
      <c r="Q118" s="36"/>
      <c r="R118" s="2"/>
      <c r="S118" s="2"/>
      <c r="T118" s="2"/>
      <c r="U118" s="2"/>
      <c r="V118" s="2"/>
      <c r="W118" s="2"/>
      <c r="X118" s="4"/>
      <c r="Y118" s="16"/>
      <c r="Z118" s="1"/>
      <c r="AA118" s="1"/>
      <c r="AB118" s="1"/>
    </row>
    <row r="119" spans="1:28" outlineLevel="3" x14ac:dyDescent="0.25">
      <c r="A119" s="1"/>
      <c r="B119" s="33"/>
      <c r="C119" s="73">
        <f>INT($C$110)+3</f>
        <v>4</v>
      </c>
      <c r="D119" s="4"/>
      <c r="E119" s="5"/>
      <c r="F119" s="5"/>
      <c r="G119" s="4"/>
      <c r="H119" s="26"/>
      <c r="I119" s="36"/>
      <c r="J119" s="36"/>
      <c r="K119" s="36"/>
      <c r="L119" s="36"/>
      <c r="M119" s="36"/>
      <c r="N119" s="36"/>
      <c r="O119" s="36"/>
      <c r="P119" s="36"/>
      <c r="Q119" s="36"/>
      <c r="R119" s="2"/>
      <c r="S119" s="2"/>
      <c r="T119" s="2"/>
      <c r="U119" s="2"/>
      <c r="V119" s="2"/>
      <c r="W119" s="2"/>
      <c r="X119" s="4"/>
      <c r="Y119" s="16"/>
      <c r="Z119" s="1"/>
      <c r="AA119" s="1"/>
      <c r="AB119" s="1"/>
    </row>
    <row r="120" spans="1:28" outlineLevel="2" x14ac:dyDescent="0.25">
      <c r="A120" s="1"/>
      <c r="B120" s="33"/>
      <c r="C120" s="73">
        <f>INT($C$110)+2</f>
        <v>3</v>
      </c>
      <c r="D120" s="4"/>
      <c r="E120" s="5"/>
      <c r="F120" s="5"/>
      <c r="G120" s="4"/>
      <c r="H120" s="26" t="s">
        <v>273</v>
      </c>
      <c r="I120" s="31">
        <v>0</v>
      </c>
      <c r="J120" s="36"/>
      <c r="K120" s="36"/>
      <c r="L120" s="36"/>
      <c r="M120" s="36"/>
      <c r="N120" s="36"/>
      <c r="O120" s="36"/>
      <c r="P120" s="36"/>
      <c r="Q120" s="36"/>
      <c r="R120" s="2"/>
      <c r="S120" s="2"/>
      <c r="T120" s="2"/>
      <c r="U120" s="2"/>
      <c r="V120" s="2"/>
      <c r="W120" s="2"/>
      <c r="X120" s="4"/>
      <c r="Y120" s="16"/>
      <c r="Z120" s="1"/>
      <c r="AA120" s="1"/>
      <c r="AB120" s="1"/>
    </row>
    <row r="121" spans="1:28" ht="5.0999999999999996" customHeight="1" outlineLevel="3" x14ac:dyDescent="0.25">
      <c r="A121" s="1"/>
      <c r="B121" s="33"/>
      <c r="C121" s="73">
        <f>INT($C$110)+3.005</f>
        <v>4.0049999999999999</v>
      </c>
      <c r="D121" s="4"/>
      <c r="E121" s="4"/>
      <c r="F121" s="4"/>
      <c r="G121" s="4"/>
      <c r="H121" s="83"/>
      <c r="I121" s="83"/>
      <c r="J121" s="83"/>
      <c r="K121" s="83"/>
      <c r="L121" s="83"/>
      <c r="M121" s="83"/>
      <c r="N121" s="83"/>
      <c r="O121" s="83"/>
      <c r="P121" s="83"/>
      <c r="Q121" s="83"/>
      <c r="R121" s="83"/>
      <c r="S121" s="83"/>
      <c r="T121" s="83"/>
      <c r="U121" s="83"/>
      <c r="V121" s="83"/>
      <c r="W121" s="83"/>
      <c r="X121" s="4" t="s">
        <v>3</v>
      </c>
      <c r="Y121" s="16"/>
      <c r="Z121" s="1"/>
      <c r="AA121" s="1"/>
      <c r="AB121" s="1"/>
    </row>
    <row r="122" spans="1:28" ht="5.0999999999999996" customHeight="1" outlineLevel="2" x14ac:dyDescent="0.25">
      <c r="A122" s="1"/>
      <c r="B122" s="33"/>
      <c r="C122" s="73">
        <f>INT($C$110)+2.005</f>
        <v>3.0049999999999999</v>
      </c>
      <c r="D122" s="4" t="s">
        <v>2</v>
      </c>
      <c r="E122" s="4"/>
      <c r="F122" s="4"/>
      <c r="G122" s="4"/>
      <c r="H122" s="58"/>
      <c r="I122" s="58"/>
      <c r="J122" s="58"/>
      <c r="K122" s="58"/>
      <c r="L122" s="58"/>
      <c r="M122" s="58"/>
      <c r="N122" s="58"/>
      <c r="O122" s="58"/>
      <c r="P122" s="58"/>
      <c r="Q122" s="58"/>
      <c r="R122" s="58"/>
      <c r="S122" s="58"/>
      <c r="T122" s="58"/>
      <c r="U122" s="58"/>
      <c r="V122" s="58"/>
      <c r="W122" s="58"/>
      <c r="X122" s="4"/>
      <c r="Y122" s="16"/>
      <c r="Z122" s="1"/>
      <c r="AA122" s="1"/>
      <c r="AB122" s="1"/>
    </row>
    <row r="123" spans="1:28" outlineLevel="2" x14ac:dyDescent="0.25">
      <c r="A123" s="1"/>
      <c r="B123" s="33"/>
      <c r="C123" s="73">
        <f>INT($C$110)+2</f>
        <v>3</v>
      </c>
      <c r="D123" s="4"/>
      <c r="E123" s="5"/>
      <c r="F123" s="5"/>
      <c r="G123" s="4"/>
      <c r="H123" s="64" t="s">
        <v>275</v>
      </c>
      <c r="I123" s="64" t="s">
        <v>274</v>
      </c>
      <c r="J123" s="2"/>
      <c r="K123" s="2"/>
      <c r="L123" s="2"/>
      <c r="M123" s="2"/>
      <c r="N123" s="2"/>
      <c r="O123" s="2"/>
      <c r="P123" s="2"/>
      <c r="Q123" s="2"/>
      <c r="R123" s="2"/>
      <c r="S123" s="2"/>
      <c r="T123" s="2"/>
      <c r="U123" s="2"/>
      <c r="V123" s="2"/>
      <c r="W123" s="2"/>
      <c r="X123" s="4"/>
      <c r="Y123" s="16"/>
      <c r="Z123" s="1"/>
      <c r="AA123" s="1"/>
      <c r="AB123" s="1"/>
    </row>
    <row r="124" spans="1:28" outlineLevel="3" collapsed="1" x14ac:dyDescent="0.25">
      <c r="A124" s="1"/>
      <c r="B124" s="33"/>
      <c r="C124" s="73">
        <f>INT($C$110)+3</f>
        <v>4</v>
      </c>
      <c r="D124" s="4"/>
      <c r="E124" s="5">
        <v>0</v>
      </c>
      <c r="F124" s="5"/>
      <c r="G124" s="4"/>
      <c r="H124" s="31" t="s">
        <v>276</v>
      </c>
      <c r="I124" s="31" t="b">
        <v>0</v>
      </c>
      <c r="J124" s="173"/>
      <c r="K124" s="173"/>
      <c r="L124" s="173"/>
      <c r="M124" s="173"/>
      <c r="N124" s="173"/>
      <c r="O124" s="173"/>
      <c r="P124" s="173"/>
      <c r="Q124" s="173"/>
      <c r="R124" s="173"/>
      <c r="S124" s="2"/>
      <c r="T124" s="2"/>
      <c r="U124" s="2"/>
      <c r="V124" s="2"/>
      <c r="W124" s="2"/>
      <c r="X124" s="4"/>
      <c r="Y124" s="16"/>
      <c r="Z124" s="1"/>
      <c r="AA124" s="1"/>
      <c r="AB124" s="1"/>
    </row>
    <row r="125" spans="1:28" outlineLevel="3" x14ac:dyDescent="0.25">
      <c r="A125" s="1"/>
      <c r="B125" s="33"/>
      <c r="C125" s="73">
        <f>INT($C$110)+3</f>
        <v>4</v>
      </c>
      <c r="D125" s="4"/>
      <c r="E125" s="5">
        <v>1</v>
      </c>
      <c r="F125" s="5"/>
      <c r="G125" s="4"/>
      <c r="H125" s="31" t="s">
        <v>277</v>
      </c>
      <c r="I125" s="31" t="b">
        <v>0</v>
      </c>
      <c r="J125" s="173"/>
      <c r="K125" s="173"/>
      <c r="L125" s="173"/>
      <c r="M125" s="173"/>
      <c r="N125" s="173"/>
      <c r="O125" s="173"/>
      <c r="P125" s="173"/>
      <c r="Q125" s="173"/>
      <c r="R125" s="173"/>
      <c r="S125" s="2"/>
      <c r="T125" s="2"/>
      <c r="U125" s="2"/>
      <c r="V125" s="2"/>
      <c r="W125" s="2"/>
      <c r="X125" s="4"/>
      <c r="Y125" s="16"/>
      <c r="Z125" s="1"/>
      <c r="AA125" s="1"/>
      <c r="AB125" s="1"/>
    </row>
    <row r="126" spans="1:28" outlineLevel="3" x14ac:dyDescent="0.25">
      <c r="A126" s="1"/>
      <c r="B126" s="33"/>
      <c r="C126" s="73">
        <f>INT($C$110)+3</f>
        <v>4</v>
      </c>
      <c r="D126" s="4"/>
      <c r="E126" s="5">
        <v>2</v>
      </c>
      <c r="F126" s="5"/>
      <c r="G126" s="4"/>
      <c r="H126" s="31" t="s">
        <v>278</v>
      </c>
      <c r="I126" s="31" t="b">
        <v>0</v>
      </c>
      <c r="J126" s="173"/>
      <c r="K126" s="173"/>
      <c r="L126" s="173"/>
      <c r="M126" s="173"/>
      <c r="N126" s="173"/>
      <c r="O126" s="173"/>
      <c r="P126" s="173"/>
      <c r="Q126" s="173"/>
      <c r="R126" s="173"/>
      <c r="S126" s="2"/>
      <c r="T126" s="2"/>
      <c r="U126" s="2"/>
      <c r="V126" s="2"/>
      <c r="W126" s="2"/>
      <c r="X126" s="4"/>
      <c r="Y126" s="16"/>
      <c r="Z126" s="1"/>
      <c r="AA126" s="1"/>
      <c r="AB126" s="1"/>
    </row>
    <row r="127" spans="1:28" outlineLevel="3" x14ac:dyDescent="0.25">
      <c r="A127" s="1"/>
      <c r="B127" s="33"/>
      <c r="C127" s="73">
        <f>INT(C$110+3)</f>
        <v>4</v>
      </c>
      <c r="D127" s="4"/>
      <c r="E127" s="5">
        <v>3</v>
      </c>
      <c r="F127" s="5"/>
      <c r="G127" s="4"/>
      <c r="H127" s="31" t="s">
        <v>279</v>
      </c>
      <c r="I127" s="31" t="b">
        <v>0</v>
      </c>
      <c r="J127" s="173"/>
      <c r="K127" s="173"/>
      <c r="L127" s="173"/>
      <c r="M127" s="173"/>
      <c r="N127" s="173"/>
      <c r="O127" s="173"/>
      <c r="P127" s="173"/>
      <c r="Q127" s="173"/>
      <c r="R127" s="173"/>
      <c r="S127" s="2"/>
      <c r="T127" s="2"/>
      <c r="U127" s="2"/>
      <c r="V127" s="2"/>
      <c r="W127" s="2"/>
      <c r="X127" s="4"/>
      <c r="Y127" s="16"/>
      <c r="Z127" s="1"/>
      <c r="AA127" s="1"/>
      <c r="AB127" s="1"/>
    </row>
    <row r="128" spans="1:28" outlineLevel="3" x14ac:dyDescent="0.25">
      <c r="A128" s="1"/>
      <c r="B128" s="33"/>
      <c r="C128" s="73">
        <f>INT(C$110+3)</f>
        <v>4</v>
      </c>
      <c r="D128" s="4"/>
      <c r="E128" s="5">
        <v>4</v>
      </c>
      <c r="F128" s="5"/>
      <c r="G128" s="4"/>
      <c r="H128" s="31" t="s">
        <v>280</v>
      </c>
      <c r="I128" s="31" t="b">
        <v>0</v>
      </c>
      <c r="J128" s="173"/>
      <c r="K128" s="173"/>
      <c r="L128" s="173"/>
      <c r="M128" s="173"/>
      <c r="N128" s="173"/>
      <c r="O128" s="173"/>
      <c r="P128" s="173"/>
      <c r="Q128" s="173"/>
      <c r="R128" s="173"/>
      <c r="S128" s="2"/>
      <c r="T128" s="2"/>
      <c r="U128" s="2"/>
      <c r="V128" s="2"/>
      <c r="W128" s="2"/>
      <c r="X128" s="4"/>
      <c r="Y128" s="16"/>
      <c r="Z128" s="1"/>
      <c r="AA128" s="1"/>
      <c r="AB128" s="1"/>
    </row>
    <row r="129" spans="1:28" outlineLevel="3" x14ac:dyDescent="0.25">
      <c r="A129" s="1"/>
      <c r="B129" s="33"/>
      <c r="C129" s="73">
        <f t="shared" ref="C129:C131" si="4">INT(C$110+3)</f>
        <v>4</v>
      </c>
      <c r="D129" s="4"/>
      <c r="E129" s="5">
        <v>5</v>
      </c>
      <c r="F129" s="5"/>
      <c r="G129" s="4"/>
      <c r="H129" s="31" t="s">
        <v>281</v>
      </c>
      <c r="I129" s="31" t="b">
        <v>0</v>
      </c>
      <c r="J129" s="173"/>
      <c r="K129" s="173"/>
      <c r="L129" s="173"/>
      <c r="M129" s="173"/>
      <c r="N129" s="173"/>
      <c r="O129" s="173"/>
      <c r="P129" s="173"/>
      <c r="Q129" s="173"/>
      <c r="R129" s="173"/>
      <c r="S129" s="2"/>
      <c r="T129" s="2"/>
      <c r="U129" s="2"/>
      <c r="V129" s="2"/>
      <c r="W129" s="2"/>
      <c r="X129" s="4"/>
      <c r="Y129" s="16"/>
      <c r="Z129" s="1"/>
      <c r="AA129" s="1"/>
      <c r="AB129" s="1"/>
    </row>
    <row r="130" spans="1:28" outlineLevel="3" x14ac:dyDescent="0.25">
      <c r="A130" s="1"/>
      <c r="B130" s="33"/>
      <c r="C130" s="73">
        <f t="shared" si="4"/>
        <v>4</v>
      </c>
      <c r="D130" s="4"/>
      <c r="E130" s="5">
        <v>6</v>
      </c>
      <c r="F130" s="5"/>
      <c r="G130" s="4"/>
      <c r="H130" s="31" t="s">
        <v>284</v>
      </c>
      <c r="I130" s="31" t="b">
        <v>0</v>
      </c>
      <c r="J130" s="173"/>
      <c r="K130" s="173"/>
      <c r="L130" s="173"/>
      <c r="M130" s="173"/>
      <c r="N130" s="173"/>
      <c r="O130" s="173"/>
      <c r="P130" s="173"/>
      <c r="Q130" s="173"/>
      <c r="R130" s="173"/>
      <c r="S130" s="2"/>
      <c r="T130" s="2"/>
      <c r="U130" s="2"/>
      <c r="V130" s="2"/>
      <c r="W130" s="2"/>
      <c r="X130" s="4"/>
      <c r="Y130" s="16"/>
      <c r="Z130" s="1"/>
      <c r="AA130" s="1"/>
      <c r="AB130" s="1"/>
    </row>
    <row r="131" spans="1:28" outlineLevel="3" x14ac:dyDescent="0.25">
      <c r="A131" s="1"/>
      <c r="B131" s="33"/>
      <c r="C131" s="73">
        <f t="shared" si="4"/>
        <v>4</v>
      </c>
      <c r="D131" s="4"/>
      <c r="E131" s="5">
        <v>7</v>
      </c>
      <c r="F131" s="5"/>
      <c r="G131" s="4"/>
      <c r="H131" s="31" t="s">
        <v>285</v>
      </c>
      <c r="I131" s="31" t="b">
        <v>0</v>
      </c>
      <c r="J131" s="173"/>
      <c r="K131" s="173"/>
      <c r="L131" s="173"/>
      <c r="M131" s="173"/>
      <c r="N131" s="173"/>
      <c r="O131" s="173"/>
      <c r="P131" s="173"/>
      <c r="Q131" s="173"/>
      <c r="R131" s="173"/>
      <c r="S131" s="2"/>
      <c r="T131" s="2"/>
      <c r="U131" s="2"/>
      <c r="V131" s="2"/>
      <c r="W131" s="2"/>
      <c r="X131" s="4"/>
      <c r="Y131" s="16"/>
      <c r="Z131" s="1"/>
      <c r="AA131" s="1"/>
      <c r="AB131" s="1"/>
    </row>
    <row r="132" spans="1:28" outlineLevel="3" x14ac:dyDescent="0.25">
      <c r="A132" s="1"/>
      <c r="B132" s="33"/>
      <c r="C132" s="73">
        <f>INT(C$110+3)</f>
        <v>4</v>
      </c>
      <c r="D132" s="4"/>
      <c r="E132" s="5"/>
      <c r="F132" s="5"/>
      <c r="G132" s="4"/>
      <c r="H132" s="173"/>
      <c r="I132" s="173"/>
      <c r="J132" s="173"/>
      <c r="K132" s="173"/>
      <c r="L132" s="173"/>
      <c r="M132" s="173"/>
      <c r="N132" s="173"/>
      <c r="O132" s="173"/>
      <c r="P132" s="173"/>
      <c r="Q132" s="173"/>
      <c r="R132" s="173"/>
      <c r="S132" s="2"/>
      <c r="T132" s="2"/>
      <c r="U132" s="2"/>
      <c r="V132" s="2"/>
      <c r="W132" s="2"/>
      <c r="X132" s="4"/>
      <c r="Y132" s="16"/>
      <c r="Z132" s="1"/>
      <c r="AA132" s="1"/>
      <c r="AB132" s="1"/>
    </row>
    <row r="133" spans="1:28" outlineLevel="3" x14ac:dyDescent="0.25">
      <c r="A133" s="1"/>
      <c r="B133" s="33"/>
      <c r="C133" s="73">
        <f>INT(C$110+3)</f>
        <v>4</v>
      </c>
      <c r="D133" s="4"/>
      <c r="E133" s="5"/>
      <c r="F133" s="5"/>
      <c r="G133" s="4"/>
      <c r="H133" s="173"/>
      <c r="I133" s="173"/>
      <c r="J133" s="173"/>
      <c r="K133" s="173"/>
      <c r="L133" s="173"/>
      <c r="M133" s="173"/>
      <c r="N133" s="173"/>
      <c r="O133" s="173"/>
      <c r="P133" s="173"/>
      <c r="Q133" s="173"/>
      <c r="R133" s="173"/>
      <c r="S133" s="2"/>
      <c r="T133" s="2"/>
      <c r="U133" s="2"/>
      <c r="V133" s="2"/>
      <c r="W133" s="2"/>
      <c r="X133" s="4"/>
      <c r="Y133" s="16"/>
      <c r="Z133" s="1"/>
      <c r="AA133" s="1"/>
      <c r="AB133" s="1"/>
    </row>
    <row r="134" spans="1:28" ht="5.0999999999999996" customHeight="1" outlineLevel="3" x14ac:dyDescent="0.25">
      <c r="A134" s="1"/>
      <c r="B134" s="33"/>
      <c r="C134" s="73">
        <f>INT($C$110)+3.005</f>
        <v>4.0049999999999999</v>
      </c>
      <c r="D134" s="4"/>
      <c r="E134" s="4"/>
      <c r="F134" s="4"/>
      <c r="G134" s="4"/>
      <c r="H134" s="4"/>
      <c r="I134" s="4"/>
      <c r="J134" s="4"/>
      <c r="K134" s="4"/>
      <c r="L134" s="4"/>
      <c r="M134" s="4"/>
      <c r="N134" s="4"/>
      <c r="O134" s="4"/>
      <c r="P134" s="4"/>
      <c r="Q134" s="4"/>
      <c r="R134" s="4"/>
      <c r="S134" s="4"/>
      <c r="T134" s="4"/>
      <c r="U134" s="4"/>
      <c r="V134" s="4"/>
      <c r="W134" s="4"/>
      <c r="X134" s="4" t="s">
        <v>3</v>
      </c>
      <c r="Y134" s="16"/>
      <c r="Z134" s="1"/>
      <c r="AA134" s="1"/>
      <c r="AB134" s="1"/>
    </row>
    <row r="135" spans="1:28" ht="5.0999999999999996" customHeight="1" outlineLevel="2" x14ac:dyDescent="0.25">
      <c r="A135" s="1"/>
      <c r="B135" s="33"/>
      <c r="C135" s="73">
        <f>INT($C$110)+2.005</f>
        <v>3.0049999999999999</v>
      </c>
      <c r="D135" s="4"/>
      <c r="E135" s="4"/>
      <c r="F135" s="4"/>
      <c r="G135" s="4"/>
      <c r="H135" s="4"/>
      <c r="I135" s="4"/>
      <c r="J135" s="4"/>
      <c r="K135" s="4"/>
      <c r="L135" s="4"/>
      <c r="M135" s="4"/>
      <c r="N135" s="4"/>
      <c r="O135" s="4"/>
      <c r="P135" s="4"/>
      <c r="Q135" s="4"/>
      <c r="R135" s="4"/>
      <c r="S135" s="4"/>
      <c r="T135" s="4"/>
      <c r="U135" s="4"/>
      <c r="V135" s="4"/>
      <c r="W135" s="4"/>
      <c r="X135" s="4"/>
      <c r="Y135" s="16"/>
      <c r="Z135" s="1"/>
      <c r="AA135" s="1"/>
      <c r="AB135" s="1"/>
    </row>
    <row r="136" spans="1:28" ht="5.0999999999999996" customHeight="1" outlineLevel="1" x14ac:dyDescent="0.25">
      <c r="A136" s="1"/>
      <c r="B136" s="35"/>
      <c r="C136" s="76">
        <f>INT($C$110)+1.005</f>
        <v>2.0049999999999999</v>
      </c>
      <c r="D136" s="17"/>
      <c r="E136" s="17"/>
      <c r="F136" s="17"/>
      <c r="G136" s="17"/>
      <c r="H136" s="17"/>
      <c r="I136" s="17"/>
      <c r="J136" s="17"/>
      <c r="K136" s="17"/>
      <c r="L136" s="17"/>
      <c r="M136" s="17"/>
      <c r="N136" s="17"/>
      <c r="O136" s="17"/>
      <c r="P136" s="17"/>
      <c r="Q136" s="17"/>
      <c r="R136" s="17"/>
      <c r="S136" s="17"/>
      <c r="T136" s="17"/>
      <c r="U136" s="17"/>
      <c r="V136" s="17"/>
      <c r="W136" s="17"/>
      <c r="X136" s="17"/>
      <c r="Y136" s="18" t="s">
        <v>1</v>
      </c>
      <c r="Z136" s="1"/>
      <c r="AA136" s="1"/>
      <c r="AB136" s="1"/>
    </row>
    <row r="137" spans="1:28" ht="5.0999999999999996" customHeight="1" x14ac:dyDescent="0.25">
      <c r="A137" s="1"/>
      <c r="B137" s="19"/>
      <c r="C137" s="77">
        <f>INT($C$110)+0.005</f>
        <v>1.0049999999999999</v>
      </c>
      <c r="D137" s="19"/>
      <c r="E137" s="19"/>
      <c r="F137" s="19"/>
      <c r="G137" s="19"/>
      <c r="H137" s="19"/>
      <c r="I137" s="19"/>
      <c r="J137" s="19"/>
      <c r="K137" s="19"/>
      <c r="L137" s="19"/>
      <c r="M137" s="19"/>
      <c r="N137" s="19"/>
      <c r="O137" s="19"/>
      <c r="P137" s="19"/>
      <c r="Q137" s="19"/>
      <c r="R137" s="19"/>
      <c r="S137" s="19"/>
      <c r="T137" s="19"/>
      <c r="U137" s="19"/>
      <c r="V137" s="19"/>
      <c r="W137" s="19"/>
      <c r="X137" s="19"/>
      <c r="Y137" s="19"/>
      <c r="Z137" s="1"/>
      <c r="AA137" s="1"/>
      <c r="AB137" s="1"/>
    </row>
    <row r="138" spans="1:28" outlineLevel="2" x14ac:dyDescent="0.25">
      <c r="A138" s="1"/>
      <c r="B138" s="1"/>
      <c r="C138" s="73">
        <f>INT($C$110)+2</f>
        <v>3</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outlineLevel="2" x14ac:dyDescent="0.25">
      <c r="A139" s="1"/>
      <c r="B139" s="1"/>
      <c r="C139" s="73">
        <f>INT($C$143)+2</f>
        <v>3</v>
      </c>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5.0999999999999996" customHeight="1" thickBot="1" x14ac:dyDescent="0.3">
      <c r="A140" s="1"/>
      <c r="B140" s="20"/>
      <c r="C140" s="74">
        <f>INT($C$143)+0.005</f>
        <v>1.0049999999999999</v>
      </c>
      <c r="D140" s="20"/>
      <c r="E140" s="20"/>
      <c r="F140" s="20"/>
      <c r="G140" s="20"/>
      <c r="H140" s="20"/>
      <c r="I140" s="20"/>
      <c r="J140" s="20"/>
      <c r="K140" s="20"/>
      <c r="L140" s="20"/>
      <c r="M140" s="20"/>
      <c r="N140" s="20"/>
      <c r="O140" s="20"/>
      <c r="P140" s="20"/>
      <c r="Q140" s="20"/>
      <c r="R140" s="20"/>
      <c r="S140" s="20"/>
      <c r="T140" s="20"/>
      <c r="U140" s="20"/>
      <c r="V140" s="20"/>
      <c r="W140" s="20"/>
      <c r="X140" s="20"/>
      <c r="Y140" s="20"/>
      <c r="Z140" s="1"/>
      <c r="AA140" s="1"/>
      <c r="AB140" s="1"/>
    </row>
    <row r="141" spans="1:28" ht="5.0999999999999996" customHeight="1" outlineLevel="1" x14ac:dyDescent="0.25">
      <c r="A141" s="1"/>
      <c r="B141" s="34" t="s">
        <v>21</v>
      </c>
      <c r="C141" s="75">
        <f>INT($C$143)+1.005</f>
        <v>2.0049999999999999</v>
      </c>
      <c r="D141" s="14"/>
      <c r="E141" s="14"/>
      <c r="F141" s="14"/>
      <c r="G141" s="14"/>
      <c r="H141" s="14"/>
      <c r="I141" s="14"/>
      <c r="J141" s="14"/>
      <c r="K141" s="14"/>
      <c r="L141" s="14"/>
      <c r="M141" s="14"/>
      <c r="N141" s="14"/>
      <c r="O141" s="14"/>
      <c r="P141" s="14"/>
      <c r="Q141" s="14"/>
      <c r="R141" s="14"/>
      <c r="S141" s="14"/>
      <c r="T141" s="14"/>
      <c r="U141" s="14"/>
      <c r="V141" s="14"/>
      <c r="W141" s="14"/>
      <c r="X141" s="14"/>
      <c r="Y141" s="15"/>
      <c r="Z141" s="1"/>
      <c r="AA141" s="1"/>
      <c r="AB141" s="1"/>
    </row>
    <row r="142" spans="1:28" outlineLevel="4" x14ac:dyDescent="0.25">
      <c r="A142" s="1"/>
      <c r="B142" s="33"/>
      <c r="C142" s="73">
        <f>INT(MAX($C$151:$C$159))+1</f>
        <v>5</v>
      </c>
      <c r="D142" s="3"/>
      <c r="E142" s="3"/>
      <c r="F142" s="3"/>
      <c r="G142" s="3"/>
      <c r="H142" s="27"/>
      <c r="I142" s="27"/>
      <c r="J142" s="27"/>
      <c r="K142" s="27"/>
      <c r="L142" s="27"/>
      <c r="M142" s="27"/>
      <c r="N142" s="27"/>
      <c r="O142" s="27"/>
      <c r="P142" s="27"/>
      <c r="Q142" s="27"/>
      <c r="R142" s="27"/>
      <c r="S142" s="27"/>
      <c r="T142" s="27"/>
      <c r="U142" s="27"/>
      <c r="V142" s="27"/>
      <c r="W142" s="27"/>
      <c r="X142" s="3"/>
      <c r="Y142" s="16"/>
      <c r="Z142" s="1"/>
      <c r="AA142" s="1"/>
      <c r="AB142" s="1"/>
    </row>
    <row r="143" spans="1:28" ht="18.75" x14ac:dyDescent="0.25">
      <c r="A143" s="1"/>
      <c r="B143" s="33"/>
      <c r="C143" s="73">
        <v>1.02</v>
      </c>
      <c r="D143" s="21"/>
      <c r="E143" s="24" t="s">
        <v>6</v>
      </c>
      <c r="F143" s="25"/>
      <c r="G143" s="12"/>
      <c r="H143" s="172" t="str">
        <f>COUNTIFS($B$1:$B143, "«")&amp;" Feed Pool definitions"</f>
        <v>5 Feed Pool definitions</v>
      </c>
      <c r="I143" s="6"/>
      <c r="J143" s="6"/>
      <c r="K143" s="6"/>
      <c r="L143" s="6"/>
      <c r="M143" s="6"/>
      <c r="N143" s="6"/>
      <c r="O143" s="6"/>
      <c r="P143" s="6"/>
      <c r="Q143" s="6"/>
      <c r="R143" s="6"/>
      <c r="S143" s="6"/>
      <c r="T143" s="6"/>
      <c r="U143" s="6"/>
      <c r="V143" s="6"/>
      <c r="W143" s="6"/>
      <c r="X143" s="10"/>
      <c r="Y143" s="16"/>
      <c r="Z143" s="1"/>
      <c r="AA143" s="1"/>
      <c r="AB143" s="1"/>
    </row>
    <row r="144" spans="1:28" ht="18.75" outlineLevel="1" x14ac:dyDescent="0.25">
      <c r="A144" s="1"/>
      <c r="B144" s="33"/>
      <c r="C144" s="73">
        <f>INT($C$143)+1.02</f>
        <v>2.02</v>
      </c>
      <c r="D144" s="21"/>
      <c r="E144" s="24" t="s">
        <v>10</v>
      </c>
      <c r="F144" s="28">
        <v>1</v>
      </c>
      <c r="G144" s="13"/>
      <c r="H144" s="8" t="s">
        <v>316</v>
      </c>
      <c r="I144" s="7"/>
      <c r="J144" s="7"/>
      <c r="K144" s="7"/>
      <c r="L144" s="7"/>
      <c r="M144" s="7"/>
      <c r="N144" s="7"/>
      <c r="O144" s="7"/>
      <c r="P144" s="7"/>
      <c r="Q144" s="7"/>
      <c r="R144" s="7"/>
      <c r="S144" s="7"/>
      <c r="T144" s="7"/>
      <c r="U144" s="7"/>
      <c r="V144" s="7"/>
      <c r="W144" s="7"/>
      <c r="X144" s="11"/>
      <c r="Y144" s="16"/>
      <c r="Z144" s="1"/>
      <c r="AA144" s="1"/>
      <c r="AB144" s="1"/>
    </row>
    <row r="145" spans="1:28" ht="5.0999999999999996" customHeight="1" outlineLevel="2" x14ac:dyDescent="0.25">
      <c r="A145" s="1"/>
      <c r="B145" s="33"/>
      <c r="C145" s="73">
        <f>INT($C$143)+2.005</f>
        <v>3.0049999999999999</v>
      </c>
      <c r="D145" s="3"/>
      <c r="E145" s="3"/>
      <c r="F145" s="3"/>
      <c r="G145" s="3"/>
      <c r="H145" s="3"/>
      <c r="I145" s="3"/>
      <c r="J145" s="3"/>
      <c r="K145" s="3"/>
      <c r="L145" s="3"/>
      <c r="M145" s="3"/>
      <c r="N145" s="3"/>
      <c r="O145" s="3"/>
      <c r="P145" s="3"/>
      <c r="Q145" s="3"/>
      <c r="R145" s="3"/>
      <c r="S145" s="3"/>
      <c r="T145" s="3"/>
      <c r="U145" s="3"/>
      <c r="V145" s="3"/>
      <c r="W145" s="3"/>
      <c r="X145" s="3"/>
      <c r="Y145" s="16"/>
      <c r="Z145" s="1"/>
      <c r="AA145" s="1"/>
      <c r="AB145" s="1"/>
    </row>
    <row r="146" spans="1:28" outlineLevel="2" x14ac:dyDescent="0.25">
      <c r="A146" s="1"/>
      <c r="B146" s="33"/>
      <c r="C146" s="73">
        <f>INT($C$143)+2</f>
        <v>3</v>
      </c>
      <c r="D146" s="3"/>
      <c r="E146" s="5"/>
      <c r="F146" s="5"/>
      <c r="G146" s="3"/>
      <c r="H146" s="29"/>
      <c r="I146" s="29"/>
      <c r="J146" s="65" t="s">
        <v>314</v>
      </c>
      <c r="K146" s="65"/>
      <c r="L146" s="65"/>
      <c r="M146" s="65"/>
      <c r="N146" s="65"/>
      <c r="O146" s="65"/>
      <c r="P146" s="65"/>
      <c r="Q146" s="65"/>
      <c r="R146" s="65"/>
      <c r="S146" s="65"/>
      <c r="T146" s="29"/>
      <c r="U146" s="29"/>
      <c r="V146" s="29"/>
      <c r="W146" s="29"/>
      <c r="X146" s="3"/>
      <c r="Y146" s="16"/>
      <c r="Z146" s="1"/>
      <c r="AA146" s="1"/>
      <c r="AB146" s="1"/>
    </row>
    <row r="147" spans="1:28" outlineLevel="2" x14ac:dyDescent="0.25">
      <c r="A147" s="1"/>
      <c r="B147" s="33"/>
      <c r="C147" s="73">
        <f>INT($C$143)+2</f>
        <v>3</v>
      </c>
      <c r="D147" s="3"/>
      <c r="E147" s="5"/>
      <c r="F147" s="5"/>
      <c r="G147" s="3"/>
      <c r="H147" s="29"/>
      <c r="I147" s="29"/>
      <c r="J147" s="29">
        <v>0</v>
      </c>
      <c r="K147" s="29">
        <v>1</v>
      </c>
      <c r="L147" s="29">
        <v>2</v>
      </c>
      <c r="M147" s="29">
        <v>3</v>
      </c>
      <c r="N147" s="29">
        <v>4</v>
      </c>
      <c r="O147" s="29">
        <v>5</v>
      </c>
      <c r="P147" s="29">
        <v>6</v>
      </c>
      <c r="Q147" s="29">
        <v>7</v>
      </c>
      <c r="R147" s="29">
        <v>8</v>
      </c>
      <c r="S147" s="29">
        <v>9</v>
      </c>
      <c r="T147" s="29"/>
      <c r="U147" s="29"/>
      <c r="V147" s="29"/>
      <c r="W147" s="29"/>
      <c r="X147" s="3"/>
      <c r="Y147" s="16"/>
      <c r="Z147" s="1"/>
      <c r="AA147" s="1"/>
      <c r="AB147" s="1"/>
    </row>
    <row r="148" spans="1:28" ht="9.75" customHeight="1" outlineLevel="2" x14ac:dyDescent="0.25">
      <c r="A148" s="1"/>
      <c r="B148" s="33" t="s">
        <v>20</v>
      </c>
      <c r="C148" s="73">
        <f>INT($C$143)+2.01</f>
        <v>3.01</v>
      </c>
      <c r="D148" s="3"/>
      <c r="E148" s="3"/>
      <c r="F148" s="3"/>
      <c r="G148" s="3"/>
      <c r="H148" s="29"/>
      <c r="I148" s="29"/>
      <c r="J148" s="29"/>
      <c r="K148" s="29"/>
      <c r="L148" s="29"/>
      <c r="M148" s="29"/>
      <c r="N148" s="29"/>
      <c r="O148" s="29"/>
      <c r="P148" s="29"/>
      <c r="Q148" s="29"/>
      <c r="R148" s="29"/>
      <c r="S148" s="29"/>
      <c r="T148" s="29"/>
      <c r="U148" s="29"/>
      <c r="V148" s="29"/>
      <c r="W148" s="29"/>
      <c r="X148" s="3"/>
      <c r="Y148" s="16"/>
      <c r="Z148" s="1"/>
      <c r="AA148" s="1"/>
      <c r="AB148" s="1"/>
    </row>
    <row r="149" spans="1:28" outlineLevel="4" x14ac:dyDescent="0.25">
      <c r="A149" s="1"/>
      <c r="B149" s="33"/>
      <c r="C149" s="73">
        <f>C$142</f>
        <v>5</v>
      </c>
      <c r="D149" s="4"/>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outlineLevel="4" x14ac:dyDescent="0.25">
      <c r="A150" s="1"/>
      <c r="B150" s="33" t="s">
        <v>19</v>
      </c>
      <c r="C150" s="73">
        <f>C$142</f>
        <v>5</v>
      </c>
      <c r="D150" s="4" t="s">
        <v>44</v>
      </c>
      <c r="E150" s="5"/>
      <c r="F150" s="5"/>
      <c r="G150" s="4"/>
      <c r="H150" s="5"/>
      <c r="I150" s="5"/>
      <c r="J150" s="5"/>
      <c r="K150" s="5"/>
      <c r="L150" s="5"/>
      <c r="M150" s="5"/>
      <c r="N150" s="5"/>
      <c r="O150" s="5"/>
      <c r="P150" s="5"/>
      <c r="Q150" s="5"/>
      <c r="R150" s="5"/>
      <c r="S150" s="5"/>
      <c r="T150" s="5"/>
      <c r="U150" s="5"/>
      <c r="V150" s="5"/>
      <c r="W150" s="5"/>
      <c r="X150" s="4"/>
      <c r="Y150" s="16"/>
      <c r="Z150" s="1"/>
      <c r="AA150" s="1"/>
      <c r="AB150" s="1"/>
    </row>
    <row r="151" spans="1:28" ht="5.0999999999999996" customHeight="1" outlineLevel="2" x14ac:dyDescent="0.25">
      <c r="A151" s="1"/>
      <c r="B151" s="33"/>
      <c r="C151" s="73">
        <f>INT($C$143)+2.005</f>
        <v>3.0049999999999999</v>
      </c>
      <c r="D151" s="4" t="s">
        <v>2</v>
      </c>
      <c r="E151" s="4"/>
      <c r="F151" s="4"/>
      <c r="G151" s="4"/>
      <c r="H151" s="58"/>
      <c r="I151" s="58"/>
      <c r="J151" s="58"/>
      <c r="K151" s="58"/>
      <c r="L151" s="58"/>
      <c r="M151" s="58"/>
      <c r="N151" s="58"/>
      <c r="O151" s="58"/>
      <c r="P151" s="58"/>
      <c r="Q151" s="58"/>
      <c r="R151" s="58"/>
      <c r="S151" s="58"/>
      <c r="T151" s="58"/>
      <c r="U151" s="58"/>
      <c r="V151" s="58"/>
      <c r="W151" s="58"/>
      <c r="X151" s="4"/>
      <c r="Y151" s="16"/>
      <c r="Z151" s="1"/>
      <c r="AA151" s="1"/>
      <c r="AB151" s="1"/>
    </row>
    <row r="152" spans="1:28" outlineLevel="2" x14ac:dyDescent="0.25">
      <c r="A152" s="1"/>
      <c r="B152" s="33"/>
      <c r="C152" s="73">
        <f>INT($C$143)+2</f>
        <v>3</v>
      </c>
      <c r="D152" s="4"/>
      <c r="E152" s="5"/>
      <c r="F152" s="5"/>
      <c r="G152" s="4"/>
      <c r="H152" s="64" t="s">
        <v>308</v>
      </c>
      <c r="I152" s="31">
        <v>4</v>
      </c>
      <c r="J152" s="200" t="s">
        <v>312</v>
      </c>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INT($C$143)+3</f>
        <v>4</v>
      </c>
      <c r="D153" s="4"/>
      <c r="E153" s="5"/>
      <c r="F153" s="5"/>
      <c r="G153" s="4"/>
      <c r="H153" s="198"/>
      <c r="I153" s="2"/>
      <c r="J153" s="2"/>
      <c r="K153" s="2"/>
      <c r="L153" s="2"/>
      <c r="M153" s="2"/>
      <c r="N153" s="2"/>
      <c r="O153" s="2"/>
      <c r="P153" s="2"/>
      <c r="Q153" s="2"/>
      <c r="R153" s="2"/>
      <c r="S153" s="2"/>
      <c r="T153" s="2"/>
      <c r="U153" s="2"/>
      <c r="V153" s="2"/>
      <c r="W153" s="2"/>
      <c r="X153" s="4"/>
      <c r="Y153" s="16"/>
      <c r="Z153" s="1"/>
      <c r="AA153" s="1"/>
      <c r="AB153" s="1"/>
    </row>
    <row r="154" spans="1:28" outlineLevel="2" x14ac:dyDescent="0.25">
      <c r="A154" s="1"/>
      <c r="B154" s="33"/>
      <c r="C154" s="73">
        <f>INT($C$143)+2</f>
        <v>3</v>
      </c>
      <c r="D154" s="4"/>
      <c r="E154" s="5"/>
      <c r="F154" s="5"/>
      <c r="G154" s="4"/>
      <c r="H154" s="64" t="s">
        <v>313</v>
      </c>
      <c r="I154" s="2"/>
      <c r="J154" s="2"/>
      <c r="K154" s="2"/>
      <c r="L154" s="2"/>
      <c r="M154" s="2"/>
      <c r="N154" s="2"/>
      <c r="O154" s="2"/>
      <c r="P154" s="2"/>
      <c r="Q154" s="2"/>
      <c r="R154" s="2"/>
      <c r="S154" s="2"/>
      <c r="T154" s="2"/>
      <c r="U154" s="2"/>
      <c r="V154" s="2"/>
      <c r="W154" s="2"/>
      <c r="X154" s="4"/>
      <c r="Y154" s="16"/>
      <c r="Z154" s="1"/>
      <c r="AA154" s="1"/>
      <c r="AB154" s="1"/>
    </row>
    <row r="155" spans="1:28" outlineLevel="3" x14ac:dyDescent="0.25">
      <c r="A155" s="1"/>
      <c r="B155" s="33"/>
      <c r="C155" s="73">
        <f>INT($C$143)+3</f>
        <v>4</v>
      </c>
      <c r="D155" s="4"/>
      <c r="E155" s="5"/>
      <c r="F155" s="5"/>
      <c r="G155" s="4"/>
      <c r="H155" s="201" t="s">
        <v>320</v>
      </c>
      <c r="I155" s="2"/>
      <c r="J155" s="31">
        <v>3</v>
      </c>
      <c r="K155" s="31">
        <v>4</v>
      </c>
      <c r="L155" s="31">
        <v>6</v>
      </c>
      <c r="M155" s="31">
        <v>8</v>
      </c>
      <c r="N155" s="31">
        <v>9</v>
      </c>
      <c r="O155" s="31">
        <v>6</v>
      </c>
      <c r="P155" s="31">
        <v>5</v>
      </c>
      <c r="Q155" s="31">
        <v>4</v>
      </c>
      <c r="R155" s="31">
        <v>3.5</v>
      </c>
      <c r="S155" s="31">
        <v>3</v>
      </c>
      <c r="T155" s="2"/>
      <c r="U155" s="2"/>
      <c r="V155" s="2"/>
      <c r="W155" s="2"/>
      <c r="X155" s="4"/>
      <c r="Y155" s="16"/>
      <c r="Z155" s="1"/>
      <c r="AA155" s="1"/>
      <c r="AB155" s="1"/>
    </row>
    <row r="156" spans="1:28" outlineLevel="3" collapsed="1" x14ac:dyDescent="0.25">
      <c r="A156" s="1"/>
      <c r="B156" s="33"/>
      <c r="C156" s="73">
        <f>INT($C$143)+3</f>
        <v>4</v>
      </c>
      <c r="D156" s="4"/>
      <c r="E156" s="5"/>
      <c r="F156" s="5"/>
      <c r="G156" s="4"/>
      <c r="H156" s="201" t="s">
        <v>315</v>
      </c>
      <c r="I156" s="2"/>
      <c r="J156" s="31">
        <v>13.3</v>
      </c>
      <c r="K156" s="31">
        <v>13.3</v>
      </c>
      <c r="L156" s="31">
        <v>13.3</v>
      </c>
      <c r="M156" s="31">
        <v>13.3</v>
      </c>
      <c r="N156" s="31">
        <v>13.3</v>
      </c>
      <c r="O156" s="31">
        <v>13.3</v>
      </c>
      <c r="P156" s="31">
        <v>13.3</v>
      </c>
      <c r="Q156" s="31">
        <v>13.3</v>
      </c>
      <c r="R156" s="31">
        <v>13.3</v>
      </c>
      <c r="S156" s="31">
        <v>13.3</v>
      </c>
      <c r="T156" s="2"/>
      <c r="U156" s="2"/>
      <c r="V156" s="2"/>
      <c r="W156" s="2"/>
      <c r="X156" s="4"/>
      <c r="Y156" s="16"/>
      <c r="Z156" s="1"/>
      <c r="AA156" s="1"/>
      <c r="AB156" s="1"/>
    </row>
    <row r="157" spans="1:28" outlineLevel="3" x14ac:dyDescent="0.25">
      <c r="A157" s="1"/>
      <c r="B157" s="33"/>
      <c r="C157" s="73">
        <f>INT(C$143+3)</f>
        <v>4</v>
      </c>
      <c r="D157" s="4"/>
      <c r="E157" s="5"/>
      <c r="F157" s="5"/>
      <c r="G157" s="4"/>
      <c r="H157" s="173"/>
      <c r="I157" s="173"/>
      <c r="J157" s="173"/>
      <c r="K157" s="173"/>
      <c r="L157" s="173"/>
      <c r="M157" s="173"/>
      <c r="N157" s="173"/>
      <c r="O157" s="173"/>
      <c r="P157" s="173"/>
      <c r="Q157" s="173"/>
      <c r="R157" s="173"/>
      <c r="S157" s="173"/>
      <c r="T157" s="2"/>
      <c r="U157" s="2"/>
      <c r="V157" s="2"/>
      <c r="W157" s="2"/>
      <c r="X157" s="4"/>
      <c r="Y157" s="16"/>
      <c r="Z157" s="1"/>
      <c r="AA157" s="1"/>
      <c r="AB157" s="1"/>
    </row>
    <row r="158" spans="1:28" outlineLevel="3" x14ac:dyDescent="0.25">
      <c r="A158" s="1"/>
      <c r="B158" s="33"/>
      <c r="C158" s="73">
        <f>INT(C$143+3)</f>
        <v>4</v>
      </c>
      <c r="D158" s="4"/>
      <c r="E158" s="5"/>
      <c r="F158" s="5"/>
      <c r="G158" s="4"/>
      <c r="H158" s="173"/>
      <c r="I158" s="173"/>
      <c r="J158" s="173"/>
      <c r="K158" s="173"/>
      <c r="L158" s="173"/>
      <c r="M158" s="173"/>
      <c r="N158" s="173"/>
      <c r="O158" s="173"/>
      <c r="P158" s="173"/>
      <c r="Q158" s="173"/>
      <c r="R158" s="173"/>
      <c r="S158" s="2"/>
      <c r="T158" s="2"/>
      <c r="U158" s="2"/>
      <c r="V158" s="2"/>
      <c r="W158" s="2"/>
      <c r="X158" s="4"/>
      <c r="Y158" s="16"/>
      <c r="Z158" s="1"/>
      <c r="AA158" s="1"/>
      <c r="AB158" s="1"/>
    </row>
    <row r="159" spans="1:28" ht="5.0999999999999996" customHeight="1" outlineLevel="3" x14ac:dyDescent="0.25">
      <c r="A159" s="1"/>
      <c r="B159" s="33"/>
      <c r="C159" s="73">
        <f>INT($C$143)+3.005</f>
        <v>4.0049999999999999</v>
      </c>
      <c r="D159" s="4"/>
      <c r="E159" s="4"/>
      <c r="F159" s="4"/>
      <c r="G159" s="4"/>
      <c r="H159" s="4"/>
      <c r="I159" s="4"/>
      <c r="J159" s="4"/>
      <c r="K159" s="4"/>
      <c r="L159" s="4"/>
      <c r="M159" s="4"/>
      <c r="N159" s="4"/>
      <c r="O159" s="4"/>
      <c r="P159" s="4"/>
      <c r="Q159" s="4"/>
      <c r="R159" s="4"/>
      <c r="S159" s="4"/>
      <c r="T159" s="4"/>
      <c r="U159" s="4"/>
      <c r="V159" s="4"/>
      <c r="W159" s="4"/>
      <c r="X159" s="4" t="s">
        <v>3</v>
      </c>
      <c r="Y159" s="16"/>
      <c r="Z159" s="1"/>
      <c r="AA159" s="1"/>
      <c r="AB159" s="1"/>
    </row>
    <row r="160" spans="1:28" ht="5.0999999999999996" customHeight="1" outlineLevel="2" x14ac:dyDescent="0.25">
      <c r="A160" s="1"/>
      <c r="B160" s="33"/>
      <c r="C160" s="73">
        <f>INT($C$143)+2.005</f>
        <v>3.0049999999999999</v>
      </c>
      <c r="D160" s="4"/>
      <c r="E160" s="4"/>
      <c r="F160" s="4"/>
      <c r="G160" s="4"/>
      <c r="H160" s="4"/>
      <c r="I160" s="4"/>
      <c r="J160" s="4"/>
      <c r="K160" s="4"/>
      <c r="L160" s="4"/>
      <c r="M160" s="4"/>
      <c r="N160" s="4"/>
      <c r="O160" s="4"/>
      <c r="P160" s="4"/>
      <c r="Q160" s="4"/>
      <c r="R160" s="4"/>
      <c r="S160" s="4"/>
      <c r="T160" s="4"/>
      <c r="U160" s="4"/>
      <c r="V160" s="4"/>
      <c r="W160" s="4"/>
      <c r="X160" s="4"/>
      <c r="Y160" s="16"/>
      <c r="Z160" s="1"/>
      <c r="AA160" s="1"/>
      <c r="AB160" s="1"/>
    </row>
    <row r="161" spans="1:28" ht="5.0999999999999996" customHeight="1" outlineLevel="1" x14ac:dyDescent="0.25">
      <c r="A161" s="1"/>
      <c r="B161" s="35"/>
      <c r="C161" s="76">
        <f>INT($C$143)+1.005</f>
        <v>2.0049999999999999</v>
      </c>
      <c r="D161" s="17"/>
      <c r="E161" s="17"/>
      <c r="F161" s="17"/>
      <c r="G161" s="17"/>
      <c r="H161" s="17"/>
      <c r="I161" s="17"/>
      <c r="J161" s="17"/>
      <c r="K161" s="17"/>
      <c r="L161" s="17"/>
      <c r="M161" s="17"/>
      <c r="N161" s="17"/>
      <c r="O161" s="17"/>
      <c r="P161" s="17"/>
      <c r="Q161" s="17"/>
      <c r="R161" s="17"/>
      <c r="S161" s="17"/>
      <c r="T161" s="17"/>
      <c r="U161" s="17"/>
      <c r="V161" s="17"/>
      <c r="W161" s="17"/>
      <c r="X161" s="17"/>
      <c r="Y161" s="18" t="s">
        <v>1</v>
      </c>
      <c r="Z161" s="1"/>
      <c r="AA161" s="1"/>
      <c r="AB161" s="1"/>
    </row>
    <row r="162" spans="1:28" ht="5.0999999999999996" customHeight="1" x14ac:dyDescent="0.25">
      <c r="A162" s="1"/>
      <c r="B162" s="19"/>
      <c r="C162" s="77">
        <f>INT($C$143)+0.005</f>
        <v>1.0049999999999999</v>
      </c>
      <c r="D162" s="19"/>
      <c r="E162" s="19"/>
      <c r="F162" s="19"/>
      <c r="G162" s="19"/>
      <c r="H162" s="19"/>
      <c r="I162" s="19"/>
      <c r="J162" s="19"/>
      <c r="K162" s="19"/>
      <c r="L162" s="19"/>
      <c r="M162" s="19"/>
      <c r="N162" s="19"/>
      <c r="O162" s="19"/>
      <c r="P162" s="19"/>
      <c r="Q162" s="19"/>
      <c r="R162" s="19"/>
      <c r="S162" s="19"/>
      <c r="T162" s="19"/>
      <c r="U162" s="19"/>
      <c r="V162" s="19"/>
      <c r="W162" s="19"/>
      <c r="X162" s="19"/>
      <c r="Y162" s="19"/>
      <c r="Z162" s="1"/>
      <c r="AA162" s="1"/>
      <c r="AB162" s="1"/>
    </row>
    <row r="163" spans="1:28" outlineLevel="2" x14ac:dyDescent="0.25">
      <c r="A163" s="1"/>
      <c r="B163" s="1"/>
      <c r="C163" s="73">
        <f>INT($C$143)+2</f>
        <v>3</v>
      </c>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C170" s="72" t="s">
        <v>4</v>
      </c>
    </row>
  </sheetData>
  <mergeCells count="3">
    <mergeCell ref="J13:T13"/>
    <mergeCell ref="J14:T14"/>
    <mergeCell ref="R79:W81"/>
  </mergeCells>
  <phoneticPr fontId="14" type="noConversion"/>
  <conditionalFormatting sqref="P99">
    <cfRule type="expression" dxfId="24" priority="35">
      <formula>(#REF!&gt;=L$362)</formula>
    </cfRule>
  </conditionalFormatting>
  <conditionalFormatting sqref="Q99 U99">
    <cfRule type="expression" dxfId="23" priority="36">
      <formula>(#REF!&gt;=L$362)</formula>
    </cfRule>
  </conditionalFormatting>
  <conditionalFormatting sqref="R99">
    <cfRule type="expression" dxfId="22" priority="37">
      <formula>(#REF!&gt;=L$362)</formula>
    </cfRule>
  </conditionalFormatting>
  <conditionalFormatting sqref="W99">
    <cfRule type="expression" dxfId="21" priority="38">
      <formula>(#REF!&gt;=P$362)</formula>
    </cfRule>
  </conditionalFormatting>
  <conditionalFormatting sqref="V99">
    <cfRule type="expression" dxfId="20" priority="39">
      <formula>(#REF!&gt;=P$362)</formula>
    </cfRule>
  </conditionalFormatting>
  <conditionalFormatting sqref="P98">
    <cfRule type="expression" dxfId="19" priority="40">
      <formula>(#REF!&gt;=L$362)</formula>
    </cfRule>
  </conditionalFormatting>
  <conditionalFormatting sqref="Q98 U97:U98">
    <cfRule type="expression" dxfId="18" priority="41">
      <formula>(#REF!&gt;=L$362)</formula>
    </cfRule>
  </conditionalFormatting>
  <conditionalFormatting sqref="R98">
    <cfRule type="expression" dxfId="17" priority="42">
      <formula>(#REF!&gt;=L$362)</formula>
    </cfRule>
  </conditionalFormatting>
  <conditionalFormatting sqref="W98">
    <cfRule type="expression" dxfId="16" priority="43">
      <formula>(#REF!&gt;=P$362)</formula>
    </cfRule>
  </conditionalFormatting>
  <conditionalFormatting sqref="V98">
    <cfRule type="expression" dxfId="15" priority="44">
      <formula>(#REF!&gt;=P$362)</formula>
    </cfRule>
  </conditionalFormatting>
  <conditionalFormatting sqref="K97">
    <cfRule type="expression" dxfId="14" priority="45">
      <formula>(#REF!&gt;=J$362)</formula>
    </cfRule>
  </conditionalFormatting>
  <conditionalFormatting sqref="M97">
    <cfRule type="expression" dxfId="13" priority="46">
      <formula>(#REF!&gt;=J$362)</formula>
    </cfRule>
  </conditionalFormatting>
  <conditionalFormatting sqref="L97">
    <cfRule type="expression" dxfId="12" priority="47">
      <formula>(#REF!&gt;=J$362)</formula>
    </cfRule>
  </conditionalFormatting>
  <conditionalFormatting sqref="P97">
    <cfRule type="expression" dxfId="11" priority="48">
      <formula>(#REF!&gt;=L$362)</formula>
    </cfRule>
  </conditionalFormatting>
  <conditionalFormatting sqref="Q97">
    <cfRule type="expression" dxfId="10" priority="49">
      <formula>(#REF!&gt;=L$362)</formula>
    </cfRule>
  </conditionalFormatting>
  <conditionalFormatting sqref="R97">
    <cfRule type="expression" dxfId="9" priority="50">
      <formula>(#REF!&gt;=L$362)</formula>
    </cfRule>
  </conditionalFormatting>
  <conditionalFormatting sqref="W97">
    <cfRule type="expression" dxfId="8" priority="51">
      <formula>(#REF!&gt;=P$362)</formula>
    </cfRule>
  </conditionalFormatting>
  <conditionalFormatting sqref="V97">
    <cfRule type="expression" dxfId="7" priority="52">
      <formula>(#REF!&gt;=P$362)</formula>
    </cfRule>
  </conditionalFormatting>
  <conditionalFormatting sqref="O99">
    <cfRule type="expression" dxfId="6" priority="31">
      <formula>(#REF!&gt;=K$362)</formula>
    </cfRule>
  </conditionalFormatting>
  <conditionalFormatting sqref="O98">
    <cfRule type="expression" dxfId="5" priority="32">
      <formula>(#REF!&gt;=K$362)</formula>
    </cfRule>
  </conditionalFormatting>
  <conditionalFormatting sqref="O97">
    <cfRule type="expression" dxfId="4" priority="33">
      <formula>(#REF!&gt;=K$362)</formula>
    </cfRule>
  </conditionalFormatting>
  <conditionalFormatting sqref="T99">
    <cfRule type="expression" dxfId="3" priority="28">
      <formula>(#REF!&gt;=P$362)</formula>
    </cfRule>
  </conditionalFormatting>
  <conditionalFormatting sqref="T98">
    <cfRule type="expression" dxfId="2" priority="29">
      <formula>(#REF!&gt;=P$362)</formula>
    </cfRule>
  </conditionalFormatting>
  <conditionalFormatting sqref="T97">
    <cfRule type="expression" dxfId="1" priority="30">
      <formula>(#REF!&gt;=P$362)</formula>
    </cfRule>
  </conditionalFormatting>
  <conditionalFormatting sqref="I95:I96 I97:J99 K98:M99">
    <cfRule type="expression" dxfId="0" priority="84">
      <formula>($E95&gt;=I$362)</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6" t="s">
        <v>22</v>
      </c>
      <c r="K18" s="196"/>
      <c r="L18" s="196"/>
      <c r="M18" s="196"/>
      <c r="N18" s="196"/>
      <c r="O18" s="196"/>
      <c r="P18" s="196"/>
      <c r="Q18" s="196"/>
      <c r="R18" s="196"/>
      <c r="S18" s="196"/>
      <c r="T18" s="196"/>
      <c r="U18" s="196"/>
      <c r="V18" s="196"/>
      <c r="W18" s="196"/>
      <c r="X18" s="196"/>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5" t="s">
        <v>34</v>
      </c>
      <c r="K21" s="186"/>
      <c r="L21" s="186"/>
      <c r="M21" s="186"/>
      <c r="N21" s="186"/>
      <c r="O21" s="186"/>
      <c r="P21" s="186"/>
      <c r="Q21" s="186"/>
      <c r="R21" s="186"/>
      <c r="S21" s="186"/>
      <c r="T21" s="186"/>
      <c r="U21" s="186"/>
      <c r="V21" s="186"/>
      <c r="W21" s="186"/>
      <c r="X21" s="197"/>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127</vt:i4>
      </vt:variant>
    </vt:vector>
  </HeadingPairs>
  <TitlesOfParts>
    <vt:vector size="131" baseType="lpstr">
      <vt:lpstr>General</vt:lpstr>
      <vt:lpstr>Stock</vt:lpstr>
      <vt:lpstr>StructuralSA</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i_fev_lower_p6</vt:lpstr>
      <vt:lpstr>i_fev_upper_p6</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2021-06-24T09:04:19Z</dcterms:modified>
</cp:coreProperties>
</file>