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84B0171E-4A7F-4479-8CE4-DA5AF15462C1}" xr6:coauthVersionLast="46" xr6:coauthVersionMax="46" xr10:uidLastSave="{00000000-0000-0000-0000-000000000000}"/>
  <bookViews>
    <workbookView xWindow="29610" yWindow="-90" windowWidth="28110" windowHeight="16440"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736" i="14" l="1"/>
  <c r="W716" i="14"/>
  <c r="W712" i="14"/>
  <c r="W715" i="14"/>
  <c r="W61" i="14"/>
  <c r="W60" i="14"/>
  <c r="C400" i="13"/>
  <c r="AB355" i="14"/>
  <c r="AA355" i="14"/>
  <c r="Z355" i="14"/>
  <c r="Y355" i="14"/>
  <c r="X355" i="14"/>
  <c r="W355" i="14"/>
  <c r="V355" i="14"/>
  <c r="U355" i="14"/>
  <c r="C359" i="14"/>
  <c r="C358" i="14"/>
  <c r="C357" i="14"/>
  <c r="C356" i="14"/>
  <c r="C35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Z688" i="14" l="1"/>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C103" i="13"/>
  <c r="AA685"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87" authorId="0" shapeId="0" xr:uid="{EFBA1203-331F-42B5-9195-971D493E8ECF}">
      <text>
        <r>
          <rPr>
            <b/>
            <sz val="9"/>
            <color indexed="81"/>
            <rFont val="Tahoma"/>
            <charset val="1"/>
          </rPr>
          <t>John:</t>
        </r>
        <r>
          <rPr>
            <sz val="9"/>
            <color indexed="81"/>
            <rFont val="Tahoma"/>
            <charset val="1"/>
          </rPr>
          <t xml:space="preserve">
Sold prior to the 6yo mating</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<sst xmlns="http://schemas.openxmlformats.org/spreadsheetml/2006/main" count="4166" uniqueCount="2481">
  <si>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</si>
  <si>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</si>
  <si>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</si>
  <si>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</si>
  <si>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</si>
  <si>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</si>
  <si>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</si>
  <si>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</si>
  <si>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</si>
  <si>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</si>
  <si>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</si>
  <si>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</si>
  <si>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</si>
  <si>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</si>
  <si>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</si>
  <si>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</si>
  <si>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</si>
  <si>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</si>
  <si>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</si>
  <si>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</si>
  <si>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</si>
  <si>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</si>
  <si>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</si>
  <si>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</si>
  <si>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</si>
  <si>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</si>
  <si>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</si>
  <si>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</si>
  <si>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</si>
  <si>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</si>
  <si>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</si>
  <si>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</si>
  <si>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</si>
  <si>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</si>
  <si>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</si>
  <si>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</si>
  <si>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</si>
  <si>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</si>
  <si>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</si>
  <si>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</si>
  <si>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</si>
  <si>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</si>
  <si>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</si>
  <si>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</si>
  <si>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</si>
  <si>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</si>
  <si>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</si>
  <si>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</si>
  <si>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</si>
  <si>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</si>
  <si>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</si>
  <si>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</si>
  <si>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</si>
  <si>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</si>
  <si>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</si>
  <si>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</si>
  <si>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</si>
  <si>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</si>
  <si>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</si>
  <si>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</si>
  <si>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</si>
  <si>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</si>
  <si>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</si>
  <si>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</si>
  <si>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</si>
  <si>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</si>
  <si>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</si>
  <si>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</si>
  <si>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</si>
  <si>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</si>
  <si>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</si>
  <si>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</si>
  <si>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</si>
  <si>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</si>
  <si>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</si>
  <si>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</si>
  <si>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</si>
  <si>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</si>
  <si>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</si>
  <si>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</si>
  <si>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</si>
  <si>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</si>
  <si>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</si>
  <si>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</si>
  <si>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</si>
  <si>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</si>
  <si>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</si>
  <si>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</si>
  <si>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</si>
  <si>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</si>
  <si>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</si>
  <si>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</si>
  <si>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</si>
  <si>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</si>
  <si>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</si>
  <si>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</si>
  <si>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</si>
  <si>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</si>
  <si>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</si>
  <si>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</si>
  <si>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</si>
  <si>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</si>
  <si>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</si>
  <si>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</si>
  <si>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</si>
  <si>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</si>
  <si>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</si>
  <si>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</si>
  <si>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</si>
  <si>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</si>
  <si>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</si>
  <si>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</si>
  <si>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</si>
  <si>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</si>
  <si>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</si>
  <si>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</si>
  <si>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</si>
  <si>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</si>
  <si>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</si>
  <si>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</si>
  <si>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</si>
  <si>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</si>
  <si>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</si>
  <si>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</si>
  <si>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</si>
  <si>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</si>
  <si>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</si>
  <si>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</si>
  <si>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</si>
  <si>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</si>
  <si>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</si>
  <si>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</si>
  <si>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</si>
  <si>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</si>
  <si>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</si>
  <si>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</si>
  <si>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</si>
  <si>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</si>
  <si>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</si>
  <si>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</si>
  <si>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</si>
  <si>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</si>
  <si>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</si>
  <si>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</si>
  <si>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</si>
  <si>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</si>
  <si>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</si>
  <si>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</si>
  <si>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</si>
  <si>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</si>
  <si>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</si>
  <si>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</si>
  <si>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</si>
  <si>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</si>
  <si>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</si>
  <si>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</si>
  <si>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</si>
  <si>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</si>
  <si>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</si>
  <si>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</si>
  <si>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</si>
  <si>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</si>
  <si>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</si>
  <si>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</si>
  <si>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</si>
  <si>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</si>
  <si>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</si>
  <si>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</si>
  <si>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</si>
  <si>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</si>
  <si>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</si>
  <si>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</si>
  <si>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</si>
  <si>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</si>
  <si>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</si>
  <si>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</si>
  <si>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</si>
  <si>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</si>
  <si>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</si>
  <si>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</si>
  <si>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</si>
  <si>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</si>
  <si>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</si>
  <si>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</si>
  <si>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</si>
  <si>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</si>
  <si>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</si>
  <si>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</si>
  <si>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</si>
  <si>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</si>
  <si>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</si>
  <si>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</si>
  <si>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</si>
  <si>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</si>
  <si>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</si>
  <si>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</si>
  <si>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</si>
  <si>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</si>
  <si>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</si>
  <si>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</si>
  <si>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</si>
  <si>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</si>
  <si>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</si>
  <si>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</si>
  <si>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</si>
  <si>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</si>
  <si>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</si>
  <si>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</si>
  <si>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</si>
  <si>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</si>
  <si>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</si>
  <si>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</si>
  <si>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</si>
  <si>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</si>
  <si>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</si>
  <si>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</si>
  <si>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</si>
  <si>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</si>
  <si>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</si>
  <si>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</si>
  <si>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</si>
  <si>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</si>
  <si>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</si>
  <si>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</si>
  <si>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</si>
  <si>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</si>
  <si>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</si>
  <si>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</si>
  <si>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</si>
  <si>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</si>
  <si>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</si>
  <si>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</si>
  <si>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</si>
  <si>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</si>
  <si>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</si>
  <si>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</si>
  <si>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</si>
  <si>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</si>
  <si>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</si>
  <si>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</si>
  <si>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</si>
  <si>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</si>
  <si>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</si>
  <si>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</si>
  <si>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</si>
  <si>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</si>
  <si>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</si>
  <si>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</si>
  <si>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</si>
  <si>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</si>
  <si>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</si>
  <si>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</si>
  <si>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</si>
  <si>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</si>
  <si>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</si>
  <si>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</si>
  <si>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</si>
  <si>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</si>
  <si>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</si>
  <si>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</si>
  <si>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</si>
  <si>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</si>
  <si>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</si>
  <si>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</si>
  <si>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</si>
  <si>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</si>
  <si>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</si>
  <si>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</si>
  <si>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</si>
  <si>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</si>
  <si>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</si>
  <si>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</si>
  <si>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</si>
  <si>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</si>
  <si>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</si>
  <si>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</si>
  <si>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</si>
  <si>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</si>
  <si>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</si>
  <si>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</si>
  <si>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</si>
  <si>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</si>
  <si>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</si>
  <si>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</si>
  <si>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</si>
  <si>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</si>
  <si>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</si>
  <si>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</si>
  <si>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</si>
  <si>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</si>
  <si>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</si>
  <si>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</si>
  <si>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</si>
  <si>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</si>
  <si>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</si>
  <si>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</si>
  <si>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</si>
  <si>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</si>
  <si>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</si>
  <si>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</si>
  <si>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</si>
  <si>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</si>
  <si>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</si>
  <si>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</si>
  <si>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</si>
  <si>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</si>
  <si>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</si>
  <si>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</si>
  <si>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</si>
  <si>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</si>
  <si>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</si>
  <si>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</si>
  <si>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</si>
  <si>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</si>
  <si>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</si>
  <si>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</si>
  <si>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</si>
  <si>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</si>
  <si>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</si>
  <si>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</si>
  <si>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</si>
  <si>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</si>
  <si>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</si>
  <si>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</si>
  <si>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</si>
  <si>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</si>
  <si>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</si>
  <si>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</si>
  <si>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</si>
  <si>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</si>
  <si>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</si>
  <si>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</si>
  <si>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</si>
  <si>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</si>
  <si>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</si>
  <si>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</si>
  <si>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</si>
  <si>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</si>
  <si>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</si>
  <si>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</si>
  <si>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</si>
  <si>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</si>
  <si>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</si>
  <si>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</si>
  <si>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</si>
  <si>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</si>
  <si>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</si>
  <si>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</si>
  <si>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</si>
  <si>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</si>
  <si>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</si>
  <si>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</si>
  <si>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</si>
  <si>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</si>
  <si>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</si>
  <si>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</si>
  <si>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</si>
  <si>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</si>
  <si>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</si>
  <si>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</si>
  <si>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</si>
  <si>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</si>
  <si>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</si>
  <si>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</si>
  <si>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</si>
  <si>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</si>
  <si>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</si>
  <si>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</si>
  <si>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</si>
  <si>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</si>
  <si>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</si>
  <si>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</si>
  <si>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</si>
  <si>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</si>
  <si>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</si>
  <si>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</si>
  <si>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</si>
  <si>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</si>
  <si>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</si>
  <si>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</si>
  <si>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</si>
  <si>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</si>
  <si>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</si>
  <si>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</si>
  <si>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</si>
  <si>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</si>
  <si>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</si>
  <si>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</si>
  <si>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</si>
  <si>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</si>
  <si>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</si>
  <si>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</si>
  <si>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</si>
  <si>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</si>
  <si>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</si>
  <si>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</si>
  <si>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</si>
  <si>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</si>
  <si>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</si>
  <si>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</si>
  <si>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</si>
  <si>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</si>
  <si>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</si>
  <si>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</si>
  <si>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</si>
  <si>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</si>
  <si>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</si>
  <si>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</si>
  <si>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</si>
  <si>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</si>
  <si>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</si>
  <si>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</si>
  <si>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</si>
  <si>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</si>
  <si>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</si>
  <si>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</si>
  <si>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</si>
  <si>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</si>
  <si>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</si>
  <si>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</si>
  <si>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</si>
  <si>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</si>
  <si>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</si>
  <si>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</si>
  <si>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</si>
  <si>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</si>
  <si>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</si>
  <si>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</si>
  <si>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</si>
  <si>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</si>
  <si>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</si>
  <si>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</si>
  <si>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</si>
  <si>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</si>
  <si>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</si>
  <si>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</si>
  <si>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</si>
  <si>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</si>
  <si>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</si>
  <si>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</si>
  <si>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</si>
  <si>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</si>
  <si>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</si>
  <si>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</si>
  <si>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</si>
  <si>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</si>
  <si>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</si>
  <si>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</si>
  <si>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</si>
  <si>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</si>
  <si>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</si>
  <si>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</si>
  <si>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</si>
  <si>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</si>
  <si>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</si>
  <si>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</si>
  <si>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</si>
  <si>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</si>
  <si>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</si>
  <si>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</si>
  <si>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</si>
  <si>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</si>
  <si>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</si>
  <si>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</si>
  <si>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</si>
  <si>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</si>
  <si>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</si>
  <si>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</si>
  <si>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</si>
  <si>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</si>
  <si>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</si>
  <si>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</si>
  <si>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</si>
  <si>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</si>
  <si>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</si>
  <si>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</si>
  <si>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</si>
  <si>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</si>
  <si>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</si>
  <si>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</si>
  <si>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</si>
  <si>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</si>
  <si>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</si>
  <si>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</si>
  <si>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</si>
  <si>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</si>
  <si>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</si>
  <si>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</si>
  <si>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</si>
  <si>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</si>
  <si>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</si>
  <si>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</si>
  <si>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</si>
  <si>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</si>
  <si>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</si>
  <si>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</si>
  <si>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</si>
  <si>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</si>
  <si>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</si>
  <si>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</si>
  <si>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</si>
  <si>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</si>
  <si>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</si>
  <si>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</si>
  <si>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</si>
  <si>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</si>
  <si>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</si>
  <si>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</si>
  <si>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</si>
  <si>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</si>
  <si>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</si>
  <si>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</si>
  <si>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</si>
  <si>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</si>
  <si>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</si>
  <si>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</si>
  <si>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</si>
  <si>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</si>
  <si>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</si>
  <si>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</si>
  <si>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</si>
  <si>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</si>
  <si>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</si>
  <si>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</si>
  <si>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</si>
  <si>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</si>
  <si>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</si>
  <si>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</si>
  <si>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</si>
  <si>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</si>
  <si>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</si>
  <si>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</si>
  <si>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</si>
  <si>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</si>
  <si>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</si>
  <si>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</si>
  <si>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</si>
  <si>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</si>
  <si>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</si>
  <si>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</si>
  <si>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</si>
  <si>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</si>
  <si>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</si>
  <si>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</si>
  <si>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</si>
  <si>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</si>
  <si>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</si>
  <si>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</si>
  <si>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</si>
  <si>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</si>
  <si>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</si>
  <si>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</si>
  <si>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</si>
  <si>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</si>
  <si>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</si>
  <si>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</si>
  <si>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</si>
  <si>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</si>
  <si>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</si>
  <si>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</si>
  <si>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</si>
  <si>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</si>
  <si>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</si>
  <si>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</si>
  <si>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</si>
  <si>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</si>
  <si>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</si>
  <si>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</si>
  <si>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</si>
  <si>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</si>
  <si>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</si>
  <si>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</si>
  <si>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</si>
  <si>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</si>
  <si>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</si>
  <si>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</si>
  <si>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</si>
  <si>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</si>
  <si>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</si>
  <si>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</si>
  <si>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</si>
  <si>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</si>
  <si>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</si>
  <si>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</si>
  <si>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</si>
  <si>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</si>
  <si>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</si>
  <si>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</si>
  <si>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</si>
  <si>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</si>
  <si>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</si>
  <si>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</si>
  <si>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</si>
  <si>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</si>
  <si>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</si>
  <si>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</si>
  <si>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</si>
  <si>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</si>
  <si>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</si>
  <si>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</si>
  <si>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</si>
  <si>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</si>
  <si>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</si>
  <si>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</si>
  <si>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</si>
  <si>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</si>
  <si>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</si>
  <si>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</si>
  <si>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</si>
  <si>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</si>
  <si>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</si>
  <si>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</si>
  <si>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</si>
  <si>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</si>
  <si>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</si>
  <si>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</si>
  <si>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</si>
  <si>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</si>
  <si>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</si>
  <si>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</si>
  <si>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</si>
  <si>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</si>
  <si>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</si>
  <si>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</si>
  <si>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</si>
  <si>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</si>
  <si>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</si>
  <si>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</si>
  <si>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</si>
  <si>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</si>
  <si>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</si>
  <si>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</si>
  <si>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</si>
  <si>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</si>
  <si>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</si>
  <si>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</si>
  <si>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</si>
  <si>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</si>
  <si>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</si>
  <si>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</si>
  <si>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</si>
  <si>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</si>
  <si>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</si>
  <si>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</si>
  <si>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</si>
  <si>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</si>
  <si>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</si>
  <si>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</si>
  <si>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</si>
  <si>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</si>
  <si>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</si>
  <si>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</si>
  <si>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</si>
  <si>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</si>
  <si>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</si>
  <si>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</si>
  <si>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</si>
  <si>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</si>
  <si>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</si>
  <si>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</si>
  <si>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</si>
  <si>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</si>
  <si>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</si>
  <si>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</si>
  <si>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</si>
  <si>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</si>
  <si>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</si>
  <si>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</si>
  <si>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</si>
  <si>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</si>
  <si>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</si>
  <si>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</si>
  <si>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</si>
  <si>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</si>
  <si>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</si>
  <si>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</si>
  <si>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</si>
  <si>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</si>
  <si>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</si>
  <si>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</si>
  <si>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</si>
  <si>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</si>
  <si>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</si>
  <si>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</si>
  <si>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</si>
  <si>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</si>
  <si>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</si>
  <si>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</si>
  <si>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</si>
  <si>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</si>
  <si>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</si>
  <si>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</si>
  <si>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</si>
  <si>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</si>
  <si>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</si>
  <si>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</si>
  <si>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</si>
  <si>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</si>
  <si>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</si>
  <si>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</si>
  <si>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</si>
  <si>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</si>
  <si>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</si>
  <si>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</si>
  <si>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</si>
  <si>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</si>
  <si>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</si>
  <si>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</si>
  <si>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</si>
  <si>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</si>
  <si>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</si>
  <si>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</si>
  <si>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</si>
  <si>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</si>
  <si>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</si>
  <si>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</si>
  <si>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</si>
  <si>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</si>
  <si>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</si>
  <si>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</si>
  <si>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</si>
  <si>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</si>
  <si>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</si>
  <si>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</si>
  <si>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</si>
  <si>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</si>
  <si>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</si>
  <si>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</si>
  <si>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</si>
  <si>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</si>
  <si>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</si>
  <si>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</si>
  <si>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</si>
  <si>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</si>
  <si>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</si>
  <si>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</si>
  <si>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</si>
  <si>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</si>
  <si>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</si>
  <si>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</si>
  <si>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</si>
  <si>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</si>
  <si>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</si>
  <si>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</si>
  <si>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</si>
  <si>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</si>
  <si>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</si>
  <si>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</si>
  <si>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</si>
  <si>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</si>
  <si>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</si>
  <si>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</si>
  <si>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</si>
  <si>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</si>
  <si>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</si>
  <si>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</si>
  <si>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</si>
  <si>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</si>
  <si>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</si>
  <si>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</si>
  <si>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</si>
  <si>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</si>
  <si>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</si>
  <si>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</si>
  <si>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</si>
  <si>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</si>
  <si>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</si>
  <si>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</si>
  <si>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</si>
  <si>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</si>
  <si>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</si>
  <si>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</si>
  <si>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</si>
  <si>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</si>
  <si>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</si>
  <si>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</si>
  <si>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</si>
  <si>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</si>
  <si>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</si>
  <si>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</si>
  <si>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</si>
  <si>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</si>
  <si>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</si>
  <si>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</si>
  <si>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</si>
  <si>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</si>
  <si>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</si>
  <si>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</si>
  <si>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</si>
  <si>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</si>
  <si>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</si>
  <si>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</si>
  <si>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</si>
  <si>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</si>
  <si>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</si>
  <si>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</si>
  <si>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</si>
  <si>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</si>
  <si>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</si>
  <si>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</si>
  <si>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</si>
  <si>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</si>
  <si>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</si>
  <si>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</si>
  <si>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</si>
  <si>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</si>
  <si>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</si>
  <si>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</si>
  <si>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</si>
  <si>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</si>
  <si>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</si>
  <si>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</si>
  <si>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</si>
  <si>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</si>
  <si>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</si>
  <si>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</si>
  <si>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</si>
  <si>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</si>
  <si>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</si>
  <si>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</si>
  <si>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</si>
  <si>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</si>
  <si>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</si>
  <si>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</si>
  <si>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</si>
  <si>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</si>
  <si>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</si>
  <si>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</si>
  <si>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</si>
  <si>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</si>
  <si>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</si>
  <si>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</si>
  <si>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</si>
  <si>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</si>
  <si>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</si>
  <si>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</si>
  <si>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</si>
  <si>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</si>
  <si>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</si>
  <si>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</si>
  <si>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</si>
  <si>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</si>
  <si>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</si>
  <si>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</si>
  <si>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</si>
  <si>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</si>
  <si>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</si>
  <si>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</si>
  <si>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</si>
  <si>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</si>
  <si>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</si>
  <si>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</si>
  <si>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</si>
  <si>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</si>
  <si>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</si>
  <si>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</si>
  <si>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</si>
  <si>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</si>
  <si>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</si>
  <si>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</si>
  <si>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</si>
  <si>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</si>
  <si>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</si>
  <si>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</si>
  <si>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</si>
  <si>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</si>
  <si>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</si>
  <si>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</si>
  <si>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</si>
  <si>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</si>
  <si>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</si>
  <si>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</si>
  <si>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</si>
  <si>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</si>
  <si>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</si>
  <si>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</si>
  <si>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</si>
  <si>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</si>
  <si>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</si>
  <si>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</si>
  <si>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</si>
  <si>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</si>
  <si>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</si>
  <si>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</si>
  <si>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</si>
  <si>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</si>
  <si>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</si>
  <si>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</si>
  <si>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</si>
  <si>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</si>
  <si>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</si>
  <si>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</si>
  <si>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</si>
  <si>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</si>
  <si>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</si>
  <si>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</si>
  <si>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</si>
  <si>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</si>
  <si>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</si>
  <si>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</si>
  <si>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</si>
  <si>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</si>
  <si>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</si>
  <si>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</si>
  <si>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</si>
  <si>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</si>
  <si>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</si>
  <si>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</si>
  <si>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</si>
  <si>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</si>
  <si>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</si>
  <si>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</si>
  <si>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</si>
  <si>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</si>
  <si>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</si>
  <si>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</si>
  <si>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</si>
  <si>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</si>
  <si>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</si>
  <si>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</si>
  <si>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</si>
  <si>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</si>
  <si>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</si>
  <si>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</si>
  <si>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</si>
  <si>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</si>
  <si>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</si>
  <si>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</si>
  <si>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</si>
  <si>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</si>
  <si>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</si>
  <si>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</si>
  <si>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</si>
  <si>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</si>
  <si>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</si>
  <si>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</si>
  <si>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</si>
  <si>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</si>
  <si>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</si>
  <si>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</si>
  <si>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</si>
  <si>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</si>
  <si>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</si>
  <si>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</si>
  <si>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</si>
  <si>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</si>
  <si>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</si>
  <si>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</si>
  <si>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</si>
  <si>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</si>
  <si>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</si>
  <si>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</si>
  <si>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</si>
  <si>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</si>
  <si>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</si>
  <si>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</si>
  <si>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</si>
  <si>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</si>
  <si>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</si>
  <si>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</si>
  <si>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</si>
  <si>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</si>
  <si>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</si>
  <si>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</si>
  <si>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</si>
  <si>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</si>
  <si>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</si>
  <si>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</si>
  <si>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</si>
  <si>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</si>
  <si>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</si>
  <si>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</si>
  <si>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</si>
  <si>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</si>
  <si>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</si>
  <si>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</si>
  <si>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</si>
  <si>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</si>
  <si>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</si>
  <si>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</si>
  <si>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</si>
  <si>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</si>
  <si>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</si>
  <si>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</si>
  <si>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</si>
  <si>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</si>
  <si>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</si>
  <si>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</si>
  <si>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</si>
  <si>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</si>
  <si>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</si>
  <si>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</si>
  <si>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</si>
  <si>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</si>
  <si>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</si>
  <si>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</si>
  <si>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</si>
  <si>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</si>
  <si>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</si>
  <si>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</si>
  <si>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</si>
  <si>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</si>
  <si>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</si>
  <si>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</si>
  <si>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</si>
  <si>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</si>
  <si>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</si>
  <si>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</si>
  <si>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</si>
  <si>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</si>
  <si>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</si>
  <si>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</si>
  <si>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</si>
  <si>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</si>
  <si>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</si>
  <si>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</si>
  <si>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</si>
  <si>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</si>
  <si>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</si>
  <si>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</si>
  <si>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</si>
  <si>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</si>
  <si>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</si>
  <si>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</si>
  <si>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</si>
  <si>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</si>
  <si>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</si>
  <si>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</si>
  <si>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</si>
  <si>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</si>
  <si>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</si>
  <si>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</si>
  <si>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</si>
  <si>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</si>
  <si>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</si>
  <si>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</si>
  <si>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</si>
  <si>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</si>
  <si>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</si>
  <si>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</si>
  <si>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</si>
  <si>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</si>
  <si>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</si>
  <si>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</si>
  <si>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</si>
  <si>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</si>
  <si>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</si>
  <si>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</si>
  <si>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</si>
  <si>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</si>
  <si>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</si>
  <si>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</si>
  <si>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</si>
  <si>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</si>
  <si>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</si>
  <si>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</si>
  <si>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</si>
  <si>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</si>
  <si>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</si>
  <si>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</si>
  <si>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</si>
  <si>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</si>
  <si>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</si>
  <si>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</si>
  <si>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</si>
  <si>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</si>
  <si>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</si>
  <si>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</si>
  <si>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</si>
  <si>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</si>
  <si>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</si>
  <si>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</si>
  <si>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</si>
  <si>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</si>
  <si>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</si>
  <si>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</si>
  <si>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</si>
  <si>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</si>
  <si>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</si>
  <si>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</si>
  <si>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</si>
  <si>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</si>
  <si>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</si>
  <si>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</si>
  <si>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</si>
  <si>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</si>
  <si>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</si>
  <si>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</si>
  <si>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</si>
  <si>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</si>
  <si>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</si>
  <si>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</si>
  <si>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</si>
  <si>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</si>
  <si>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</si>
  <si>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</si>
  <si>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</si>
  <si>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</si>
  <si>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</si>
  <si>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</si>
  <si>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</si>
  <si>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</si>
  <si>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</si>
  <si>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</si>
  <si>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</si>
  <si>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</si>
  <si>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</si>
  <si>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</si>
  <si>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</si>
  <si>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</si>
  <si>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</si>
  <si>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</si>
  <si>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</si>
  <si>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</si>
  <si>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</si>
  <si>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</si>
  <si>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</si>
  <si>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</si>
  <si>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</si>
  <si>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</si>
  <si>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</si>
  <si>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</si>
  <si>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</si>
  <si>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</si>
  <si>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</si>
  <si>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</si>
  <si>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</si>
  <si>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</si>
  <si>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</si>
  <si>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</si>
  <si>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</si>
  <si>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</si>
  <si>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</si>
  <si>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</si>
  <si>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</si>
  <si>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</si>
  <si>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</si>
  <si>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</si>
  <si>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</si>
  <si>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</si>
  <si>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</si>
  <si>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</si>
  <si>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</si>
  <si>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</si>
  <si>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</si>
  <si>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</si>
  <si>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</si>
  <si>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</si>
  <si>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</si>
  <si>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</si>
  <si>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</si>
  <si>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</si>
  <si>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</si>
  <si>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</si>
  <si>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</si>
  <si>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</si>
  <si>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</si>
  <si>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</si>
  <si>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</si>
  <si>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</si>
  <si>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</si>
  <si>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</si>
  <si>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</si>
  <si>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</si>
  <si>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</si>
  <si>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</si>
  <si>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</si>
  <si>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</si>
  <si>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</si>
  <si>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</si>
  <si>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</si>
  <si>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</si>
  <si>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</si>
  <si>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</si>
  <si>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</si>
  <si>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</si>
  <si>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</si>
  <si>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</si>
  <si>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</si>
  <si>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</si>
  <si>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</si>
  <si>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</si>
  <si>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</si>
  <si>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</si>
  <si>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</si>
  <si>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</si>
  <si>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</si>
  <si>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</si>
  <si>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</si>
  <si>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</si>
  <si>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</si>
  <si>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</si>
  <si>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</si>
  <si>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</si>
  <si>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</si>
  <si>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</si>
  <si>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</si>
  <si>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</si>
  <si>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</si>
  <si>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</si>
  <si>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</si>
  <si>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</si>
  <si>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</si>
  <si>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</si>
  <si>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</si>
  <si>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</si>
  <si>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</si>
  <si>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</si>
  <si>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</si>
  <si>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</si>
  <si>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</si>
  <si>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</si>
  <si>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</si>
  <si>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</si>
  <si>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</si>
  <si>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</si>
  <si>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</si>
  <si>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</si>
  <si>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</si>
  <si>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</si>
  <si>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</si>
  <si>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</si>
  <si>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</si>
  <si>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</si>
  <si>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</si>
  <si>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</si>
  <si>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</si>
  <si>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</si>
  <si>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</si>
  <si>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</si>
  <si>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</si>
  <si>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</si>
  <si>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</si>
  <si>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</si>
  <si>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</si>
  <si>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</si>
  <si>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</si>
  <si>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</si>
  <si>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</si>
  <si>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</si>
  <si>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</si>
  <si>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</si>
  <si>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</si>
  <si>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</si>
  <si>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</si>
  <si>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</si>
  <si>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</si>
  <si>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</si>
  <si>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</si>
  <si>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</si>
  <si>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</si>
  <si>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</si>
  <si>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</si>
  <si>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</si>
  <si>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</si>
  <si>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</si>
  <si>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</si>
  <si>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</si>
  <si>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</si>
  <si>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</si>
  <si>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</si>
  <si>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</si>
  <si>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</si>
  <si>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</si>
  <si>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</si>
  <si>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</si>
  <si>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</si>
  <si>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</si>
  <si>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</si>
  <si>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</si>
  <si>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</si>
  <si>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</si>
  <si>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</si>
  <si>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</si>
  <si>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</si>
  <si>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</si>
  <si>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</si>
  <si>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</si>
  <si>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</si>
  <si>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</si>
  <si>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</si>
  <si>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</si>
  <si>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</si>
  <si>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</si>
  <si>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</si>
  <si>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</si>
  <si>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</si>
  <si>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</si>
  <si>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</si>
  <si>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</si>
  <si>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</si>
  <si>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</si>
  <si>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</si>
  <si>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</si>
  <si>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</si>
  <si>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</si>
  <si>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</si>
  <si>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</si>
  <si>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</si>
  <si>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</si>
  <si>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</si>
  <si>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</si>
  <si>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</si>
  <si>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</si>
  <si>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</si>
  <si>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</si>
  <si>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</si>
  <si>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</si>
  <si>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</si>
  <si>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</si>
  <si>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</si>
  <si>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</si>
  <si>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</si>
  <si>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</si>
  <si>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</si>
  <si>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</si>
  <si>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</si>
  <si>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</si>
  <si>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</si>
  <si>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</si>
  <si>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</si>
  <si>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</si>
  <si>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</si>
  <si>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</si>
  <si>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</si>
  <si>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</si>
  <si>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</si>
  <si>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</si>
  <si>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</si>
  <si>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</si>
  <si>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</si>
  <si>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</si>
  <si>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</si>
  <si>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</si>
  <si>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</si>
  <si>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</si>
  <si>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</si>
  <si>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</si>
  <si>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</si>
  <si>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</si>
  <si>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</si>
  <si>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</si>
  <si>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</si>
  <si>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</si>
  <si>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</si>
  <si>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</si>
  <si>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</si>
  <si>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</si>
  <si>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</si>
  <si>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</si>
  <si>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</si>
  <si>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</si>
  <si>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</si>
  <si>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</si>
  <si>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</si>
  <si>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</si>
  <si>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</si>
  <si>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</si>
  <si>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</si>
  <si>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</si>
  <si>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</si>
  <si>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</si>
  <si>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</si>
  <si>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</si>
  <si>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</si>
  <si>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</si>
  <si>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</si>
  <si>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</si>
  <si>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</si>
  <si>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</si>
  <si>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</si>
  <si>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</si>
  <si>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</si>
  <si>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</si>
  <si>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</si>
  <si>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</si>
  <si>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</si>
  <si>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</si>
  <si>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</si>
  <si>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</si>
  <si>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</si>
  <si>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</si>
  <si>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</si>
  <si>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</si>
  <si>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</si>
  <si>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</si>
  <si>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</si>
  <si>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</si>
  <si>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</si>
  <si>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</si>
  <si>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</si>
  <si>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</si>
  <si>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</si>
  <si>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</si>
  <si>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</si>
  <si>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</si>
  <si>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</si>
  <si>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</si>
  <si>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</si>
  <si>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</si>
  <si>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</si>
  <si>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</si>
  <si>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</si>
  <si>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</si>
  <si>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</si>
  <si>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</si>
  <si>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</si>
  <si>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</si>
  <si>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</si>
  <si>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</si>
  <si>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</si>
  <si>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</si>
  <si>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</si>
  <si>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</si>
  <si>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</si>
  <si>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</si>
  <si>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</si>
  <si>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</si>
  <si>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</si>
  <si>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</si>
  <si>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</si>
  <si>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</si>
  <si>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</si>
  <si>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</si>
  <si>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</si>
  <si>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</si>
  <si>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</si>
  <si>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</si>
  <si>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</si>
  <si>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</si>
  <si>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</si>
  <si>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</si>
  <si>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</si>
  <si>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</si>
  <si>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</si>
  <si>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</si>
  <si>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</si>
  <si>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</si>
  <si>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</si>
  <si>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</si>
  <si>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</si>
  <si>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</si>
  <si>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</si>
  <si>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</si>
  <si>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</si>
  <si>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</si>
  <si>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</si>
  <si>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</si>
  <si>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</si>
  <si>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</si>
  <si>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</si>
  <si>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</si>
  <si>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</si>
  <si>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</si>
  <si>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</si>
  <si>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</si>
  <si>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</si>
  <si>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</si>
  <si>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</si>
  <si>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</si>
  <si>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</si>
  <si>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</si>
  <si>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</si>
  <si>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</si>
  <si>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</si>
  <si>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</si>
  <si>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</si>
  <si>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</si>
  <si>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</si>
  <si>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</si>
  <si>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</si>
  <si>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</si>
  <si>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</si>
  <si>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</si>
  <si>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</si>
  <si>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</si>
  <si>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</si>
  <si>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</si>
  <si>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</si>
  <si>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</si>
  <si>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</si>
  <si>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</si>
  <si>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</si>
  <si>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</si>
  <si>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</si>
  <si>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</si>
  <si>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</si>
  <si>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</si>
  <si>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</si>
  <si>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</si>
  <si>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</si>
  <si>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</si>
  <si>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</si>
  <si>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</si>
  <si>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</si>
  <si>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</si>
  <si>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</si>
  <si>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</si>
  <si>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</si>
  <si>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</si>
  <si>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</si>
  <si>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</si>
  <si>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</si>
  <si>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</si>
  <si>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</si>
  <si>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</si>
  <si>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</si>
  <si>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</si>
  <si>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</si>
  <si>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</si>
  <si>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</si>
  <si>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</si>
  <si>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</si>
  <si>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</si>
  <si>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</si>
  <si>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</si>
  <si>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</si>
  <si>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</si>
  <si>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</si>
  <si>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</si>
  <si>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</si>
  <si>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</si>
  <si>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</si>
  <si>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</si>
  <si>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</si>
  <si>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</si>
  <si>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</si>
  <si>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</si>
  <si>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</si>
  <si>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</si>
  <si>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</si>
  <si>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</si>
  <si>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</si>
  <si>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</si>
  <si>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</si>
  <si>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</si>
  <si>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</si>
  <si>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</si>
  <si>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</si>
  <si>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</si>
  <si>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</si>
  <si>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</si>
  <si>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</si>
  <si>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</si>
  <si>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</si>
  <si>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</si>
  <si>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</si>
  <si>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</si>
  <si>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</si>
  <si>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</si>
  <si>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</si>
  <si>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</si>
  <si>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</si>
  <si>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</si>
  <si>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</si>
  <si>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</si>
  <si>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</si>
  <si>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</si>
  <si>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</si>
  <si>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</si>
  <si>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</si>
  <si>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</si>
  <si>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</si>
  <si>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</si>
  <si>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</si>
  <si>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</si>
  <si>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</si>
  <si>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</si>
  <si>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</si>
  <si>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</si>
  <si>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</si>
  <si>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</si>
  <si>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</si>
  <si>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</si>
  <si>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</si>
  <si>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</si>
  <si>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</si>
  <si>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</si>
  <si>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</si>
  <si>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</si>
  <si>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</si>
  <si>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</si>
  <si>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</si>
  <si>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</si>
  <si>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</si>
  <si>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</si>
  <si>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</si>
  <si>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</si>
  <si>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</si>
  <si>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</si>
  <si>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</si>
  <si>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</si>
  <si>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</si>
  <si>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</si>
  <si>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</si>
  <si>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</si>
  <si>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</si>
  <si>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</si>
  <si>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</si>
  <si>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</si>
  <si>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</si>
  <si>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</si>
  <si>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</si>
  <si>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</si>
  <si>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</si>
  <si>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</si>
  <si>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</si>
  <si>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</si>
  <si>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</si>
  <si>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</si>
  <si>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</si>
  <si>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</si>
  <si>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</si>
  <si>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</si>
  <si>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</si>
  <si>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</si>
  <si>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</si>
  <si>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</si>
  <si>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</si>
  <si>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</si>
  <si>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</si>
  <si>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</si>
  <si>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</si>
  <si>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</si>
  <si>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</si>
  <si>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</si>
  <si>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</si>
  <si>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</si>
  <si>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</si>
  <si>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</si>
  <si>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</si>
  <si>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</si>
  <si>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</si>
  <si>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</si>
  <si>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</si>
  <si>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</si>
  <si>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</si>
  <si>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</si>
  <si>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</si>
  <si>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</si>
  <si>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</si>
  <si>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</si>
  <si>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</si>
  <si>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</si>
  <si>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</si>
  <si>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</si>
  <si>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</si>
  <si>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</si>
  <si>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</si>
  <si>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</si>
  <si>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</si>
  <si>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</si>
  <si>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</si>
  <si>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</si>
  <si>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</si>
  <si>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</si>
  <si>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</si>
  <si>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</si>
  <si>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</si>
  <si>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</si>
  <si>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</si>
  <si>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</si>
  <si>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</si>
  <si>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</si>
  <si>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</si>
  <si>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</si>
  <si>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</si>
  <si>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</si>
  <si>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</si>
  <si>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</si>
  <si>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</si>
  <si>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</si>
  <si>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</si>
  <si>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</si>
  <si>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</si>
  <si>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</si>
  <si>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</si>
  <si>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</si>
  <si>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</si>
  <si>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</si>
  <si>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</si>
  <si>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</si>
  <si>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</si>
  <si>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</si>
  <si>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</si>
  <si>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</si>
  <si>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</si>
  <si>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</si>
  <si>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</si>
  <si>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</si>
  <si>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</si>
  <si>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</si>
  <si>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</si>
  <si>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</si>
  <si>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</si>
  <si>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</si>
  <si>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</si>
  <si>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</si>
  <si>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</si>
  <si>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</si>
  <si>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</si>
  <si>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</si>
  <si>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</si>
  <si>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</si>
  <si>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</si>
  <si>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</si>
  <si>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</si>
  <si>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</si>
  <si>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</si>
  <si>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</si>
  <si>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</si>
  <si>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</si>
  <si>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</si>
  <si>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</si>
  <si>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</si>
  <si>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</si>
  <si>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</si>
  <si>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</si>
  <si>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</si>
  <si>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</si>
  <si>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</si>
  <si>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</si>
  <si>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</si>
  <si>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</si>
  <si>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</si>
  <si>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</si>
  <si>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</si>
  <si>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</si>
  <si>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</si>
  <si>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</si>
  <si>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</si>
  <si>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</si>
  <si>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</si>
  <si>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</si>
  <si>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</si>
  <si>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</si>
  <si>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</si>
  <si>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</si>
  <si>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</si>
  <si>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</si>
  <si>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</si>
  <si>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</si>
  <si>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</si>
  <si>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</si>
  <si>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</si>
  <si>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</si>
  <si>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</si>
  <si>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</si>
  <si>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</si>
  <si>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</si>
  <si>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</si>
  <si>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</si>
  <si>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</si>
  <si>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</si>
  <si>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</si>
  <si>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</si>
  <si>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</si>
  <si>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</si>
  <si>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</si>
  <si>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</si>
  <si>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</si>
  <si>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</si>
  <si>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</si>
  <si>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</si>
  <si>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</si>
  <si>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</si>
  <si>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</si>
  <si>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</si>
  <si>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</si>
  <si>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</si>
  <si>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</si>
  <si>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</si>
  <si>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</si>
  <si>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</si>
  <si>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</si>
  <si>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</si>
  <si>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</si>
  <si>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</si>
  <si>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</si>
  <si>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</si>
  <si>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</si>
  <si>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</si>
  <si>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</si>
  <si>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</si>
  <si>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</si>
  <si>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</si>
  <si>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</si>
  <si>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</si>
  <si>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</si>
  <si>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</si>
  <si>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</si>
  <si>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</si>
  <si>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</si>
  <si>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</si>
  <si>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</si>
  <si>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</si>
  <si>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</si>
  <si>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</si>
  <si>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</si>
  <si>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</si>
  <si>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</si>
  <si>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</si>
  <si>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</si>
  <si>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</si>
  <si>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</si>
  <si>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</si>
  <si>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</si>
  <si>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</si>
  <si>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</si>
  <si>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</si>
  <si>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</si>
  <si>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</si>
  <si>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</si>
  <si>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</si>
  <si>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</si>
  <si>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</si>
  <si>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</si>
  <si>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</si>
  <si>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</si>
  <si>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</si>
  <si>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</si>
  <si>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</si>
  <si>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</si>
  <si>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</si>
  <si>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</si>
  <si>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</si>
  <si>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</si>
  <si>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</si>
  <si>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</si>
  <si>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</si>
  <si>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</si>
  <si>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</si>
  <si>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</si>
  <si>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</si>
  <si>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</si>
  <si>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</si>
  <si>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</si>
  <si>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</si>
  <si>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</si>
  <si>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</si>
  <si>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</si>
  <si>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</si>
  <si>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</si>
  <si>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</si>
  <si>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</si>
  <si>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</si>
  <si>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</si>
  <si>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</si>
  <si>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</si>
  <si>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</si>
  <si>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</si>
  <si>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</si>
  <si>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</si>
  <si>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</si>
  <si>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</si>
  <si>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</si>
  <si>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</si>
  <si>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</si>
  <si>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</si>
  <si>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</si>
  <si>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</si>
  <si>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</si>
  <si>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</si>
  <si>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</si>
  <si>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</si>
  <si>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</si>
  <si>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</si>
  <si>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</si>
  <si>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</si>
  <si>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</si>
  <si>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</si>
  <si>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</si>
  <si>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</si>
  <si>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</si>
  <si>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</si>
  <si>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</si>
  <si>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</si>
  <si>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</si>
  <si>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</si>
  <si>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</si>
  <si>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</si>
  <si>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</si>
  <si>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</si>
  <si>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</si>
  <si>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</si>
  <si>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</si>
  <si>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</si>
  <si>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</si>
  <si>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</si>
  <si>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</si>
  <si>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</si>
  <si>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</si>
  <si>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</si>
  <si>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</si>
  <si>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</si>
  <si>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</si>
  <si>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</si>
  <si>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</si>
  <si>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</si>
  <si>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</si>
  <si>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</si>
  <si>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</si>
  <si>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</si>
  <si>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</si>
  <si>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</si>
  <si>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</si>
  <si>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</si>
  <si>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</si>
  <si>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</si>
  <si>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</si>
  <si>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</si>
  <si>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</si>
  <si>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</si>
  <si>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</si>
  <si>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</si>
  <si>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</si>
  <si>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</si>
  <si>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</si>
  <si>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</si>
  <si>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</si>
  <si>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</si>
  <si>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</si>
  <si>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</si>
  <si>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</si>
  <si>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</si>
  <si>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</si>
  <si>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</si>
  <si>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</si>
  <si>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</si>
  <si>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</si>
  <si>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</si>
  <si>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</si>
  <si>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</si>
  <si>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</si>
  <si>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</si>
  <si>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</si>
  <si>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</si>
  <si>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</si>
  <si>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</si>
  <si>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</si>
  <si>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</si>
  <si>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</si>
  <si>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</si>
  <si>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</si>
  <si>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</si>
  <si>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</si>
  <si>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</si>
  <si>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</si>
  <si>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</si>
  <si>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</si>
  <si>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</si>
  <si>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</si>
  <si>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</si>
  <si>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</si>
  <si>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</si>
  <si>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</si>
  <si>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</si>
  <si>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</si>
  <si>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</si>
  <si>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</si>
  <si>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</si>
  <si>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</si>
  <si>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</si>
  <si>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</si>
  <si>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</si>
  <si>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</si>
  <si>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</si>
  <si>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</si>
  <si>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</si>
  <si>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</si>
  <si>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</si>
  <si>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</si>
  <si>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</si>
  <si>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</si>
  <si>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</si>
  <si>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</si>
  <si>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</si>
  <si>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</si>
  <si>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</si>
  <si>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</si>
  <si>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</si>
  <si>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</si>
  <si>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</si>
  <si>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</si>
  <si>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</si>
  <si>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</si>
  <si>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</si>
  <si>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</si>
  <si>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</si>
  <si>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</si>
  <si>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</si>
  <si>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</si>
  <si>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</si>
  <si>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</si>
  <si>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</si>
  <si>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</si>
  <si>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</si>
  <si>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</si>
  <si>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</si>
  <si>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</si>
  <si>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</si>
  <si>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</si>
  <si>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</si>
  <si>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</si>
  <si>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</si>
  <si>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</si>
  <si>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</si>
  <si>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</si>
  <si>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</si>
  <si>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</si>
  <si>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</si>
  <si>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</si>
  <si>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</si>
  <si>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</si>
  <si>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</si>
  <si>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</si>
  <si>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</si>
  <si>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</si>
  <si>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</si>
  <si>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</si>
  <si>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</si>
  <si>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</si>
  <si>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</si>
  <si>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</si>
  <si>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</si>
  <si>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</si>
  <si>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</si>
  <si>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</si>
  <si>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</si>
  <si>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</si>
  <si>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</si>
  <si>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</si>
  <si>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</si>
  <si>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</si>
  <si>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</si>
  <si>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</si>
  <si>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</si>
  <si>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</si>
  <si>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</si>
  <si>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</si>
  <si>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</si>
  <si>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</si>
  <si>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</si>
  <si>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</si>
  <si>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</si>
  <si>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</si>
  <si>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</si>
  <si>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</si>
  <si>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</si>
  <si>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</si>
  <si>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</si>
  <si>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</si>
  <si>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</si>
  <si>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</si>
  <si>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</si>
  <si>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</si>
  <si>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</si>
  <si>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</si>
  <si>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</si>
  <si>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</si>
  <si>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</si>
  <si>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</si>
  <si>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</si>
  <si>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</si>
  <si>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</si>
  <si>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</si>
  <si>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</si>
  <si>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</si>
  <si>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</si>
  <si>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</si>
  <si>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</si>
  <si>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</si>
  <si>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</si>
  <si>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</si>
  <si>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</si>
  <si>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</si>
  <si>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</si>
  <si>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</si>
  <si>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</si>
  <si>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</si>
  <si>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</si>
  <si>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</si>
  <si>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</si>
  <si>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</si>
  <si>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</si>
  <si>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</si>
  <si>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</si>
  <si>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</si>
  <si>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</si>
  <si>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</si>
  <si>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</si>
  <si>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</si>
  <si>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</si>
  <si>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</si>
  <si>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</si>
  <si>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</si>
  <si>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</si>
  <si>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</si>
  <si>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</si>
  <si>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</si>
  <si>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</si>
  <si>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</si>
  <si>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</si>
  <si>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</si>
  <si>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</si>
  <si>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</si>
  <si>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</si>
  <si>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</si>
  <si>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</si>
  <si>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</si>
  <si>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</si>
  <si>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</si>
  <si>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</si>
  <si>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</si>
  <si>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</si>
  <si>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</si>
  <si>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</si>
  <si>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</si>
  <si>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</si>
  <si>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</si>
  <si>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</si>
  <si>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</si>
  <si>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</si>
  <si>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</si>
  <si>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</si>
  <si>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</si>
  <si>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</si>
  <si>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</si>
  <si>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</si>
  <si>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</si>
  <si>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</si>
  <si>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</si>
  <si>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</si>
  <si>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</si>
  <si>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</si>
  <si>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</si>
  <si>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</si>
  <si>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</si>
  <si>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</si>
  <si>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</si>
  <si>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</si>
  <si>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</si>
  <si>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</si>
  <si>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</si>
  <si>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</si>
  <si>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</si>
  <si>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</si>
  <si>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</si>
  <si>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</si>
  <si>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</si>
  <si>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</si>
  <si>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</si>
  <si>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</si>
  <si>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</si>
  <si>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</si>
  <si>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</si>
  <si>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</si>
  <si>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</si>
  <si>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</si>
  <si>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</si>
  <si>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</si>
  <si>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</si>
  <si>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</si>
  <si>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</si>
  <si>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</si>
  <si>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</si>
  <si>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</si>
  <si>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</si>
  <si>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</si>
  <si>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</si>
  <si>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</si>
  <si>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</si>
  <si>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</si>
  <si>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</si>
  <si>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</si>
  <si>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</si>
  <si>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</si>
  <si>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</si>
  <si>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</si>
  <si>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</si>
  <si>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</si>
  <si>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</si>
  <si>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</si>
  <si>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</si>
  <si>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</si>
  <si>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</si>
  <si>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</si>
  <si>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</si>
  <si>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</si>
  <si>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</si>
  <si>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</si>
  <si>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</si>
  <si>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</si>
  <si>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</si>
  <si>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</si>
  <si>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</si>
  <si>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</si>
  <si>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</si>
  <si>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</si>
  <si>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</si>
  <si>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</si>
  <si>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</si>
  <si>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</si>
  <si>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</si>
  <si>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</si>
  <si>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</si>
  <si>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</si>
  <si>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</si>
  <si>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</si>
  <si>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</si>
  <si>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</si>
  <si>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</si>
  <si>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</si>
  <si>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</si>
  <si>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</si>
  <si>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</si>
  <si>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</si>
  <si>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</si>
  <si>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</si>
  <si>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</si>
  <si>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</si>
  <si>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</si>
  <si>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</si>
  <si>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</si>
  <si>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</si>
  <si>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</si>
  <si>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</si>
  <si>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</si>
  <si>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</si>
  <si>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</si>
  <si>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</si>
  <si>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</si>
  <si>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</si>
  <si>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</si>
  <si>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</si>
  <si>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</si>
  <si>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</si>
  <si>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</si>
  <si>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</si>
  <si>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</si>
  <si>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</si>
  <si>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</si>
  <si>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</si>
  <si>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</si>
  <si>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</si>
  <si>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</si>
  <si>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</si>
  <si>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</si>
  <si>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</si>
  <si>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</si>
  <si>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</si>
  <si>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</si>
  <si>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</si>
  <si>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</si>
  <si>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</si>
  <si>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</si>
  <si>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</si>
  <si>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</si>
  <si>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</si>
  <si>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</si>
  <si>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</si>
  <si>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</si>
  <si>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</si>
  <si>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</si>
  <si>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</si>
  <si>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</si>
  <si>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</si>
  <si>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</si>
  <si>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</si>
  <si>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</si>
  <si>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</si>
  <si>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</si>
  <si>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</si>
  <si>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</si>
  <si>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</si>
  <si>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</si>
  <si>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</si>
  <si>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</si>
  <si>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</si>
  <si>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</si>
  <si>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</si>
  <si>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</si>
  <si>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</si>
  <si>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</si>
  <si>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</si>
  <si>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</si>
  <si>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</si>
  <si>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</si>
  <si>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</si>
  <si>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</si>
  <si>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</si>
  <si>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</si>
  <si>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</si>
  <si>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</si>
  <si>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</si>
  <si>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</si>
  <si>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</si>
  <si>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</si>
  <si>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</si>
  <si>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</si>
  <si>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</si>
  <si>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</si>
  <si>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</si>
  <si>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</si>
  <si>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</si>
  <si>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</si>
  <si>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</si>
  <si>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</si>
  <si>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</si>
  <si>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</si>
  <si>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</si>
  <si>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</si>
  <si>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</si>
  <si>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</si>
  <si>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</si>
  <si>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</si>
  <si>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</si>
  <si>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</si>
  <si>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</si>
  <si>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</si>
  <si>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</si>
  <si>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</si>
  <si>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</si>
  <si>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</si>
  <si>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</si>
  <si>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</si>
  <si>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</si>
  <si>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</si>
  <si>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</si>
  <si>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</si>
  <si>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</si>
  <si>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</si>
  <si>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</si>
  <si>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</si>
  <si>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</si>
  <si>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</si>
  <si>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</si>
  <si>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</si>
  <si>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</si>
  <si>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</si>
  <si>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</si>
  <si>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</si>
  <si>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</si>
  <si>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</si>
  <si>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</si>
  <si>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</si>
  <si>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</si>
  <si>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</si>
  <si>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</si>
  <si>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</si>
  <si>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</si>
  <si>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</si>
  <si>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</si>
  <si>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</si>
  <si>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</si>
  <si>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</si>
  <si>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</si>
  <si>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</si>
  <si>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</si>
  <si>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</si>
  <si>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</si>
  <si>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</si>
  <si>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</si>
  <si>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</si>
  <si>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</si>
  <si>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</si>
  <si>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</si>
  <si>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</si>
  <si>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</si>
  <si>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</si>
  <si>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</si>
  <si>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</si>
  <si>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</si>
  <si>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</si>
  <si>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</si>
  <si>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</si>
  <si>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</si>
  <si>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</si>
  <si>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</si>
  <si>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</si>
  <si>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</si>
  <si>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</si>
  <si>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</si>
  <si>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</si>
  <si>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</si>
  <si>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</si>
  <si>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</si>
  <si>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</si>
  <si>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</si>
  <si>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</si>
  <si>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</si>
  <si>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</si>
  <si>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</si>
  <si>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</si>
  <si>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</si>
  <si>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</si>
  <si>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</si>
  <si>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</si>
  <si>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</si>
  <si>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</si>
  <si>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</si>
  <si>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</si>
  <si>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</si>
  <si>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</si>
  <si>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</si>
  <si>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</si>
  <si>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</si>
  <si>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</si>
  <si>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</si>
  <si>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</si>
  <si>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</si>
  <si>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</si>
  <si>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</si>
  <si>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</si>
  <si>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</si>
  <si>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</si>
  <si>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</si>
  <si>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</si>
  <si>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</si>
  <si>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</si>
  <si>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</si>
  <si>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</si>
  <si>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</si>
  <si>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</si>
  <si>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</si>
  <si>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</si>
  <si>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</si>
  <si>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</si>
  <si>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</si>
  <si>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</si>
  <si>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</si>
  <si>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</si>
  <si>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</si>
  <si>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</si>
  <si>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</si>
  <si>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</si>
  <si>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</si>
  <si>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</si>
  <si>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</si>
  <si>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</si>
  <si>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</si>
  <si>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</si>
  <si>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</si>
  <si>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</si>
  <si>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</si>
  <si>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</si>
  <si>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</si>
  <si>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</si>
  <si>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</si>
  <si>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</si>
  <si>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</si>
  <si>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</si>
  <si>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</si>
  <si>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</si>
  <si>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</si>
  <si>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</si>
  <si>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</si>
  <si>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</si>
  <si>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</si>
  <si>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</si>
  <si>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</si>
  <si>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</si>
  <si>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</si>
  <si>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</si>
  <si>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</si>
  <si>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</si>
  <si>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</si>
  <si>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</si>
  <si>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</si>
  <si>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</si>
  <si>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</si>
  <si>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</si>
  <si>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</si>
  <si>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</si>
  <si>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</si>
  <si>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</si>
  <si>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</si>
  <si>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MJ kgDM-1</t>
  </si>
  <si>
    <t>Hutton's group (2020)</t>
  </si>
  <si>
    <t>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</si>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</sst>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z val="9"/>
      <color indexed="81"/>
      <name val="Tahoma"/>
      <charset val="1"/>
    </font>
    <font>
      <b/>
      <sz val="9"/>
      <color indexed="81"/>
      <name val="Tahoma"/>
      <charset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122</v>
      </c>
    </row>
    <row r="29" spans="1:3" x14ac:dyDescent="0.25">
      <c r="A29" s="10" t="s">
        <v>121</v>
      </c>
      <c r="B29" s="8">
        <v>15</v>
      </c>
      <c r="C29" s="1" t="s">
        <v>17</v>
      </c>
    </row>
    <row r="30" spans="1:3" ht="6.6" customHeight="1" x14ac:dyDescent="0.25">
      <c r="A30" s="3"/>
    </row>
    <row r="31" spans="1:3" x14ac:dyDescent="0.25">
      <c r="A31" s="10" t="s">
        <v>120</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118</v>
      </c>
      <c r="B40" s="6">
        <v>43692</v>
      </c>
    </row>
    <row r="42" spans="1:9" x14ac:dyDescent="0.25">
      <c r="A42" s="48" t="s">
        <v>89</v>
      </c>
      <c r="B42" s="48" t="s">
        <v>90</v>
      </c>
      <c r="C42" s="48" t="s">
        <v>91</v>
      </c>
      <c r="D42" s="48" t="s">
        <v>96</v>
      </c>
      <c r="E42" s="48" t="s">
        <v>97</v>
      </c>
      <c r="F42" s="48" t="s">
        <v>98</v>
      </c>
      <c r="G42" s="48" t="s">
        <v>99</v>
      </c>
      <c r="H42" s="48" t="s">
        <v>111</v>
      </c>
    </row>
    <row r="43" spans="1:9" x14ac:dyDescent="0.2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2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111</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110</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106</v>
      </c>
    </row>
    <row r="63" spans="1:8" x14ac:dyDescent="0.25">
      <c r="A63" s="5" t="s">
        <v>107</v>
      </c>
      <c r="B63" s="4">
        <v>23</v>
      </c>
    </row>
    <row r="64" spans="1:8" ht="9.6" customHeight="1" x14ac:dyDescent="0.25">
      <c r="A64" s="3"/>
    </row>
    <row r="65" spans="1:2" x14ac:dyDescent="0.25">
      <c r="A65" s="4" t="s">
        <v>103</v>
      </c>
      <c r="B65" s="4" t="s">
        <v>104</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105</v>
      </c>
      <c r="B69" s="4">
        <v>780</v>
      </c>
    </row>
    <row r="70" spans="1:2" x14ac:dyDescent="0.25">
      <c r="A70" s="4" t="s">
        <v>61</v>
      </c>
      <c r="B70" s="4">
        <v>550</v>
      </c>
    </row>
    <row r="71" spans="1:2" x14ac:dyDescent="0.25">
      <c r="A71" s="4" t="s">
        <v>153</v>
      </c>
      <c r="B71" s="4">
        <v>500</v>
      </c>
    </row>
    <row r="72" spans="1:2" x14ac:dyDescent="0.25">
      <c r="A72" s="4" t="s">
        <v>63</v>
      </c>
      <c r="B72" s="4">
        <v>520</v>
      </c>
    </row>
    <row r="75" spans="1:2" x14ac:dyDescent="0.25">
      <c r="A75" s="3" t="s">
        <v>112</v>
      </c>
    </row>
    <row r="76" spans="1:2" x14ac:dyDescent="0.25">
      <c r="A76" s="5" t="s">
        <v>167</v>
      </c>
      <c r="B76" s="4">
        <v>80000</v>
      </c>
    </row>
    <row r="78" spans="1:2" x14ac:dyDescent="0.25">
      <c r="A78" s="5" t="s">
        <v>168</v>
      </c>
      <c r="B78" s="4">
        <v>80000</v>
      </c>
    </row>
    <row r="80" spans="1:2" x14ac:dyDescent="0.25">
      <c r="A80" s="5" t="s">
        <v>113</v>
      </c>
      <c r="B80" s="52">
        <v>0.09</v>
      </c>
    </row>
    <row r="82" spans="1:2" x14ac:dyDescent="0.25">
      <c r="A82" s="5" t="s">
        <v>114</v>
      </c>
      <c r="B82" s="52">
        <v>3.5000000000000003E-2</v>
      </c>
    </row>
    <row r="84" spans="1:2" x14ac:dyDescent="0.25">
      <c r="A84" s="5" t="s">
        <v>115</v>
      </c>
      <c r="B84" s="4">
        <v>2.3E-2</v>
      </c>
    </row>
    <row r="86" spans="1:2" x14ac:dyDescent="0.25">
      <c r="A86" s="5" t="s">
        <v>169</v>
      </c>
      <c r="B86" s="4">
        <v>28</v>
      </c>
    </row>
    <row r="88" spans="1:2" x14ac:dyDescent="0.25">
      <c r="A88" s="5" t="s">
        <v>116</v>
      </c>
      <c r="B88" s="52">
        <v>0.09</v>
      </c>
    </row>
    <row r="90" spans="1:2" x14ac:dyDescent="0.2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148</v>
      </c>
    </row>
    <row r="8" spans="1:2" x14ac:dyDescent="0.25">
      <c r="A8" s="4" t="s">
        <v>147</v>
      </c>
      <c r="B8" s="46">
        <v>0.05</v>
      </c>
    </row>
    <row r="10" spans="1:2" x14ac:dyDescent="0.25">
      <c r="A10" s="3" t="s">
        <v>146</v>
      </c>
    </row>
    <row r="11" spans="1:2" x14ac:dyDescent="0.25">
      <c r="A11" s="4" t="s">
        <v>2449</v>
      </c>
      <c r="B11" s="46">
        <v>0.5</v>
      </c>
    </row>
    <row r="12" spans="1:2" x14ac:dyDescent="0.25">
      <c r="A12" s="4" t="s">
        <v>2450</v>
      </c>
      <c r="B12" s="46">
        <v>0.5</v>
      </c>
    </row>
    <row r="14" spans="1:2" x14ac:dyDescent="0.25">
      <c r="A14" s="3" t="s">
        <v>154</v>
      </c>
    </row>
    <row r="15" spans="1:2" x14ac:dyDescent="0.25">
      <c r="A15" s="4" t="s">
        <v>23</v>
      </c>
      <c r="B15" s="46">
        <v>0.02</v>
      </c>
    </row>
    <row r="17" spans="1:2" x14ac:dyDescent="0.25">
      <c r="A17" s="3" t="s">
        <v>123</v>
      </c>
    </row>
    <row r="18" spans="1:2" x14ac:dyDescent="0.25">
      <c r="A18" s="4" t="s">
        <v>155</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2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2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90">
        <v>1</v>
      </c>
      <c r="J18" s="366" t="s">
        <v>2425</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110">
        <v>1</v>
      </c>
      <c r="J21" s="367" t="s">
        <v>2424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t="s">
        <v>2423</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2422</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190</v>
      </c>
      <c r="C49" s="98" t="e">
        <f>INT(MAX($C$50:$C$70))+1</f>
        <v>#REF!</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2421</v>
      </c>
      <c r="I51" s="340" t="str">
        <f>IF(COUNT($J51:$Z51)&gt;1,STDEV($J51:$Z51)=0,"")</f>
        <v/>
      </c>
      <c r="J51" s="87" t="s">
        <v>2426</v>
      </c>
      <c r="K51" s="87" t="s">
        <v>2420</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2419</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2418</v>
      </c>
      <c r="I54" s="340" t="str">
        <f t="shared" si="0"/>
        <v/>
      </c>
      <c r="J54" s="87" t="s">
        <v>2417</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2416</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2415</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2414</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2413</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2412</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2411</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2410</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2409</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2408</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196</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205</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515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1"/>
  <sheetViews>
    <sheetView tabSelected="1" zoomScale="91" zoomScaleNormal="91" workbookViewId="0">
      <selection activeCell="J21" sqref="J21:X2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37">
        <v>44291</v>
      </c>
      <c r="J18" s="370" t="s">
        <v>2475</v>
      </c>
      <c r="K18" s="366"/>
      <c r="L18" s="366"/>
      <c r="M18" s="366"/>
      <c r="N18" s="366"/>
      <c r="O18" s="366"/>
      <c r="P18" s="366"/>
      <c r="Q18" s="366"/>
      <c r="R18" s="366"/>
      <c r="S18" s="366"/>
      <c r="T18" s="366"/>
      <c r="U18" s="366"/>
      <c r="V18" s="366"/>
      <c r="W18" s="366"/>
      <c r="X18" s="366"/>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44302</v>
      </c>
      <c r="J21" s="367" t="s">
        <v>2480</v>
      </c>
      <c r="K21" s="368"/>
      <c r="L21" s="368"/>
      <c r="M21" s="368"/>
      <c r="N21" s="368"/>
      <c r="O21" s="368"/>
      <c r="P21" s="368"/>
      <c r="Q21" s="368"/>
      <c r="R21" s="368"/>
      <c r="S21" s="368"/>
      <c r="T21" s="368"/>
      <c r="U21" s="368"/>
      <c r="V21" s="368"/>
      <c r="W21" s="368"/>
      <c r="X21" s="369"/>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185</v>
      </c>
      <c r="F41" s="74">
        <v>1</v>
      </c>
      <c r="G41" s="75"/>
      <c r="H41" s="76" t="s">
        <v>206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98">
        <f>INT(MAX($C$51:$C$60))+1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207</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192</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208</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209</v>
      </c>
      <c r="I53" s="87" t="s">
        <v>210</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211</v>
      </c>
      <c r="I54" s="89" t="s">
        <v>212</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213</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214</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215</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2389</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196</v>
      </c>
      <c r="AI60" s="66"/>
      <c r="AJ60" s="54"/>
      <c r="AK60" s="54"/>
      <c r="AL60" s="54"/>
    </row>
    <row r="61" spans="1:38" outlineLevel="1" collapsed="1" x14ac:dyDescent="0.25">
      <c r="A61" s="54"/>
      <c r="B61" s="63"/>
      <c r="C61" s="98">
        <f>INT($C$40)+1</f>
        <v>2</v>
      </c>
      <c r="D61" s="84"/>
      <c r="E61" s="79"/>
      <c r="F61" s="79"/>
      <c r="G61" s="84"/>
      <c r="H61" s="101" t="s">
        <v>216</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192</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217</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218</v>
      </c>
      <c r="J64" s="107" t="s">
        <v>219</v>
      </c>
      <c r="K64" s="107" t="s">
        <v>220</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221</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222</v>
      </c>
      <c r="J66" s="106"/>
      <c r="K66" s="106"/>
      <c r="L66" s="106"/>
      <c r="M66" s="107" t="s">
        <v>219</v>
      </c>
      <c r="N66" s="107" t="s">
        <v>220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223</v>
      </c>
      <c r="J67" s="107" t="s">
        <v>224</v>
      </c>
      <c r="K67" s="107" t="s">
        <v>225</v>
      </c>
      <c r="L67" s="107" t="s">
        <v>226</v>
      </c>
      <c r="M67" s="107" t="s">
        <v>226</v>
      </c>
      <c r="N67" s="107" t="s">
        <v>226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227</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228</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229</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230</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231</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232</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233</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234</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235</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196</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205</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124</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183</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185</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189</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190</v>
      </c>
      <c r="C95" s="98">
        <f>INT(MAX($C$97:$C$133))+1</f>
        <v>5</v>
      </c>
      <c r="D95" s="84" t="s">
        <v>191</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236</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192</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2457</v>
      </c>
      <c r="J98" s="118"/>
      <c r="K98" s="118"/>
      <c r="L98" s="117" t="s">
        <v>237</v>
      </c>
      <c r="M98" s="118"/>
      <c r="N98" s="118"/>
      <c r="O98" s="117" t="s">
        <v>238</v>
      </c>
      <c r="P98" s="118"/>
      <c r="Q98" s="118"/>
      <c r="R98" s="118"/>
      <c r="S98" s="118" t="s">
        <v>239</v>
      </c>
      <c r="T98" s="118"/>
      <c r="U98" s="118" t="s">
        <v>240</v>
      </c>
      <c r="V98" s="118"/>
      <c r="W98" s="117" t="s">
        <v>241</v>
      </c>
      <c r="X98" s="118"/>
      <c r="Y98" s="118"/>
      <c r="Z98" s="118"/>
      <c r="AA98" s="118"/>
      <c r="AB98" s="118"/>
      <c r="AC98" s="118"/>
      <c r="AD98" s="87" t="s">
        <v>242</v>
      </c>
      <c r="AE98" s="87"/>
      <c r="AF98" s="87"/>
      <c r="AG98" s="87"/>
      <c r="AH98" s="84"/>
      <c r="AI98" s="66"/>
      <c r="AJ98" s="54"/>
      <c r="AK98" s="54"/>
      <c r="AL98" s="54"/>
      <c r="AM98" t="s">
        <v>2427</v>
      </c>
      <c r="AR98" t="s">
        <v>2428</v>
      </c>
    </row>
    <row r="99" spans="1:46" outlineLevel="2" x14ac:dyDescent="0.25">
      <c r="A99" s="54"/>
      <c r="B99" s="63"/>
      <c r="C99" s="98">
        <f>INT($C$86)+2</f>
        <v>3</v>
      </c>
      <c r="D99" s="84"/>
      <c r="E99" s="79"/>
      <c r="F99" s="79"/>
      <c r="G99" s="84"/>
      <c r="H99" s="87"/>
      <c r="I99" s="106" t="s">
        <v>243</v>
      </c>
      <c r="J99" s="106"/>
      <c r="K99" s="106"/>
      <c r="L99" s="106" t="s">
        <v>244</v>
      </c>
      <c r="M99" s="106"/>
      <c r="N99" s="106"/>
      <c r="O99" s="107" t="s">
        <v>245</v>
      </c>
      <c r="P99" s="107" t="s">
        <v>246</v>
      </c>
      <c r="Q99" s="107" t="s">
        <v>247</v>
      </c>
      <c r="R99" s="107" t="s">
        <v>248</v>
      </c>
      <c r="S99" s="107" t="s">
        <v>245</v>
      </c>
      <c r="T99" s="107" t="s">
        <v>249</v>
      </c>
      <c r="U99" s="107" t="s">
        <v>245</v>
      </c>
      <c r="V99" s="107" t="s">
        <v>249</v>
      </c>
      <c r="W99" s="106" t="s">
        <v>250</v>
      </c>
      <c r="X99" s="106"/>
      <c r="Y99" s="106"/>
      <c r="Z99" s="106"/>
      <c r="AA99" s="106"/>
      <c r="AB99" s="106"/>
      <c r="AC99" s="87" t="s">
        <v>251</v>
      </c>
      <c r="AD99" s="87" t="s">
        <v>2429</v>
      </c>
      <c r="AE99" s="87"/>
      <c r="AF99" s="87"/>
      <c r="AG99" s="87"/>
      <c r="AH99" s="84"/>
      <c r="AI99" s="66"/>
      <c r="AJ99" s="54"/>
      <c r="AK99" s="54"/>
      <c r="AL99" s="54"/>
      <c r="AM99" t="s">
        <v>252</v>
      </c>
      <c r="AR99" t="str">
        <f>"Calculated from "&amp;AM101</f>
        <v>Calculated from Inputs from Mecardo (Andrew Wood) Nov 2020</v>
      </c>
    </row>
    <row r="100" spans="1:46" outlineLevel="3" x14ac:dyDescent="0.25">
      <c r="A100" s="54"/>
      <c r="B100" s="63"/>
      <c r="C100" s="98">
        <f t="shared" ref="C100:C113" si="3">INT($C$86)+3</f>
        <v>4</v>
      </c>
      <c r="D100" s="84"/>
      <c r="E100" s="79"/>
      <c r="F100" s="79" t="s">
        <v>253</v>
      </c>
      <c r="G100" s="84"/>
      <c r="H100" s="119" t="s">
        <v>2430</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254</v>
      </c>
      <c r="X100" s="90" t="s">
        <v>255</v>
      </c>
      <c r="Y100" s="90" t="s">
        <v>256</v>
      </c>
      <c r="Z100" s="90" t="s">
        <v>257</v>
      </c>
      <c r="AA100" s="90" t="s">
        <v>258</v>
      </c>
      <c r="AB100" s="90" t="s">
        <v>259</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260</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2">L104</f>
        <v>0</v>
      </c>
      <c r="M105" s="349">
        <f t="shared" si="12"/>
        <v>-2.6656511805026657E-2</v>
      </c>
      <c r="N105" s="349">
        <f t="shared" si="12"/>
        <v>-7.6161462300076158E-2</v>
      </c>
      <c r="O105" s="350">
        <f t="shared" si="12"/>
        <v>-3.8080731150038086E-2</v>
      </c>
      <c r="P105" s="350">
        <f t="shared" si="12"/>
        <v>-1.5232292460015232E-2</v>
      </c>
      <c r="Q105" s="350">
        <f t="shared" si="12"/>
        <v>0</v>
      </c>
      <c r="R105" s="350">
        <f t="shared" si="12"/>
        <v>5.7121096725057125E-3</v>
      </c>
      <c r="S105" s="350">
        <f t="shared" si="12"/>
        <v>0</v>
      </c>
      <c r="T105" s="350">
        <f t="shared" si="12"/>
        <v>0</v>
      </c>
      <c r="U105" s="350">
        <f t="shared" si="12"/>
        <v>0</v>
      </c>
      <c r="V105" s="350">
        <f t="shared" si="12"/>
        <v>0</v>
      </c>
      <c r="W105" s="349">
        <f t="shared" si="12"/>
        <v>0.94399999999999995</v>
      </c>
      <c r="X105" s="351">
        <f t="shared" si="12"/>
        <v>0.82499999999999996</v>
      </c>
      <c r="Y105" s="351">
        <f t="shared" si="12"/>
        <v>0.82499999999999996</v>
      </c>
      <c r="Z105" s="351">
        <f t="shared" si="12"/>
        <v>0.57499999999999996</v>
      </c>
      <c r="AA105" s="351">
        <f t="shared" si="12"/>
        <v>0.60499999999999998</v>
      </c>
      <c r="AB105" s="351">
        <f t="shared" si="12"/>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49">
        <f t="shared" si="12"/>
        <v>0</v>
      </c>
      <c r="M106" s="349">
        <f t="shared" si="12"/>
        <v>-2.6656511805026657E-2</v>
      </c>
      <c r="N106" s="349">
        <f t="shared" si="12"/>
        <v>-7.6161462300076158E-2</v>
      </c>
      <c r="O106" s="350">
        <f t="shared" si="12"/>
        <v>-3.8080731150038086E-2</v>
      </c>
      <c r="P106" s="350">
        <f t="shared" si="12"/>
        <v>-1.5232292460015232E-2</v>
      </c>
      <c r="Q106" s="350">
        <f t="shared" si="12"/>
        <v>0</v>
      </c>
      <c r="R106" s="350">
        <f t="shared" si="12"/>
        <v>5.7121096725057125E-3</v>
      </c>
      <c r="S106" s="350">
        <f t="shared" si="12"/>
        <v>0</v>
      </c>
      <c r="T106" s="350">
        <f t="shared" si="12"/>
        <v>0</v>
      </c>
      <c r="U106" s="350">
        <f t="shared" si="12"/>
        <v>0</v>
      </c>
      <c r="V106" s="350">
        <f t="shared" si="12"/>
        <v>0</v>
      </c>
      <c r="W106" s="349">
        <f t="shared" si="12"/>
        <v>0.94399999999999995</v>
      </c>
      <c r="X106" s="351">
        <f t="shared" si="12"/>
        <v>0.82499999999999996</v>
      </c>
      <c r="Y106" s="351">
        <f t="shared" si="12"/>
        <v>0.82499999999999996</v>
      </c>
      <c r="Z106" s="351">
        <f t="shared" si="12"/>
        <v>0.57499999999999996</v>
      </c>
      <c r="AA106" s="351">
        <f t="shared" si="12"/>
        <v>0.60499999999999998</v>
      </c>
      <c r="AB106" s="351">
        <f t="shared" si="12"/>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49">
        <f t="shared" si="12"/>
        <v>0</v>
      </c>
      <c r="M107" s="349">
        <f t="shared" si="12"/>
        <v>-2.6656511805026657E-2</v>
      </c>
      <c r="N107" s="349">
        <f t="shared" si="12"/>
        <v>-7.6161462300076158E-2</v>
      </c>
      <c r="O107" s="350">
        <f t="shared" si="12"/>
        <v>-3.8080731150038086E-2</v>
      </c>
      <c r="P107" s="350">
        <f t="shared" si="12"/>
        <v>-1.5232292460015232E-2</v>
      </c>
      <c r="Q107" s="350">
        <f t="shared" si="12"/>
        <v>0</v>
      </c>
      <c r="R107" s="350">
        <f t="shared" si="12"/>
        <v>5.7121096725057125E-3</v>
      </c>
      <c r="S107" s="350">
        <f t="shared" si="12"/>
        <v>0</v>
      </c>
      <c r="T107" s="350">
        <f t="shared" si="12"/>
        <v>0</v>
      </c>
      <c r="U107" s="350">
        <f t="shared" si="12"/>
        <v>0</v>
      </c>
      <c r="V107" s="350">
        <f t="shared" si="12"/>
        <v>0</v>
      </c>
      <c r="W107" s="349">
        <f t="shared" si="12"/>
        <v>0.94399999999999995</v>
      </c>
      <c r="X107" s="351">
        <f t="shared" si="12"/>
        <v>0.82499999999999996</v>
      </c>
      <c r="Y107" s="351">
        <f t="shared" si="12"/>
        <v>0.82499999999999996</v>
      </c>
      <c r="Z107" s="351">
        <f t="shared" si="12"/>
        <v>0.57499999999999996</v>
      </c>
      <c r="AA107" s="351">
        <f t="shared" si="12"/>
        <v>0.60499999999999998</v>
      </c>
      <c r="AB107" s="351">
        <f t="shared" si="12"/>
        <v>0.9</v>
      </c>
      <c r="AC107" s="352">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5"/>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2"/>
        <v>0</v>
      </c>
      <c r="M108" s="349">
        <f t="shared" si="12"/>
        <v>-2.6656511805026657E-2</v>
      </c>
      <c r="N108" s="349">
        <f t="shared" si="12"/>
        <v>-7.6161462300076158E-2</v>
      </c>
      <c r="O108" s="350">
        <f t="shared" si="12"/>
        <v>-3.8080731150038086E-2</v>
      </c>
      <c r="P108" s="350">
        <f t="shared" si="12"/>
        <v>-1.5232292460015232E-2</v>
      </c>
      <c r="Q108" s="350">
        <f t="shared" si="12"/>
        <v>0</v>
      </c>
      <c r="R108" s="350">
        <f t="shared" si="12"/>
        <v>5.7121096725057125E-3</v>
      </c>
      <c r="S108" s="350">
        <f t="shared" si="12"/>
        <v>0</v>
      </c>
      <c r="T108" s="350">
        <f t="shared" si="12"/>
        <v>0</v>
      </c>
      <c r="U108" s="350">
        <f t="shared" si="12"/>
        <v>0</v>
      </c>
      <c r="V108" s="350">
        <f t="shared" si="12"/>
        <v>0</v>
      </c>
      <c r="W108" s="349">
        <f t="shared" si="12"/>
        <v>0.94399999999999995</v>
      </c>
      <c r="X108" s="351">
        <f t="shared" si="12"/>
        <v>0.82499999999999996</v>
      </c>
      <c r="Y108" s="351">
        <f t="shared" si="12"/>
        <v>0.82499999999999996</v>
      </c>
      <c r="Z108" s="351">
        <f t="shared" si="12"/>
        <v>0.57499999999999996</v>
      </c>
      <c r="AA108" s="351">
        <f t="shared" si="12"/>
        <v>0.60499999999999998</v>
      </c>
      <c r="AB108" s="351">
        <f t="shared" si="12"/>
        <v>0.9</v>
      </c>
      <c r="AC108" s="352">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5"/>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2"/>
        <v>0</v>
      </c>
      <c r="M109" s="349">
        <f t="shared" si="12"/>
        <v>-2.6656511805026657E-2</v>
      </c>
      <c r="N109" s="349">
        <f t="shared" si="12"/>
        <v>-7.6161462300076158E-2</v>
      </c>
      <c r="O109" s="350">
        <f t="shared" si="12"/>
        <v>-3.8080731150038086E-2</v>
      </c>
      <c r="P109" s="350">
        <f t="shared" si="12"/>
        <v>-1.5232292460015232E-2</v>
      </c>
      <c r="Q109" s="350">
        <f t="shared" si="12"/>
        <v>0</v>
      </c>
      <c r="R109" s="350">
        <f t="shared" si="12"/>
        <v>5.7121096725057125E-3</v>
      </c>
      <c r="S109" s="350">
        <f t="shared" si="12"/>
        <v>0</v>
      </c>
      <c r="T109" s="350">
        <f t="shared" si="12"/>
        <v>0</v>
      </c>
      <c r="U109" s="350">
        <f t="shared" si="12"/>
        <v>0</v>
      </c>
      <c r="V109" s="350">
        <f t="shared" si="12"/>
        <v>0</v>
      </c>
      <c r="W109" s="349">
        <f t="shared" si="12"/>
        <v>0.94399999999999995</v>
      </c>
      <c r="X109" s="351">
        <f t="shared" si="12"/>
        <v>0.82499999999999996</v>
      </c>
      <c r="Y109" s="351">
        <f t="shared" si="12"/>
        <v>0.82499999999999996</v>
      </c>
      <c r="Z109" s="351">
        <f t="shared" si="12"/>
        <v>0.57499999999999996</v>
      </c>
      <c r="AA109" s="351">
        <f t="shared" si="12"/>
        <v>0.60499999999999998</v>
      </c>
      <c r="AB109" s="351">
        <f t="shared" si="12"/>
        <v>0.9</v>
      </c>
      <c r="AC109" s="352">
        <f t="shared" si="9"/>
        <v>0.91294971584521134</v>
      </c>
      <c r="AD109" s="127">
        <f t="shared" si="15"/>
        <v>2.4485188140280334E-2</v>
      </c>
      <c r="AE109" s="127">
        <f t="shared" si="15"/>
        <v>3.9608921504417527E-2</v>
      </c>
      <c r="AF109" s="127">
        <f t="shared" si="15"/>
        <v>5.983983294832651E-2</v>
      </c>
      <c r="AG109" s="129"/>
      <c r="AH109" s="84"/>
      <c r="AI109" s="66"/>
      <c r="AJ109" s="54"/>
      <c r="AK109" s="345"/>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49">
        <f t="shared" si="12"/>
        <v>0</v>
      </c>
      <c r="M110" s="349">
        <f t="shared" si="12"/>
        <v>-2.6656511805026657E-2</v>
      </c>
      <c r="N110" s="349">
        <f t="shared" si="12"/>
        <v>-7.6161462300076158E-2</v>
      </c>
      <c r="O110" s="350">
        <f t="shared" si="12"/>
        <v>-3.8080731150038086E-2</v>
      </c>
      <c r="P110" s="350">
        <f t="shared" si="12"/>
        <v>-1.5232292460015232E-2</v>
      </c>
      <c r="Q110" s="350">
        <f t="shared" si="12"/>
        <v>0</v>
      </c>
      <c r="R110" s="350">
        <f t="shared" si="12"/>
        <v>5.7121096725057125E-3</v>
      </c>
      <c r="S110" s="350">
        <f t="shared" si="12"/>
        <v>0</v>
      </c>
      <c r="T110" s="350">
        <f t="shared" si="12"/>
        <v>0</v>
      </c>
      <c r="U110" s="350">
        <f t="shared" si="12"/>
        <v>0</v>
      </c>
      <c r="V110" s="350">
        <f t="shared" si="12"/>
        <v>0</v>
      </c>
      <c r="W110" s="133">
        <v>0.86099999999999999</v>
      </c>
      <c r="X110" s="135">
        <v>0.61299999999999999</v>
      </c>
      <c r="Y110" s="135">
        <v>0.59399999999999997</v>
      </c>
      <c r="Z110" s="135">
        <v>0.42599999999999999</v>
      </c>
      <c r="AA110" s="135">
        <v>0.41499999999999998</v>
      </c>
      <c r="AB110" s="135">
        <f t="shared" si="12"/>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5"/>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2"/>
        <v>0</v>
      </c>
      <c r="M111" s="349">
        <f t="shared" si="12"/>
        <v>-2.6656511805026657E-2</v>
      </c>
      <c r="N111" s="349">
        <f t="shared" si="12"/>
        <v>-7.6161462300076158E-2</v>
      </c>
      <c r="O111" s="350">
        <f t="shared" si="12"/>
        <v>-3.8080731150038086E-2</v>
      </c>
      <c r="P111" s="350">
        <f t="shared" si="12"/>
        <v>-1.5232292460015232E-2</v>
      </c>
      <c r="Q111" s="350">
        <f t="shared" si="12"/>
        <v>0</v>
      </c>
      <c r="R111" s="350">
        <f t="shared" si="12"/>
        <v>5.7121096725057125E-3</v>
      </c>
      <c r="S111" s="350">
        <f t="shared" si="12"/>
        <v>0</v>
      </c>
      <c r="T111" s="350">
        <f t="shared" si="12"/>
        <v>0</v>
      </c>
      <c r="U111" s="350">
        <f t="shared" si="12"/>
        <v>0</v>
      </c>
      <c r="V111" s="350">
        <f t="shared" si="12"/>
        <v>0</v>
      </c>
      <c r="W111" s="349">
        <f t="shared" si="12"/>
        <v>0.86099999999999999</v>
      </c>
      <c r="X111" s="351">
        <f t="shared" si="12"/>
        <v>0.61299999999999999</v>
      </c>
      <c r="Y111" s="351">
        <f t="shared" si="12"/>
        <v>0.59399999999999997</v>
      </c>
      <c r="Z111" s="351">
        <f t="shared" si="12"/>
        <v>0.42599999999999999</v>
      </c>
      <c r="AA111" s="351">
        <f t="shared" si="12"/>
        <v>0.41499999999999998</v>
      </c>
      <c r="AB111" s="351">
        <f t="shared" si="12"/>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5"/>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49">
        <f t="shared" ref="L112:AB113" si="17">L110</f>
        <v>0</v>
      </c>
      <c r="M112" s="349">
        <f t="shared" si="17"/>
        <v>-2.6656511805026657E-2</v>
      </c>
      <c r="N112" s="349">
        <f t="shared" si="17"/>
        <v>-7.6161462300076158E-2</v>
      </c>
      <c r="O112" s="350">
        <f t="shared" si="17"/>
        <v>-3.8080731150038086E-2</v>
      </c>
      <c r="P112" s="350">
        <f t="shared" si="17"/>
        <v>-1.5232292460015232E-2</v>
      </c>
      <c r="Q112" s="350">
        <f t="shared" si="17"/>
        <v>0</v>
      </c>
      <c r="R112" s="350">
        <f t="shared" si="17"/>
        <v>5.7121096725057125E-3</v>
      </c>
      <c r="S112" s="350">
        <f t="shared" si="17"/>
        <v>0</v>
      </c>
      <c r="T112" s="350">
        <f t="shared" si="17"/>
        <v>0</v>
      </c>
      <c r="U112" s="350">
        <f t="shared" si="17"/>
        <v>0</v>
      </c>
      <c r="V112" s="350">
        <f t="shared" si="17"/>
        <v>0</v>
      </c>
      <c r="W112" s="349">
        <f t="shared" si="17"/>
        <v>0.86099999999999999</v>
      </c>
      <c r="X112" s="351">
        <f t="shared" si="17"/>
        <v>0.61299999999999999</v>
      </c>
      <c r="Y112" s="351">
        <f t="shared" si="17"/>
        <v>0.59399999999999997</v>
      </c>
      <c r="Z112" s="351">
        <f t="shared" si="17"/>
        <v>0.42599999999999999</v>
      </c>
      <c r="AA112" s="351">
        <f t="shared" si="17"/>
        <v>0.41499999999999998</v>
      </c>
      <c r="AB112" s="351">
        <f t="shared" si="17"/>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261</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4">
        <f t="shared" si="17"/>
        <v>0</v>
      </c>
      <c r="M113" s="354">
        <f t="shared" si="17"/>
        <v>-2.6656511805026657E-2</v>
      </c>
      <c r="N113" s="354">
        <f t="shared" si="17"/>
        <v>-7.6161462300076158E-2</v>
      </c>
      <c r="O113" s="355">
        <f t="shared" si="17"/>
        <v>-3.8080731150038086E-2</v>
      </c>
      <c r="P113" s="355">
        <f t="shared" si="17"/>
        <v>-1.5232292460015232E-2</v>
      </c>
      <c r="Q113" s="355">
        <f t="shared" si="17"/>
        <v>0</v>
      </c>
      <c r="R113" s="355">
        <f t="shared" si="17"/>
        <v>5.7121096725057125E-3</v>
      </c>
      <c r="S113" s="355">
        <f t="shared" si="17"/>
        <v>0</v>
      </c>
      <c r="T113" s="355">
        <f t="shared" si="17"/>
        <v>0</v>
      </c>
      <c r="U113" s="355">
        <f t="shared" si="17"/>
        <v>0</v>
      </c>
      <c r="V113" s="355">
        <f t="shared" si="17"/>
        <v>0</v>
      </c>
      <c r="W113" s="354">
        <f t="shared" si="17"/>
        <v>0.86099999999999999</v>
      </c>
      <c r="X113" s="356">
        <f t="shared" si="17"/>
        <v>0.61299999999999999</v>
      </c>
      <c r="Y113" s="356">
        <f t="shared" si="17"/>
        <v>0.59399999999999997</v>
      </c>
      <c r="Z113" s="356">
        <f t="shared" si="17"/>
        <v>0.42599999999999999</v>
      </c>
      <c r="AA113" s="356">
        <f t="shared" si="17"/>
        <v>0.41499999999999998</v>
      </c>
      <c r="AB113" s="356">
        <f t="shared" si="17"/>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5"/>
      <c r="AL113" s="54"/>
      <c r="AM113" s="130">
        <v>-0.55000000000000004</v>
      </c>
      <c r="AN113" s="130">
        <v>-0.67</v>
      </c>
      <c r="AO113" s="130">
        <v>-0.83</v>
      </c>
      <c r="AP113" t="s">
        <v>262</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263</v>
      </c>
      <c r="I114" s="108" t="s">
        <v>264</v>
      </c>
      <c r="J114" s="108"/>
      <c r="K114" s="108"/>
      <c r="L114" s="138" t="s">
        <v>265</v>
      </c>
      <c r="M114" s="138"/>
      <c r="N114" s="138"/>
      <c r="O114" s="138" t="s">
        <v>266</v>
      </c>
      <c r="P114" s="138"/>
      <c r="Q114" s="138"/>
      <c r="R114" s="138"/>
      <c r="S114" s="138"/>
      <c r="T114" s="138"/>
      <c r="U114" s="138"/>
      <c r="V114" s="138"/>
      <c r="W114" s="138" t="s">
        <v>2431</v>
      </c>
      <c r="X114" s="138"/>
      <c r="Y114" s="138"/>
      <c r="Z114" s="138"/>
      <c r="AA114" s="138"/>
      <c r="AB114" s="138"/>
      <c r="AC114" s="116"/>
      <c r="AD114" s="138" t="s">
        <v>267</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268</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269</v>
      </c>
      <c r="I116" s="87">
        <f>INDEX($I$101:$K$113,MATCH(i_woolp_fd_std,i_woolp_fd_range_w4,0),0)</f>
        <v>818</v>
      </c>
      <c r="J116" s="87">
        <f>INDEX($I$101:$K$113,MATCH(i_woolp_fd_std,i_woolp_fd_range_w4,0),0)</f>
        <v>1132</v>
      </c>
      <c r="K116" s="87">
        <f>INDEX($I$101:$K$113,MATCH(i_woolp_fd_std,i_woolp_fd_range_w4,0),0)</f>
        <v>1440</v>
      </c>
      <c r="L116" s="87"/>
      <c r="M116" s="87" t="s">
        <v>270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271</v>
      </c>
      <c r="I117" s="108">
        <v>70</v>
      </c>
      <c r="J117" s="87" t="s">
        <v>2456</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272</v>
      </c>
      <c r="I118" s="108">
        <v>50</v>
      </c>
      <c r="J118" s="87" t="s">
        <v>273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196</v>
      </c>
      <c r="AI119" s="66"/>
      <c r="AJ119" s="54"/>
      <c r="AK119" s="54"/>
      <c r="AL119" s="54"/>
    </row>
    <row r="120" spans="1:46" outlineLevel="1" x14ac:dyDescent="0.25">
      <c r="A120" s="54"/>
      <c r="B120" s="63"/>
      <c r="C120" s="98">
        <f>INT($C$86)+1</f>
        <v>2</v>
      </c>
      <c r="D120" s="84"/>
      <c r="E120" s="79"/>
      <c r="F120" s="79"/>
      <c r="G120" s="84"/>
      <c r="H120" s="101" t="s">
        <v>274</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customHeight="1" outlineLevel="3" x14ac:dyDescent="0.25">
      <c r="A121" s="54"/>
      <c r="B121" s="63"/>
      <c r="C121" s="98">
        <f>INT($C$86)+3.005</f>
        <v>4.0049999999999999</v>
      </c>
      <c r="D121" s="84" t="s">
        <v>192</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8">
        <f>INT($C$86)+2</f>
        <v>3</v>
      </c>
      <c r="D122" s="84"/>
      <c r="E122" s="79"/>
      <c r="F122" s="79"/>
      <c r="G122" s="84"/>
      <c r="H122" s="87"/>
      <c r="I122" s="87"/>
      <c r="J122" s="106" t="s">
        <v>275</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8">
        <f>INT($C$86)+2</f>
        <v>3</v>
      </c>
      <c r="D123" s="84"/>
      <c r="E123" s="79"/>
      <c r="F123" s="79"/>
      <c r="G123" s="84"/>
      <c r="H123" s="87" t="s">
        <v>2432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2433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8">
        <f>INT($C$86+3)</f>
        <v>4</v>
      </c>
      <c r="D124" s="84"/>
      <c r="E124" s="79"/>
      <c r="F124" s="79"/>
      <c r="G124" s="84"/>
      <c r="H124" s="87"/>
      <c r="I124" s="89" t="s">
        <v>2434</v>
      </c>
      <c r="J124" s="127">
        <v>0.68</v>
      </c>
      <c r="K124" s="127">
        <v>0.55000000000000004</v>
      </c>
      <c r="L124" s="127">
        <v>0.5</v>
      </c>
      <c r="M124" s="127">
        <v>0.65</v>
      </c>
      <c r="N124" s="127">
        <v>0.65</v>
      </c>
      <c r="O124" s="143"/>
      <c r="P124" s="143">
        <v>0.4</v>
      </c>
      <c r="Q124" s="108" t="s">
        <v>2435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8">
        <f>INT($C$86+3)</f>
        <v>4</v>
      </c>
      <c r="D125" s="84"/>
      <c r="E125" s="79"/>
      <c r="F125" s="79"/>
      <c r="G125" s="84"/>
      <c r="H125" s="87"/>
      <c r="I125" s="89" t="s">
        <v>2436</v>
      </c>
      <c r="J125" s="358">
        <f>(J124*J126)/SUMPRODUCT($J124:$P124,$J126:$P126)</f>
        <v>0.82951502529009236</v>
      </c>
      <c r="K125" s="358">
        <f t="shared" ref="K125:P125" si="19">(K124*K126)/SUMPRODUCT($J124:$P124,$J126:$P126)</f>
        <v>8.1820886640880719E-2</v>
      </c>
      <c r="L125" s="358">
        <f t="shared" si="19"/>
        <v>2.4546265992264213E-2</v>
      </c>
      <c r="M125" s="358">
        <f t="shared" si="19"/>
        <v>1.2570663493008033E-2</v>
      </c>
      <c r="N125" s="358">
        <f t="shared" si="19"/>
        <v>3.1910145789943473E-2</v>
      </c>
      <c r="O125" s="358">
        <f t="shared" si="19"/>
        <v>0</v>
      </c>
      <c r="P125" s="358">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8">
        <f>INT($C$86+3)</f>
        <v>4</v>
      </c>
      <c r="D126" s="84"/>
      <c r="E126" s="79"/>
      <c r="F126" s="79"/>
      <c r="G126" s="84"/>
      <c r="H126" s="87"/>
      <c r="I126" s="89" t="s">
        <v>2437</v>
      </c>
      <c r="J126" s="143">
        <v>0.82</v>
      </c>
      <c r="K126" s="143">
        <v>0.1</v>
      </c>
      <c r="L126" s="143">
        <v>3.3000000000000002E-2</v>
      </c>
      <c r="M126" s="143">
        <v>1.2999999999999999E-2</v>
      </c>
      <c r="N126" s="143">
        <v>3.3000000000000002E-2</v>
      </c>
      <c r="O126" s="143">
        <v>0</v>
      </c>
      <c r="P126" s="143">
        <v>3.3000000000000002E-2</v>
      </c>
      <c r="Q126" s="108" t="s">
        <v>2438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8">
        <f>INT($C$86+3)</f>
        <v>4</v>
      </c>
      <c r="D127" s="84"/>
      <c r="E127" s="79"/>
      <c r="F127" s="79"/>
      <c r="G127" s="84"/>
      <c r="H127" s="87"/>
      <c r="I127" s="89" t="s">
        <v>2439</v>
      </c>
      <c r="J127" s="359">
        <f>1-SUM(K127:O127)</f>
        <v>0.82099999999999995</v>
      </c>
      <c r="K127" s="360">
        <f>K126/(1-($P$126-$N$126))</f>
        <v>0.1</v>
      </c>
      <c r="L127" s="360">
        <f t="shared" ref="L127:O127" si="20">L126/(1-($P$126-$N$126))</f>
        <v>3.3000000000000002E-2</v>
      </c>
      <c r="M127" s="360">
        <f t="shared" si="20"/>
        <v>1.2999999999999999E-2</v>
      </c>
      <c r="N127" s="360">
        <f t="shared" si="20"/>
        <v>3.3000000000000002E-2</v>
      </c>
      <c r="O127" s="360">
        <f t="shared" si="20"/>
        <v>0</v>
      </c>
      <c r="P127" s="87"/>
      <c r="Q127" s="87" t="s">
        <v>2440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8">
        <f>INT($C$86+3)</f>
        <v>4</v>
      </c>
      <c r="D128" s="84"/>
      <c r="E128" s="79"/>
      <c r="F128" s="79"/>
      <c r="G128" s="84"/>
      <c r="H128" s="87"/>
      <c r="I128" s="140" t="s">
        <v>2441</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8">
        <f>INT($C$86)+2</f>
        <v>3</v>
      </c>
      <c r="D129" s="84"/>
      <c r="E129" s="79"/>
      <c r="F129" s="79"/>
      <c r="G129" s="84"/>
      <c r="H129" s="87" t="s">
        <v>2442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8">
        <f>INT($C$86+3)</f>
        <v>4</v>
      </c>
      <c r="D130" s="84"/>
      <c r="E130" s="79"/>
      <c r="F130" s="79"/>
      <c r="G130" s="84"/>
      <c r="H130" s="87"/>
      <c r="I130" s="89" t="s">
        <v>2437</v>
      </c>
      <c r="J130" s="143">
        <v>0.85</v>
      </c>
      <c r="K130" s="143">
        <v>0.08</v>
      </c>
      <c r="L130" s="143">
        <v>0.03</v>
      </c>
      <c r="M130" s="143">
        <v>0.01</v>
      </c>
      <c r="N130" s="143">
        <v>2.8000000000000001E-2</v>
      </c>
      <c r="O130" s="143">
        <v>0</v>
      </c>
      <c r="P130" s="143">
        <v>2.8000000000000001E-2</v>
      </c>
      <c r="Q130" s="108" t="s">
        <v>2443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8">
        <f>INT($C$86+3)</f>
        <v>4</v>
      </c>
      <c r="D131" s="84"/>
      <c r="E131" s="79"/>
      <c r="F131" s="79"/>
      <c r="G131" s="84"/>
      <c r="H131" s="87"/>
      <c r="I131" s="89" t="s">
        <v>2439</v>
      </c>
      <c r="J131" s="359">
        <f>1-SUM(K131:O131)</f>
        <v>0.85199999999999998</v>
      </c>
      <c r="K131" s="360">
        <f>K130/(1-($P$126-$N$126))</f>
        <v>0.08</v>
      </c>
      <c r="L131" s="360">
        <f t="shared" ref="L131:O131" si="22">L130/(1-($P$126-$N$126))</f>
        <v>0.03</v>
      </c>
      <c r="M131" s="360">
        <f t="shared" si="22"/>
        <v>0.01</v>
      </c>
      <c r="N131" s="360">
        <f t="shared" si="22"/>
        <v>2.8000000000000001E-2</v>
      </c>
      <c r="O131" s="360">
        <f t="shared" si="22"/>
        <v>0</v>
      </c>
      <c r="P131" s="87"/>
      <c r="Q131" s="87" t="s">
        <v>2440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8">
        <f>INT($C$86+3)</f>
        <v>4</v>
      </c>
      <c r="D132" s="84"/>
      <c r="E132" s="79"/>
      <c r="F132" s="79"/>
      <c r="G132" s="84"/>
      <c r="H132" s="87"/>
      <c r="I132" s="140" t="s">
        <v>2441</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196</v>
      </c>
      <c r="AI133" s="66"/>
      <c r="AJ133" s="54"/>
      <c r="AK133" s="54"/>
      <c r="AL133" s="54"/>
    </row>
    <row r="134" spans="1:38" outlineLevel="1" x14ac:dyDescent="0.25">
      <c r="A134" s="54"/>
      <c r="B134" s="63"/>
      <c r="C134" s="98">
        <f>INT($C$86)+1</f>
        <v>2</v>
      </c>
      <c r="D134" s="84"/>
      <c r="E134" s="79"/>
      <c r="F134" s="79"/>
      <c r="G134" s="84"/>
      <c r="H134" s="101" t="s">
        <v>276</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customHeight="1" outlineLevel="3" x14ac:dyDescent="0.25">
      <c r="A135" s="54"/>
      <c r="B135" s="63"/>
      <c r="C135" s="98">
        <f>INT($C$86)+3.005</f>
        <v>4.0049999999999999</v>
      </c>
      <c r="D135" s="84" t="s">
        <v>192</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8">
        <f>INT($C$86)+2</f>
        <v>3</v>
      </c>
      <c r="D136" s="84"/>
      <c r="E136" s="79"/>
      <c r="F136" s="79"/>
      <c r="G136" s="84"/>
      <c r="H136" s="87"/>
      <c r="I136" s="107" t="s">
        <v>277</v>
      </c>
      <c r="J136" s="107" t="s">
        <v>278</v>
      </c>
      <c r="K136" s="107" t="s">
        <v>279</v>
      </c>
      <c r="L136" s="107" t="s">
        <v>129</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8">
        <f t="shared" ref="C137:C143" si="23">INT($C$86+3)</f>
        <v>4</v>
      </c>
      <c r="D137" s="84"/>
      <c r="E137" s="79"/>
      <c r="F137" s="79"/>
      <c r="G137" s="84"/>
      <c r="H137" s="87" t="s">
        <v>280</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8">
        <f t="shared" si="23"/>
        <v>4</v>
      </c>
      <c r="D138" s="84"/>
      <c r="E138" s="79"/>
      <c r="F138" s="79"/>
      <c r="G138" s="84"/>
      <c r="H138" s="87" t="s">
        <v>2444</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8">
        <f t="shared" si="23"/>
        <v>4</v>
      </c>
      <c r="D139" s="84"/>
      <c r="E139" s="79"/>
      <c r="F139" s="79"/>
      <c r="G139" s="84"/>
      <c r="H139" s="87" t="s">
        <v>2445</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8">
        <f t="shared" si="23"/>
        <v>4</v>
      </c>
      <c r="D140" s="84"/>
      <c r="E140" s="79"/>
      <c r="F140" s="79"/>
      <c r="G140" s="84"/>
      <c r="H140" s="87" t="s">
        <v>281</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8">
        <f t="shared" si="23"/>
        <v>4</v>
      </c>
      <c r="D141" s="84"/>
      <c r="E141" s="79"/>
      <c r="F141" s="79"/>
      <c r="G141" s="84"/>
      <c r="H141" s="144" t="s">
        <v>2446</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8">
        <f t="shared" si="23"/>
        <v>4</v>
      </c>
      <c r="D142" s="84"/>
      <c r="E142" s="79"/>
      <c r="F142" s="79"/>
      <c r="G142" s="84"/>
      <c r="H142" s="87" t="s">
        <v>2447</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8">
        <f t="shared" si="23"/>
        <v>4</v>
      </c>
      <c r="D143" s="84"/>
      <c r="E143" s="79"/>
      <c r="F143" s="79"/>
      <c r="G143" s="84"/>
      <c r="H143" s="144" t="s">
        <v>2448</v>
      </c>
      <c r="I143" s="145"/>
      <c r="J143" s="145"/>
      <c r="K143" s="361">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196</v>
      </c>
      <c r="AI144" s="66"/>
      <c r="AJ144" s="54"/>
      <c r="AK144" s="54"/>
      <c r="AL144" s="54"/>
    </row>
    <row r="145" spans="1:38" ht="5.0999999999999996"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205</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124</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183</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185</v>
      </c>
      <c r="F154" s="74">
        <v>1</v>
      </c>
      <c r="G154" s="75"/>
      <c r="H154" s="76" t="s">
        <v>283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189</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284</v>
      </c>
      <c r="M161" s="147" t="s">
        <v>285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190</v>
      </c>
      <c r="C162" s="98">
        <f>INT(MAX($C$165:$C$270))+1</f>
        <v>5</v>
      </c>
      <c r="D162" s="84" t="s">
        <v>191</v>
      </c>
      <c r="E162" s="79"/>
      <c r="F162" s="79"/>
      <c r="G162" s="84"/>
      <c r="H162" s="79"/>
      <c r="I162" s="79"/>
      <c r="J162" s="79"/>
      <c r="K162" s="79"/>
      <c r="L162" s="79" t="s">
        <v>286</v>
      </c>
      <c r="M162" s="147" t="s">
        <v>287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190</v>
      </c>
      <c r="C163" s="98">
        <f>INT(MAX($C$165:$C$270))+1</f>
        <v>5</v>
      </c>
      <c r="D163" s="84" t="s">
        <v>191</v>
      </c>
      <c r="E163" s="79"/>
      <c r="F163" s="79"/>
      <c r="G163" s="84"/>
      <c r="H163" s="79"/>
      <c r="I163" s="79"/>
      <c r="J163" s="79"/>
      <c r="K163" s="79"/>
      <c r="L163" s="79"/>
      <c r="M163" s="147" t="s">
        <v>288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289</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192</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290</v>
      </c>
      <c r="I166" s="108">
        <v>70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291</v>
      </c>
      <c r="J167" s="118"/>
      <c r="K167" s="118"/>
      <c r="L167" s="87"/>
      <c r="M167" s="87"/>
      <c r="N167" s="87" t="s">
        <v>292</v>
      </c>
      <c r="O167" s="106" t="s">
        <v>293</v>
      </c>
      <c r="P167" s="106"/>
      <c r="Q167" s="107"/>
      <c r="R167" s="150" t="s">
        <v>294</v>
      </c>
      <c r="S167" s="150"/>
      <c r="T167" s="150"/>
      <c r="U167" s="116"/>
      <c r="V167" s="116"/>
      <c r="W167" s="116" t="s">
        <v>295</v>
      </c>
      <c r="X167" s="116"/>
      <c r="Y167" s="89" t="s">
        <v>296</v>
      </c>
      <c r="Z167" s="107" t="s">
        <v>280</v>
      </c>
      <c r="AA167" s="107" t="s">
        <v>297</v>
      </c>
      <c r="AB167" s="107" t="s">
        <v>298</v>
      </c>
      <c r="AC167" s="106" t="s">
        <v>281</v>
      </c>
      <c r="AD167" s="106"/>
      <c r="AE167" s="107" t="s">
        <v>123</v>
      </c>
      <c r="AF167" s="107" t="s">
        <v>282</v>
      </c>
      <c r="AG167" s="106"/>
      <c r="AH167" s="84"/>
      <c r="AI167" s="66"/>
      <c r="AJ167" s="54"/>
      <c r="AK167" s="54"/>
      <c r="AL167" s="54"/>
    </row>
    <row r="168" spans="1:38" ht="30" customHeight="1" outlineLevel="2" x14ac:dyDescent="0.25">
      <c r="A168" s="54"/>
      <c r="B168" s="63"/>
      <c r="C168" s="98">
        <f>INT($C$153)+2</f>
        <v>3</v>
      </c>
      <c r="D168" s="84"/>
      <c r="E168" s="79"/>
      <c r="F168" s="79"/>
      <c r="G168" s="84"/>
      <c r="H168" s="120"/>
      <c r="I168" s="151" t="s">
        <v>299</v>
      </c>
      <c r="J168" s="151" t="s">
        <v>300</v>
      </c>
      <c r="K168" s="151" t="s">
        <v>301</v>
      </c>
      <c r="L168" s="152" t="s">
        <v>302</v>
      </c>
      <c r="M168" s="152" t="s">
        <v>303</v>
      </c>
      <c r="N168" s="153" t="s">
        <v>304</v>
      </c>
      <c r="O168" s="151" t="s">
        <v>305</v>
      </c>
      <c r="P168" s="151" t="s">
        <v>306</v>
      </c>
      <c r="Q168" s="152" t="s">
        <v>307</v>
      </c>
      <c r="R168" s="121">
        <v>20</v>
      </c>
      <c r="S168" s="121">
        <v>50</v>
      </c>
      <c r="T168" s="121">
        <v>80</v>
      </c>
      <c r="U168" s="371" t="s">
        <v>308</v>
      </c>
      <c r="V168" s="372"/>
      <c r="W168" s="152" t="s">
        <v>309</v>
      </c>
      <c r="X168" s="152" t="s">
        <v>310</v>
      </c>
      <c r="Y168" s="120"/>
      <c r="Z168" s="151" t="s">
        <v>311</v>
      </c>
      <c r="AA168" s="151" t="s">
        <v>312</v>
      </c>
      <c r="AB168" s="151" t="s">
        <v>311</v>
      </c>
      <c r="AC168" s="151" t="s">
        <v>311</v>
      </c>
      <c r="AD168" s="151" t="s">
        <v>312</v>
      </c>
      <c r="AE168" s="151" t="s">
        <v>312</v>
      </c>
      <c r="AF168" s="151" t="s">
        <v>311</v>
      </c>
      <c r="AG168" s="151" t="s">
        <v>312</v>
      </c>
      <c r="AH168" s="84"/>
      <c r="AI168" s="66"/>
      <c r="AJ168" s="54"/>
      <c r="AK168" s="54"/>
      <c r="AL168" s="54"/>
    </row>
    <row r="169" spans="1:38" outlineLevel="3" x14ac:dyDescent="0.25">
      <c r="A169" s="54"/>
      <c r="B169" s="63"/>
      <c r="C169" s="98">
        <f>INT($C$153+3)</f>
        <v>4</v>
      </c>
      <c r="D169" s="84"/>
      <c r="E169" s="79">
        <v>0</v>
      </c>
      <c r="F169" s="79"/>
      <c r="G169" s="84"/>
      <c r="H169" s="154" t="s">
        <v>313</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314</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outlineLevel="3" x14ac:dyDescent="0.25">
      <c r="A170" s="54"/>
      <c r="B170" s="63"/>
      <c r="C170" s="98">
        <f t="shared" ref="C170:C177" si="27">INT($C$153)+3</f>
        <v>4</v>
      </c>
      <c r="D170" s="84"/>
      <c r="E170" s="79">
        <v>1</v>
      </c>
      <c r="F170" s="79"/>
      <c r="G170" s="84"/>
      <c r="H170" s="87" t="s">
        <v>315</v>
      </c>
      <c r="I170" s="108" t="b">
        <v>1</v>
      </c>
      <c r="J170" s="108" t="b">
        <v>1</v>
      </c>
      <c r="K170" s="108" t="b">
        <v>1</v>
      </c>
      <c r="L170" s="110">
        <v>0</v>
      </c>
      <c r="M170" s="110">
        <v>0</v>
      </c>
      <c r="N170" s="165" t="s">
        <v>316</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314</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outlineLevel="3" x14ac:dyDescent="0.25">
      <c r="A171" s="54"/>
      <c r="B171" s="63"/>
      <c r="C171" s="98">
        <f t="shared" si="27"/>
        <v>4</v>
      </c>
      <c r="D171" s="84"/>
      <c r="E171" s="79">
        <v>2</v>
      </c>
      <c r="F171" s="79"/>
      <c r="G171" s="84"/>
      <c r="H171" s="87" t="s">
        <v>317</v>
      </c>
      <c r="I171" s="108" t="b">
        <v>1</v>
      </c>
      <c r="J171" s="108" t="b">
        <v>1</v>
      </c>
      <c r="K171" s="108" t="b">
        <v>1</v>
      </c>
      <c r="L171" s="110">
        <v>0</v>
      </c>
      <c r="M171" s="110">
        <v>0</v>
      </c>
      <c r="N171" s="110" t="s">
        <v>316</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314</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outlineLevel="3" x14ac:dyDescent="0.25">
      <c r="A172" s="54"/>
      <c r="B172" s="63"/>
      <c r="C172" s="98">
        <f t="shared" si="27"/>
        <v>4</v>
      </c>
      <c r="D172" s="84"/>
      <c r="E172" s="79">
        <v>3</v>
      </c>
      <c r="F172" s="79"/>
      <c r="G172" s="84"/>
      <c r="H172" s="87" t="s">
        <v>318</v>
      </c>
      <c r="I172" s="108" t="b">
        <v>0</v>
      </c>
      <c r="J172" s="108" t="b">
        <v>1</v>
      </c>
      <c r="K172" s="108" t="b">
        <v>1</v>
      </c>
      <c r="L172" s="110">
        <v>0</v>
      </c>
      <c r="M172" s="110">
        <v>0</v>
      </c>
      <c r="N172" s="110" t="s">
        <v>316</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314</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outlineLevel="3" x14ac:dyDescent="0.25">
      <c r="A173" s="54"/>
      <c r="B173" s="63"/>
      <c r="C173" s="98">
        <f t="shared" si="27"/>
        <v>4</v>
      </c>
      <c r="D173" s="84"/>
      <c r="E173" s="79">
        <v>4</v>
      </c>
      <c r="F173" s="79"/>
      <c r="G173" s="84"/>
      <c r="H173" s="87" t="s">
        <v>319</v>
      </c>
      <c r="I173" s="108" t="b">
        <v>0</v>
      </c>
      <c r="J173" s="108" t="b">
        <v>0</v>
      </c>
      <c r="K173" s="108" t="b">
        <v>1</v>
      </c>
      <c r="L173" s="110">
        <v>1</v>
      </c>
      <c r="M173" s="110">
        <v>2</v>
      </c>
      <c r="N173" s="110" t="s">
        <v>316</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320</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outlineLevel="3" x14ac:dyDescent="0.25">
      <c r="A174" s="54"/>
      <c r="B174" s="63"/>
      <c r="C174" s="98">
        <f t="shared" si="27"/>
        <v>4</v>
      </c>
      <c r="D174" s="84"/>
      <c r="E174" s="79">
        <v>5</v>
      </c>
      <c r="F174" s="79"/>
      <c r="G174" s="84"/>
      <c r="H174" s="87" t="s">
        <v>321</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322</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outlineLevel="3" x14ac:dyDescent="0.25">
      <c r="A175" s="54"/>
      <c r="B175" s="63"/>
      <c r="C175" s="98">
        <f t="shared" si="27"/>
        <v>4</v>
      </c>
      <c r="D175" s="84"/>
      <c r="E175" s="79">
        <v>6</v>
      </c>
      <c r="F175" s="79"/>
      <c r="G175" s="84"/>
      <c r="H175" s="120" t="s">
        <v>323</v>
      </c>
      <c r="I175" s="174" t="b">
        <v>0</v>
      </c>
      <c r="J175" s="174" t="b">
        <v>1</v>
      </c>
      <c r="K175" s="174" t="b">
        <v>1</v>
      </c>
      <c r="L175" s="175">
        <v>0</v>
      </c>
      <c r="M175" s="175">
        <v>0</v>
      </c>
      <c r="N175" s="175" t="s">
        <v>316</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322</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outlineLevel="3" x14ac:dyDescent="0.25">
      <c r="A176" s="54"/>
      <c r="B176" s="63"/>
      <c r="C176" s="98">
        <f t="shared" si="27"/>
        <v>4</v>
      </c>
      <c r="D176" s="84"/>
      <c r="E176" s="79">
        <v>7</v>
      </c>
      <c r="F176" s="79"/>
      <c r="G176" s="84"/>
      <c r="H176" s="185" t="s">
        <v>324</v>
      </c>
      <c r="I176" s="186" t="b">
        <v>1</v>
      </c>
      <c r="J176" s="186" t="b">
        <v>0</v>
      </c>
      <c r="K176" s="186" t="b">
        <v>0</v>
      </c>
      <c r="L176" s="187">
        <v>0</v>
      </c>
      <c r="M176" s="187">
        <v>0</v>
      </c>
      <c r="N176" s="187" t="s">
        <v>316</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322</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325</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192</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326</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327</v>
      </c>
      <c r="J181" s="121">
        <v>1</v>
      </c>
      <c r="K181" s="121">
        <v>2</v>
      </c>
      <c r="L181" s="121">
        <v>2.5</v>
      </c>
      <c r="M181" s="121">
        <v>3</v>
      </c>
      <c r="N181" s="121">
        <v>4</v>
      </c>
      <c r="O181" s="107">
        <f>N181+1</f>
        <v>5</v>
      </c>
      <c r="P181" s="87"/>
      <c r="Q181" s="120" t="s">
        <v>328</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329</v>
      </c>
      <c r="J182" s="166">
        <v>-0.04</v>
      </c>
      <c r="K182" s="166">
        <v>-0.02</v>
      </c>
      <c r="L182" s="166">
        <v>0</v>
      </c>
      <c r="M182" s="166">
        <v>0.02</v>
      </c>
      <c r="N182" s="166">
        <v>0.04</v>
      </c>
      <c r="O182" s="195">
        <f>N182</f>
        <v>0.04</v>
      </c>
      <c r="P182" s="87"/>
      <c r="Q182" s="87" t="s">
        <v>2460</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330</v>
      </c>
      <c r="I183" s="107" t="s">
        <v>331</v>
      </c>
      <c r="J183" s="90">
        <v>8</v>
      </c>
      <c r="K183" s="90">
        <v>8</v>
      </c>
      <c r="L183" s="90"/>
      <c r="M183" s="106"/>
      <c r="N183" s="106"/>
      <c r="O183" s="87"/>
      <c r="P183" s="116"/>
      <c r="Q183" s="106" t="s">
        <v>332</v>
      </c>
      <c r="R183" s="106"/>
      <c r="S183" s="106"/>
      <c r="T183" s="106"/>
      <c r="U183" s="106"/>
      <c r="V183" s="87"/>
      <c r="W183" s="87"/>
      <c r="X183" s="106" t="s">
        <v>333</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334</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335</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336</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9"/>
        <v>4</v>
      </c>
      <c r="D218" s="84"/>
      <c r="E218" s="79"/>
      <c r="F218" s="79">
        <f t="shared" si="34"/>
        <v>4</v>
      </c>
      <c r="G218" s="84"/>
      <c r="H218" s="108" t="s">
        <v>337</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2"/>
        <v>4</v>
      </c>
      <c r="D226" s="84"/>
      <c r="E226" s="79"/>
      <c r="F226" s="79">
        <f t="shared" si="34"/>
        <v>5</v>
      </c>
      <c r="G226" s="84"/>
      <c r="H226" s="108" t="s">
        <v>338</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4"/>
        <v>4</v>
      </c>
      <c r="D234" s="84"/>
      <c r="E234" s="79"/>
      <c r="F234" s="79">
        <f t="shared" si="34"/>
        <v>6</v>
      </c>
      <c r="G234" s="84"/>
      <c r="H234" s="108" t="s">
        <v>339</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6"/>
        <v>4</v>
      </c>
      <c r="D242" s="84"/>
      <c r="E242" s="79"/>
      <c r="F242" s="79">
        <f t="shared" si="34"/>
        <v>7</v>
      </c>
      <c r="G242" s="84"/>
      <c r="H242" s="108" t="s">
        <v>340</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196</v>
      </c>
      <c r="AI248" s="66"/>
      <c r="AJ248" s="54"/>
      <c r="AK248" s="54"/>
      <c r="AL248" s="54"/>
    </row>
    <row r="249" spans="1:38" outlineLevel="1" collapsed="1" x14ac:dyDescent="0.25">
      <c r="A249" s="54"/>
      <c r="B249" s="63"/>
      <c r="C249" s="98">
        <f>INT($C$153)+1</f>
        <v>2</v>
      </c>
      <c r="D249" s="84"/>
      <c r="E249" s="79"/>
      <c r="F249" s="79"/>
      <c r="G249" s="84"/>
      <c r="H249" s="101" t="s">
        <v>341</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192</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342</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343</v>
      </c>
      <c r="K253" s="151" t="s">
        <v>344</v>
      </c>
      <c r="L253" s="151" t="s">
        <v>345</v>
      </c>
      <c r="M253" s="151" t="s">
        <v>346</v>
      </c>
      <c r="N253" s="151" t="s">
        <v>347</v>
      </c>
      <c r="O253" s="151" t="s">
        <v>348</v>
      </c>
      <c r="P253" s="151" t="s">
        <v>349</v>
      </c>
      <c r="Q253" s="151" t="s">
        <v>350</v>
      </c>
      <c r="R253" s="151" t="s">
        <v>351</v>
      </c>
      <c r="S253" s="151" t="s">
        <v>352</v>
      </c>
      <c r="T253" s="151" t="s">
        <v>353</v>
      </c>
      <c r="U253" s="151" t="s">
        <v>354</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355</v>
      </c>
      <c r="I254" s="236" t="s">
        <v>356</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357</v>
      </c>
      <c r="J255" s="240">
        <v>-0.1</v>
      </c>
      <c r="K255" s="240">
        <v>-0.1</v>
      </c>
      <c r="L255" s="240">
        <v>-0.1</v>
      </c>
      <c r="M255" s="240">
        <v>0</v>
      </c>
      <c r="N255" s="240">
        <v>0</v>
      </c>
      <c r="O255" s="240">
        <v>0</v>
      </c>
      <c r="P255" s="240">
        <v>0</v>
      </c>
      <c r="Q255" s="240">
        <v>0</v>
      </c>
      <c r="R255" s="240">
        <v>0</v>
      </c>
      <c r="S255" s="240">
        <v>-0.05</v>
      </c>
      <c r="T255" s="240">
        <v>-0.05</v>
      </c>
      <c r="U255" s="240">
        <v>-0.05</v>
      </c>
      <c r="V255" s="87"/>
      <c r="W255" s="108" t="s">
        <v>358</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359</v>
      </c>
      <c r="I256" s="236" t="s">
        <v>356</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357</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360</v>
      </c>
      <c r="I258" s="236" t="s">
        <v>356</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357</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361</v>
      </c>
      <c r="I260" s="236" t="s">
        <v>356</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357</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362</v>
      </c>
      <c r="I262" s="236" t="s">
        <v>356</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357</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363</v>
      </c>
      <c r="I264" s="236" t="s">
        <v>356</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357</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364</v>
      </c>
      <c r="I266" s="236" t="s">
        <v>356</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357</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365</v>
      </c>
      <c r="I268" s="236" t="s">
        <v>356</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357</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196</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205</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124</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183</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185</v>
      </c>
      <c r="F280" s="74">
        <v>1</v>
      </c>
      <c r="G280" s="75"/>
      <c r="H280" s="76" t="s">
        <v>283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189</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190</v>
      </c>
      <c r="C288" s="98">
        <f>INT(MAX($C$290:$C$323))+1</f>
        <v>5</v>
      </c>
      <c r="D288" s="84" t="s">
        <v>191</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366</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192</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367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368</v>
      </c>
      <c r="I292" s="87" t="s">
        <v>369</v>
      </c>
      <c r="J292" s="87"/>
      <c r="K292" s="107" t="s">
        <v>370</v>
      </c>
      <c r="L292" s="107" t="s">
        <v>371</v>
      </c>
      <c r="M292" s="107" t="s">
        <v>372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373</v>
      </c>
      <c r="I293" s="87" t="s">
        <v>374</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375</v>
      </c>
      <c r="I294" s="87" t="s">
        <v>375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305</v>
      </c>
      <c r="I295" s="87" t="s">
        <v>376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377</v>
      </c>
      <c r="I296" s="87" t="s">
        <v>378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379</v>
      </c>
      <c r="I297" s="87" t="s">
        <v>380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196</v>
      </c>
      <c r="AI300" s="66"/>
      <c r="AJ300" s="54"/>
      <c r="AK300" s="54"/>
      <c r="AL300" s="54"/>
    </row>
    <row r="301" spans="1:38" outlineLevel="1" collapsed="1" x14ac:dyDescent="0.25">
      <c r="A301" s="54"/>
      <c r="B301" s="63"/>
      <c r="C301" s="98">
        <f>INT($C$279)+1</f>
        <v>2</v>
      </c>
      <c r="D301" s="84"/>
      <c r="E301" s="79"/>
      <c r="F301" s="79"/>
      <c r="G301" s="84"/>
      <c r="H301" s="101" t="s">
        <v>2368</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192</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8" t="s">
        <v>2373</v>
      </c>
      <c r="K303" s="328" t="s">
        <v>2369</v>
      </c>
      <c r="L303" s="328" t="s">
        <v>2370</v>
      </c>
      <c r="M303" s="87"/>
      <c r="N303" s="87" t="s">
        <v>2378</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2374</v>
      </c>
      <c r="K304" s="107" t="s">
        <v>2371</v>
      </c>
      <c r="L304" s="107" t="s">
        <v>2372</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2375</v>
      </c>
      <c r="I305" s="87"/>
      <c r="J305" s="108">
        <v>100000</v>
      </c>
      <c r="K305" s="108">
        <v>2000</v>
      </c>
      <c r="L305" s="108">
        <v>0.15</v>
      </c>
      <c r="M305" s="87"/>
      <c r="N305" s="87" t="s">
        <v>2379</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2367</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196</v>
      </c>
      <c r="AI309" s="66"/>
      <c r="AJ309" s="54"/>
      <c r="AK309" s="54"/>
      <c r="AL309" s="54"/>
    </row>
    <row r="310" spans="1:38" outlineLevel="1" collapsed="1" x14ac:dyDescent="0.25">
      <c r="A310" s="54"/>
      <c r="B310" s="63"/>
      <c r="C310" s="98">
        <f>INT($C$279)+1</f>
        <v>2</v>
      </c>
      <c r="D310" s="84"/>
      <c r="E310" s="79"/>
      <c r="F310" s="79"/>
      <c r="G310" s="84"/>
      <c r="H310" s="101" t="s">
        <v>381</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192</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382</v>
      </c>
      <c r="U312" s="243" t="s">
        <v>383</v>
      </c>
      <c r="V312" s="243" t="s">
        <v>384</v>
      </c>
      <c r="W312" s="243" t="s">
        <v>385</v>
      </c>
      <c r="X312" s="243" t="s">
        <v>386</v>
      </c>
      <c r="Y312" s="243" t="s">
        <v>387</v>
      </c>
      <c r="Z312" s="243" t="s">
        <v>388</v>
      </c>
      <c r="AA312" s="243" t="s">
        <v>389</v>
      </c>
      <c r="AB312" s="243" t="s">
        <v>390</v>
      </c>
      <c r="AC312" s="243" t="s">
        <v>391</v>
      </c>
      <c r="AD312" s="243" t="s">
        <v>392</v>
      </c>
      <c r="AE312" s="243" t="s">
        <v>393</v>
      </c>
      <c r="AF312" s="243" t="s">
        <v>394</v>
      </c>
      <c r="AG312" s="243" t="s">
        <v>395</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396</v>
      </c>
      <c r="U313" s="244" t="s">
        <v>397</v>
      </c>
      <c r="V313" s="244"/>
      <c r="W313" s="244"/>
      <c r="X313" s="244" t="s">
        <v>398</v>
      </c>
      <c r="Y313" s="244" t="s">
        <v>399</v>
      </c>
      <c r="Z313" s="244" t="s">
        <v>400</v>
      </c>
      <c r="AA313" s="244"/>
      <c r="AB313" s="244" t="s">
        <v>401</v>
      </c>
      <c r="AC313" s="244" t="s">
        <v>402</v>
      </c>
      <c r="AD313" s="244" t="s">
        <v>403</v>
      </c>
      <c r="AE313" s="244"/>
      <c r="AF313" s="244"/>
      <c r="AG313" s="244" t="s">
        <v>404</v>
      </c>
      <c r="AH313" s="84"/>
      <c r="AI313" s="66"/>
      <c r="AJ313" s="54"/>
      <c r="AK313" s="54"/>
      <c r="AL313" s="54"/>
    </row>
    <row r="314" spans="1:38" hidden="1" outlineLevel="2" x14ac:dyDescent="0.25">
      <c r="A314" s="54"/>
      <c r="B314" s="63"/>
      <c r="C314" s="98">
        <f>INT($C$279)+2</f>
        <v>3</v>
      </c>
      <c r="D314" s="84"/>
      <c r="E314" s="79"/>
      <c r="F314" s="79"/>
      <c r="G314" s="84"/>
      <c r="H314" s="87" t="s">
        <v>405</v>
      </c>
      <c r="I314" s="87"/>
      <c r="J314" s="87"/>
      <c r="K314" s="87"/>
      <c r="L314" s="87"/>
      <c r="M314" s="87"/>
      <c r="N314" s="87"/>
      <c r="O314" s="87"/>
      <c r="P314" s="87"/>
      <c r="Q314" s="87"/>
      <c r="R314" s="87"/>
      <c r="S314" s="87"/>
      <c r="T314" s="245" t="s">
        <v>406</v>
      </c>
      <c r="U314" s="245" t="s">
        <v>407</v>
      </c>
      <c r="V314" s="245" t="s">
        <v>408</v>
      </c>
      <c r="W314" s="245" t="s">
        <v>408</v>
      </c>
      <c r="X314" s="245" t="s">
        <v>409</v>
      </c>
      <c r="Y314" s="245" t="s">
        <v>410</v>
      </c>
      <c r="Z314" s="245" t="s">
        <v>411</v>
      </c>
      <c r="AA314" s="245" t="s">
        <v>412</v>
      </c>
      <c r="AB314" s="245" t="s">
        <v>413</v>
      </c>
      <c r="AC314" s="245" t="s">
        <v>414</v>
      </c>
      <c r="AD314" s="245" t="s">
        <v>414</v>
      </c>
      <c r="AE314" s="245"/>
      <c r="AF314" s="245" t="s">
        <v>415</v>
      </c>
      <c r="AG314" s="245" t="s">
        <v>416</v>
      </c>
      <c r="AH314" s="84"/>
      <c r="AI314" s="66"/>
      <c r="AJ314" s="54"/>
      <c r="AK314" s="54"/>
      <c r="AL314" s="54"/>
    </row>
    <row r="315" spans="1:38" hidden="1" outlineLevel="3" x14ac:dyDescent="0.25">
      <c r="A315" s="54"/>
      <c r="B315" s="63"/>
      <c r="C315" s="98">
        <f>INT($C$279)+3</f>
        <v>4</v>
      </c>
      <c r="D315" s="84"/>
      <c r="E315" s="79"/>
      <c r="F315" s="79"/>
      <c r="G315" s="84"/>
      <c r="H315" s="87" t="s">
        <v>417</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418</v>
      </c>
      <c r="I316" s="87"/>
      <c r="J316" s="87"/>
      <c r="K316" s="87"/>
      <c r="L316" s="87"/>
      <c r="M316" s="87"/>
      <c r="N316" s="87"/>
      <c r="O316" s="87"/>
      <c r="P316" s="87"/>
      <c r="Q316" s="87"/>
      <c r="R316" s="87"/>
      <c r="S316" s="87"/>
      <c r="T316" s="110" t="s">
        <v>419</v>
      </c>
      <c r="U316" s="110" t="s">
        <v>419</v>
      </c>
      <c r="V316" s="110" t="s">
        <v>420</v>
      </c>
      <c r="W316" s="110" t="s">
        <v>420</v>
      </c>
      <c r="X316" s="110" t="s">
        <v>419</v>
      </c>
      <c r="Y316" s="110" t="s">
        <v>419</v>
      </c>
      <c r="Z316" s="110" t="s">
        <v>421</v>
      </c>
      <c r="AA316" s="110" t="s">
        <v>422</v>
      </c>
      <c r="AB316" s="110" t="s">
        <v>419</v>
      </c>
      <c r="AC316" s="110" t="s">
        <v>419</v>
      </c>
      <c r="AD316" s="110" t="s">
        <v>419</v>
      </c>
      <c r="AE316" s="110" t="s">
        <v>419</v>
      </c>
      <c r="AF316" s="110" t="s">
        <v>423</v>
      </c>
      <c r="AG316" s="110" t="s">
        <v>424</v>
      </c>
      <c r="AH316" s="84"/>
      <c r="AI316" s="66"/>
      <c r="AJ316" s="54"/>
      <c r="AK316" s="54"/>
      <c r="AL316" s="54"/>
    </row>
    <row r="317" spans="1:38" hidden="1" outlineLevel="3" x14ac:dyDescent="0.25">
      <c r="A317" s="54"/>
      <c r="B317" s="63"/>
      <c r="C317" s="98">
        <f t="shared" si="50"/>
        <v>4</v>
      </c>
      <c r="D317" s="84"/>
      <c r="E317" s="79"/>
      <c r="F317" s="79"/>
      <c r="G317" s="84"/>
      <c r="H317" s="87" t="s">
        <v>425</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426</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427</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428</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429</v>
      </c>
      <c r="I322" s="185"/>
      <c r="J322" s="185"/>
      <c r="K322" s="185"/>
      <c r="L322" s="185"/>
      <c r="M322" s="185"/>
      <c r="N322" s="185"/>
      <c r="O322" s="185"/>
      <c r="P322" s="185"/>
      <c r="Q322" s="185"/>
      <c r="R322" s="185"/>
      <c r="S322" s="185"/>
      <c r="T322" s="248" t="s">
        <v>430</v>
      </c>
      <c r="U322" s="248" t="s">
        <v>431</v>
      </c>
      <c r="V322" s="248"/>
      <c r="W322" s="248"/>
      <c r="X322" s="248" t="s">
        <v>432</v>
      </c>
      <c r="Y322" s="248" t="s">
        <v>433</v>
      </c>
      <c r="Z322" s="248" t="s">
        <v>434</v>
      </c>
      <c r="AA322" s="248" t="s">
        <v>435</v>
      </c>
      <c r="AB322" s="248" t="s">
        <v>436</v>
      </c>
      <c r="AC322" s="248"/>
      <c r="AD322" s="248"/>
      <c r="AE322" s="248"/>
      <c r="AF322" s="248" t="s">
        <v>437</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196</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25">
      <c r="A325" s="54"/>
      <c r="B325" s="63"/>
      <c r="C325" s="98">
        <f>INT($C$279)+1</f>
        <v>2</v>
      </c>
      <c r="D325" s="84"/>
      <c r="E325" s="79"/>
      <c r="F325" s="79"/>
      <c r="G325" s="84"/>
      <c r="H325" s="101" t="s">
        <v>438</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customHeight="1" outlineLevel="3" x14ac:dyDescent="0.25">
      <c r="A326" s="54"/>
      <c r="B326" s="63"/>
      <c r="C326" s="98">
        <f>INT($C$279)+3.005</f>
        <v>4.0049999999999999</v>
      </c>
      <c r="D326" s="84" t="s">
        <v>192</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25">
      <c r="A327" s="54"/>
      <c r="B327" s="63"/>
      <c r="C327" s="98">
        <f>INT($C$279)+2</f>
        <v>3</v>
      </c>
      <c r="D327" s="84"/>
      <c r="E327" s="79"/>
      <c r="F327" s="79"/>
      <c r="G327" s="84"/>
      <c r="H327" s="87"/>
      <c r="I327" s="87"/>
      <c r="J327" s="87"/>
      <c r="K327" s="107" t="s">
        <v>439</v>
      </c>
      <c r="L327" s="106" t="s">
        <v>440</v>
      </c>
      <c r="M327" s="106"/>
      <c r="N327" s="106"/>
      <c r="O327" s="87"/>
      <c r="P327" s="107" t="s">
        <v>441</v>
      </c>
      <c r="Q327" s="106" t="s">
        <v>442</v>
      </c>
      <c r="R327" s="106"/>
      <c r="S327" s="106" t="s">
        <v>443</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outlineLevel="2" collapsed="1" x14ac:dyDescent="0.25">
      <c r="A328" s="54"/>
      <c r="B328" s="63"/>
      <c r="C328" s="98">
        <f>INT($C$279)+2</f>
        <v>3</v>
      </c>
      <c r="D328" s="84"/>
      <c r="E328" s="79"/>
      <c r="F328" s="79"/>
      <c r="G328" s="84"/>
      <c r="H328" s="87"/>
      <c r="I328" s="106" t="s">
        <v>444</v>
      </c>
      <c r="J328" s="249"/>
      <c r="K328" s="107" t="s">
        <v>445</v>
      </c>
      <c r="L328" s="106" t="s">
        <v>446</v>
      </c>
      <c r="M328" s="106"/>
      <c r="N328" s="106"/>
      <c r="O328" s="87"/>
      <c r="P328" s="107" t="s">
        <v>447</v>
      </c>
      <c r="Q328" s="87" t="s">
        <v>448</v>
      </c>
      <c r="R328" s="107" t="s">
        <v>449</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450</v>
      </c>
      <c r="I329" s="251" t="s">
        <v>451</v>
      </c>
      <c r="J329" s="251"/>
      <c r="K329" s="189" t="s">
        <v>452</v>
      </c>
      <c r="L329" s="189" t="s">
        <v>453</v>
      </c>
      <c r="M329" s="189" t="s">
        <v>454</v>
      </c>
      <c r="N329" s="189" t="s">
        <v>455</v>
      </c>
      <c r="O329" s="252" t="s">
        <v>456</v>
      </c>
      <c r="P329" s="189" t="s">
        <v>457</v>
      </c>
      <c r="Q329" s="110" t="s">
        <v>2451</v>
      </c>
      <c r="R329" s="110" t="s">
        <v>458</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459</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460</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461</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462</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463</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464</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465</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466</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467</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468</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469</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470</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471</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472</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473</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474</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475</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476</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477</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478</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479</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480</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481</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482</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483</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484</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485</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196</v>
      </c>
      <c r="AI357" s="66"/>
      <c r="AJ357" s="54"/>
      <c r="AK357" s="54"/>
      <c r="AL357" s="54"/>
    </row>
    <row r="358" spans="1:38"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outlineLevel="3" x14ac:dyDescent="0.25">
      <c r="A359" s="54"/>
      <c r="B359" s="63"/>
      <c r="C359" s="98">
        <f t="shared" si="57"/>
        <v>4</v>
      </c>
      <c r="D359" s="84"/>
      <c r="E359" s="79"/>
      <c r="F359" s="79"/>
      <c r="G359" s="84"/>
      <c r="H359" s="272" t="s">
        <v>441</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196</v>
      </c>
      <c r="AI360" s="66"/>
      <c r="AJ360" s="54"/>
      <c r="AK360" s="54"/>
      <c r="AL360" s="54"/>
    </row>
    <row r="361" spans="1:38" outlineLevel="3" x14ac:dyDescent="0.25">
      <c r="A361" s="54"/>
      <c r="B361" s="63"/>
      <c r="C361" s="98">
        <f t="shared" si="57"/>
        <v>4</v>
      </c>
      <c r="D361" s="84"/>
      <c r="E361" s="79"/>
      <c r="F361" s="79"/>
      <c r="G361" s="84"/>
      <c r="H361" s="264" t="s">
        <v>486</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outlineLevel="3" x14ac:dyDescent="0.25">
      <c r="A362" s="54"/>
      <c r="B362" s="63"/>
      <c r="C362" s="98">
        <f t="shared" si="57"/>
        <v>4</v>
      </c>
      <c r="D362" s="84"/>
      <c r="E362" s="79"/>
      <c r="F362" s="79"/>
      <c r="G362" s="84"/>
      <c r="H362" s="120" t="s">
        <v>487</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outlineLevel="3" x14ac:dyDescent="0.25">
      <c r="A363" s="54"/>
      <c r="B363" s="63"/>
      <c r="C363" s="98">
        <f t="shared" si="57"/>
        <v>4</v>
      </c>
      <c r="D363" s="84"/>
      <c r="E363" s="79"/>
      <c r="F363" s="79"/>
      <c r="G363" s="84"/>
      <c r="H363" s="272" t="s">
        <v>488</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196</v>
      </c>
      <c r="AI364" s="66"/>
      <c r="AJ364" s="54"/>
      <c r="AK364" s="54"/>
      <c r="AL364" s="54"/>
    </row>
    <row r="365" spans="1:38" ht="5.0999999999999996"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205</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124</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183</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185</v>
      </c>
      <c r="F374" s="74">
        <v>1</v>
      </c>
      <c r="G374" s="75"/>
      <c r="H374" s="76" t="s">
        <v>489</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2382</v>
      </c>
      <c r="K377" s="282"/>
      <c r="L377" s="282"/>
      <c r="M377" s="81" t="s">
        <v>490</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491</v>
      </c>
      <c r="K378" s="283" t="s">
        <v>492</v>
      </c>
      <c r="L378" s="283" t="s">
        <v>493</v>
      </c>
      <c r="M378" s="81" t="s">
        <v>494</v>
      </c>
      <c r="N378" s="332" t="s">
        <v>370</v>
      </c>
      <c r="O378" s="333"/>
      <c r="P378" s="332" t="s">
        <v>371</v>
      </c>
      <c r="Q378" s="333"/>
      <c r="R378" s="332" t="s">
        <v>495</v>
      </c>
      <c r="S378" s="333"/>
      <c r="T378" s="332" t="s">
        <v>372</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2380</v>
      </c>
      <c r="I379" s="81"/>
      <c r="J379" s="81">
        <v>0</v>
      </c>
      <c r="K379" s="81">
        <v>1</v>
      </c>
      <c r="L379" s="81">
        <v>2</v>
      </c>
      <c r="M379" s="81" t="s">
        <v>496</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189</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190</v>
      </c>
      <c r="C382" s="98">
        <f>INT(MAX($C$384:$C$403))+1</f>
        <v>5</v>
      </c>
      <c r="D382" s="84" t="s">
        <v>191</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497</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192</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498</v>
      </c>
      <c r="I385" s="108" t="b">
        <v>1</v>
      </c>
      <c r="J385" s="87"/>
      <c r="K385" s="87"/>
      <c r="L385" s="87"/>
      <c r="M385" s="87"/>
      <c r="N385" s="284" t="s">
        <v>2381</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187</v>
      </c>
      <c r="J386" s="284" t="s">
        <v>499</v>
      </c>
      <c r="K386" s="106"/>
      <c r="L386" s="106"/>
      <c r="M386" s="87"/>
      <c r="N386" s="107" t="s">
        <v>500</v>
      </c>
      <c r="O386" s="286" t="s">
        <v>501</v>
      </c>
      <c r="P386" s="107" t="s">
        <v>500</v>
      </c>
      <c r="Q386" s="286" t="s">
        <v>501</v>
      </c>
      <c r="R386" s="107" t="s">
        <v>500</v>
      </c>
      <c r="S386" s="286" t="s">
        <v>501</v>
      </c>
      <c r="T386" s="107" t="s">
        <v>500</v>
      </c>
      <c r="U386" s="286" t="s">
        <v>501</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2" t="s">
        <v>502</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2" t="s">
        <v>503</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3" si="58">INT($C$373)+3</f>
        <v>4</v>
      </c>
      <c r="D389" s="84"/>
      <c r="E389" s="79"/>
      <c r="F389" s="79"/>
      <c r="G389" s="84"/>
      <c r="H389" s="342" t="s">
        <v>504</v>
      </c>
      <c r="I389" s="226">
        <v>2</v>
      </c>
      <c r="J389" s="90" t="b">
        <v>1</v>
      </c>
      <c r="K389" s="90" t="b">
        <v>1</v>
      </c>
      <c r="L389" s="90" t="b">
        <v>0</v>
      </c>
      <c r="M389" s="90">
        <v>1</v>
      </c>
      <c r="N389" s="108">
        <v>0</v>
      </c>
      <c r="O389" s="108">
        <v>0</v>
      </c>
      <c r="P389" s="110">
        <v>0</v>
      </c>
      <c r="Q389" s="110">
        <v>0</v>
      </c>
      <c r="R389" s="363">
        <v>0</v>
      </c>
      <c r="S389" s="363">
        <v>0</v>
      </c>
      <c r="T389" s="108">
        <v>0</v>
      </c>
      <c r="U389" s="108">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8"/>
        <v>4</v>
      </c>
      <c r="D390" s="84"/>
      <c r="E390" s="79"/>
      <c r="F390" s="79"/>
      <c r="G390" s="84"/>
      <c r="H390" s="342" t="s">
        <v>505</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8"/>
        <v>4</v>
      </c>
      <c r="D391" s="84"/>
      <c r="E391" s="79"/>
      <c r="F391" s="79"/>
      <c r="G391" s="84"/>
      <c r="H391" s="342" t="s">
        <v>506</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8"/>
        <v>4</v>
      </c>
      <c r="D392" s="84"/>
      <c r="E392" s="79"/>
      <c r="F392" s="79"/>
      <c r="G392" s="84"/>
      <c r="H392" s="342" t="s">
        <v>507</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8"/>
        <v>4</v>
      </c>
      <c r="D393" s="84"/>
      <c r="E393" s="79"/>
      <c r="F393" s="79"/>
      <c r="G393" s="84"/>
      <c r="H393" s="342" t="s">
        <v>508</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8"/>
        <v>4</v>
      </c>
      <c r="D394" s="84"/>
      <c r="E394" s="79"/>
      <c r="F394" s="79"/>
      <c r="G394" s="84"/>
      <c r="H394" s="342" t="s">
        <v>509</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8"/>
        <v>4</v>
      </c>
      <c r="D395" s="84"/>
      <c r="E395" s="79"/>
      <c r="F395" s="79"/>
      <c r="G395" s="84"/>
      <c r="H395" s="342" t="s">
        <v>510</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8"/>
        <v>4</v>
      </c>
      <c r="D396" s="84"/>
      <c r="E396" s="79"/>
      <c r="F396" s="79"/>
      <c r="G396" s="84"/>
      <c r="H396" s="342" t="s">
        <v>511</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8"/>
        <v>4</v>
      </c>
      <c r="D397" s="84"/>
      <c r="E397" s="79"/>
      <c r="F397" s="79"/>
      <c r="G397" s="84"/>
      <c r="H397" s="342" t="s">
        <v>512</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8"/>
        <v>4</v>
      </c>
      <c r="D398" s="84"/>
      <c r="E398" s="79"/>
      <c r="F398" s="79"/>
      <c r="G398" s="84"/>
      <c r="H398" s="342" t="s">
        <v>513</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8"/>
        <v>4</v>
      </c>
      <c r="D399" s="84"/>
      <c r="E399" s="79"/>
      <c r="F399" s="79"/>
      <c r="G399" s="84"/>
      <c r="H399" s="342" t="s">
        <v>514</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8"/>
        <v>4</v>
      </c>
      <c r="D400" s="84"/>
      <c r="E400" s="79"/>
      <c r="F400" s="79"/>
      <c r="G400" s="84"/>
      <c r="H400" s="365" t="s">
        <v>2384</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8"/>
        <v>4</v>
      </c>
      <c r="D401" s="84"/>
      <c r="E401" s="79"/>
      <c r="F401" s="79"/>
      <c r="G401" s="84"/>
      <c r="H401" s="342" t="s">
        <v>2474</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outlineLevel="3" x14ac:dyDescent="0.25">
      <c r="A403" s="54"/>
      <c r="B403" s="63"/>
      <c r="C403" s="98">
        <f t="shared" si="58"/>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205</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124</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183</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185</v>
      </c>
      <c r="F413" s="74">
        <v>1</v>
      </c>
      <c r="G413" s="75"/>
      <c r="H413" s="76" t="s">
        <v>2452</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371</v>
      </c>
      <c r="J418" s="81" t="s">
        <v>2453</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189</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190</v>
      </c>
      <c r="C421" s="98">
        <f>INT(MAX($C$384:$C$403))+1</f>
        <v>5</v>
      </c>
      <c r="D421" s="84" t="s">
        <v>191</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collapsed="1" x14ac:dyDescent="0.25">
      <c r="A422" s="54"/>
      <c r="B422" s="63"/>
      <c r="C422" s="98">
        <f>INT($C$373)+1</f>
        <v>2</v>
      </c>
      <c r="D422" s="84"/>
      <c r="E422" s="79"/>
      <c r="F422" s="79"/>
      <c r="G422" s="84"/>
      <c r="H422" s="101" t="s">
        <v>2454</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hidden="1" customHeight="1" outlineLevel="3" x14ac:dyDescent="0.25">
      <c r="A423" s="54"/>
      <c r="B423" s="63"/>
      <c r="C423" s="98">
        <f>INT($C$373)+3.005</f>
        <v>4.0049999999999999</v>
      </c>
      <c r="D423" s="84" t="s">
        <v>192</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hidden="1"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2" x14ac:dyDescent="0.25">
      <c r="A425" s="54"/>
      <c r="B425" s="63"/>
      <c r="C425" s="98">
        <f>INT($C$373)+2</f>
        <v>3</v>
      </c>
      <c r="D425" s="84"/>
      <c r="E425" s="79"/>
      <c r="F425" s="79"/>
      <c r="G425" s="84"/>
      <c r="H425" s="87" t="s">
        <v>2455</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ref="C426:C427" si="59">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idden="1" outlineLevel="3" x14ac:dyDescent="0.25">
      <c r="A427" s="54"/>
      <c r="B427" s="63"/>
      <c r="C427" s="98">
        <f t="shared" si="59"/>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hidden="1"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205</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opLeftCell="A8" zoomScale="80" zoomScaleNormal="80" workbookViewId="0">
      <pane xSplit="10" ySplit="46" topLeftCell="T722" activePane="bottomRight" state="frozen"/>
      <selection activeCell="J51" sqref="J51"/>
      <selection pane="topRight" activeCell="J51" sqref="J51"/>
      <selection pane="bottomLeft" activeCell="J51" sqref="J51"/>
      <selection pane="bottomRight" activeCell="W736" sqref="W736"/>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183</v>
      </c>
      <c r="F6" s="69">
        <v>2</v>
      </c>
      <c r="G6" s="70"/>
      <c r="H6" s="71" t="s">
        <v>516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collapsed="1" x14ac:dyDescent="0.25">
      <c r="A13" s="54"/>
      <c r="B13" s="63" t="s">
        <v>189</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190</v>
      </c>
      <c r="C16" s="56">
        <f>INT($C$6)+1.005</f>
        <v>2.0049999999999999</v>
      </c>
      <c r="D16" s="84" t="s">
        <v>192</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62">
        <v>44291</v>
      </c>
      <c r="J18" s="373" t="s">
        <v>2476</v>
      </c>
      <c r="K18" s="374"/>
      <c r="L18" s="374"/>
      <c r="M18" s="374"/>
      <c r="N18" s="374"/>
      <c r="O18" s="374"/>
      <c r="P18" s="374"/>
      <c r="Q18" s="374"/>
      <c r="R18" s="374"/>
      <c r="S18" s="374"/>
      <c r="T18" s="374"/>
      <c r="U18" s="374"/>
      <c r="V18" s="374"/>
      <c r="W18" s="374"/>
      <c r="X18" s="374"/>
      <c r="Y18" s="374"/>
      <c r="Z18" s="374"/>
      <c r="AA18" s="374"/>
      <c r="AB18" s="375"/>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44300</v>
      </c>
      <c r="J21" s="376" t="s">
        <v>2479</v>
      </c>
      <c r="K21" s="377"/>
      <c r="L21" s="377"/>
      <c r="M21" s="377"/>
      <c r="N21" s="377"/>
      <c r="O21" s="377"/>
      <c r="P21" s="377"/>
      <c r="Q21" s="377"/>
      <c r="R21" s="377"/>
      <c r="S21" s="377"/>
      <c r="T21" s="377"/>
      <c r="U21" s="377"/>
      <c r="V21" s="377"/>
      <c r="W21" s="377"/>
      <c r="X21" s="377"/>
      <c r="Y21" s="377"/>
      <c r="Z21" s="377"/>
      <c r="AA21" s="377"/>
      <c r="AB21" s="37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89" t="s">
        <v>198</v>
      </c>
      <c r="K26" s="90">
        <v>15</v>
      </c>
      <c r="L26" s="89" t="s">
        <v>199</v>
      </c>
      <c r="M26" s="90">
        <v>8.43</v>
      </c>
      <c r="N26" s="87" t="s">
        <v>200</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183</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185</v>
      </c>
      <c r="F41" s="74">
        <v>1</v>
      </c>
      <c r="G41" s="75"/>
      <c r="H41" s="291" t="s">
        <v>283</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517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518</v>
      </c>
      <c r="L44" s="295"/>
      <c r="M44" s="295"/>
      <c r="N44" s="295"/>
      <c r="O44" s="295"/>
      <c r="P44" s="295"/>
      <c r="Q44" s="81"/>
      <c r="R44" s="81"/>
      <c r="S44" s="81"/>
      <c r="T44" s="81"/>
      <c r="U44" s="296" t="s">
        <v>519</v>
      </c>
      <c r="V44" s="295"/>
      <c r="W44" s="295"/>
      <c r="X44" s="295"/>
      <c r="Y44" s="295"/>
      <c r="Z44" s="295"/>
      <c r="AA44" s="295"/>
      <c r="AB44" s="295"/>
      <c r="AC44" s="295"/>
      <c r="AD44" s="297"/>
      <c r="AE44" s="81"/>
      <c r="AF44" s="296" t="s">
        <v>520</v>
      </c>
      <c r="AG44" s="298"/>
      <c r="AH44" s="64"/>
      <c r="AI44" s="66"/>
      <c r="AJ44" s="54"/>
      <c r="AK44" s="54"/>
      <c r="AL44" s="54"/>
    </row>
    <row r="45" spans="1:38" outlineLevel="1" x14ac:dyDescent="0.25">
      <c r="A45" s="54"/>
      <c r="B45" s="63"/>
      <c r="C45" s="56">
        <f>INT($C$40)+2</f>
        <v>3</v>
      </c>
      <c r="D45" s="64"/>
      <c r="E45" s="79"/>
      <c r="F45" s="79"/>
      <c r="G45" s="64"/>
      <c r="H45" s="81"/>
      <c r="I45" s="81"/>
      <c r="J45" s="81"/>
      <c r="K45" s="295" t="s">
        <v>521</v>
      </c>
      <c r="L45" s="295"/>
      <c r="M45" s="295" t="s">
        <v>522</v>
      </c>
      <c r="N45" s="295"/>
      <c r="O45" s="295"/>
      <c r="P45" s="295"/>
      <c r="Q45" s="81"/>
      <c r="R45" s="81"/>
      <c r="S45" s="81"/>
      <c r="T45" s="81"/>
      <c r="U45" s="296" t="s">
        <v>523</v>
      </c>
      <c r="V45" s="295"/>
      <c r="W45" s="295"/>
      <c r="X45" s="295"/>
      <c r="Y45" s="295" t="s">
        <v>524</v>
      </c>
      <c r="Z45" s="295"/>
      <c r="AA45" s="81" t="s">
        <v>525</v>
      </c>
      <c r="AB45" s="81" t="s">
        <v>526</v>
      </c>
      <c r="AC45" s="81"/>
      <c r="AD45" s="81"/>
      <c r="AE45" s="81"/>
      <c r="AF45" s="296" t="s">
        <v>527</v>
      </c>
      <c r="AG45" s="298"/>
      <c r="AH45" s="64"/>
      <c r="AI45" s="66"/>
      <c r="AJ45" s="54"/>
      <c r="AK45" s="54"/>
      <c r="AL45" s="54"/>
    </row>
    <row r="46" spans="1:38" ht="15" customHeight="1" outlineLevel="1" x14ac:dyDescent="0.25">
      <c r="A46" s="54"/>
      <c r="B46" s="63"/>
      <c r="C46" s="56">
        <f>INT($C$40)+2</f>
        <v>3</v>
      </c>
      <c r="D46" s="64"/>
      <c r="E46" s="79"/>
      <c r="F46" s="79" t="s">
        <v>528</v>
      </c>
      <c r="G46" s="64"/>
      <c r="H46" s="81" t="s">
        <v>529</v>
      </c>
      <c r="I46" s="81" t="s">
        <v>530</v>
      </c>
      <c r="J46" s="81"/>
      <c r="K46" s="81" t="s">
        <v>531</v>
      </c>
      <c r="L46" s="81" t="s">
        <v>532</v>
      </c>
      <c r="M46" s="81" t="s">
        <v>533</v>
      </c>
      <c r="N46" s="81" t="s">
        <v>534</v>
      </c>
      <c r="O46" s="299" t="s">
        <v>535</v>
      </c>
      <c r="P46" s="81" t="s">
        <v>536</v>
      </c>
      <c r="Q46" s="81"/>
      <c r="R46" s="81" t="s">
        <v>537</v>
      </c>
      <c r="S46" s="81" t="s">
        <v>538</v>
      </c>
      <c r="T46" s="81"/>
      <c r="U46" s="300" t="s">
        <v>539</v>
      </c>
      <c r="V46" s="81" t="s">
        <v>540</v>
      </c>
      <c r="W46" s="81" t="s">
        <v>2461</v>
      </c>
      <c r="X46" s="81" t="s">
        <v>541</v>
      </c>
      <c r="Y46" s="81" t="s">
        <v>542</v>
      </c>
      <c r="Z46" s="81" t="s">
        <v>543</v>
      </c>
      <c r="AA46" s="81" t="s">
        <v>544</v>
      </c>
      <c r="AB46" s="81" t="s">
        <v>545</v>
      </c>
      <c r="AC46" s="81"/>
      <c r="AD46" s="81" t="s">
        <v>546</v>
      </c>
      <c r="AE46" s="81"/>
      <c r="AF46" s="296" t="s">
        <v>547</v>
      </c>
      <c r="AG46" s="298"/>
      <c r="AH46" s="64"/>
      <c r="AI46" s="66"/>
      <c r="AJ46" s="54"/>
      <c r="AK46" s="54"/>
      <c r="AL46" s="54"/>
    </row>
    <row r="47" spans="1:38" ht="11.45" customHeight="1" outlineLevel="1" collapsed="1" x14ac:dyDescent="0.25">
      <c r="A47" s="54"/>
      <c r="B47" s="63" t="s">
        <v>189</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548</v>
      </c>
      <c r="AG47" s="301" t="s">
        <v>549</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56">
        <f>INT(MAX($C$50:$C$1170))+1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550</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551</v>
      </c>
      <c r="AF52" s="87">
        <v>-2</v>
      </c>
      <c r="AG52" s="108"/>
      <c r="AH52" s="84"/>
      <c r="AI52" s="66"/>
      <c r="AJ52" s="54"/>
      <c r="AK52" s="54"/>
      <c r="AL52" s="54"/>
    </row>
    <row r="53" spans="1:38" outlineLevel="1" x14ac:dyDescent="0.25">
      <c r="A53" s="54"/>
      <c r="B53" s="63"/>
      <c r="C53" s="56">
        <f>INT($C$40)+2</f>
        <v>3</v>
      </c>
      <c r="D53" s="84"/>
      <c r="E53" s="79"/>
      <c r="F53" s="79"/>
      <c r="G53" s="84"/>
      <c r="H53" s="302" t="s">
        <v>552</v>
      </c>
      <c r="I53" s="107"/>
      <c r="J53" s="107"/>
      <c r="K53" s="87"/>
      <c r="L53" s="87"/>
      <c r="M53" s="87"/>
      <c r="N53" s="87"/>
      <c r="O53" s="87"/>
      <c r="P53" s="87"/>
      <c r="Q53" s="87"/>
      <c r="R53" s="87"/>
      <c r="S53" s="87"/>
      <c r="T53" s="87"/>
      <c r="U53" s="303"/>
      <c r="V53" s="303"/>
      <c r="W53" s="303"/>
      <c r="X53" s="303"/>
      <c r="Y53" s="303"/>
      <c r="Z53" s="303"/>
      <c r="AA53" s="303"/>
      <c r="AB53" s="303"/>
      <c r="AC53" s="87"/>
      <c r="AD53" s="87"/>
      <c r="AE53" s="87" t="s">
        <v>553</v>
      </c>
      <c r="AF53" s="87">
        <f>1-SUM(AG53:AH53)</f>
        <v>1</v>
      </c>
      <c r="AG53" s="108">
        <v>0</v>
      </c>
      <c r="AH53" s="84"/>
      <c r="AI53" s="66"/>
      <c r="AJ53" s="54"/>
      <c r="AK53" s="54"/>
      <c r="AL53" s="54"/>
    </row>
    <row r="54" spans="1:38" outlineLevel="2" x14ac:dyDescent="0.25">
      <c r="A54" s="54"/>
      <c r="B54" s="63"/>
      <c r="C54" s="56">
        <f>INT($C$40)+2</f>
        <v>3</v>
      </c>
      <c r="D54" s="84"/>
      <c r="E54" s="79"/>
      <c r="F54" s="79"/>
      <c r="G54" s="84"/>
      <c r="H54" s="148" t="s">
        <v>554</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outlineLevel="2" x14ac:dyDescent="0.25">
      <c r="A55" s="54"/>
      <c r="B55" s="63"/>
      <c r="C55" s="56">
        <f>INT($C$40)+2</f>
        <v>3</v>
      </c>
      <c r="D55" s="84"/>
      <c r="E55" s="79"/>
      <c r="F55" s="79"/>
      <c r="G55" s="84"/>
      <c r="H55" s="148" t="s">
        <v>555</v>
      </c>
      <c r="I55" s="107"/>
      <c r="J55" s="107"/>
      <c r="K55" s="87"/>
      <c r="L55" s="87"/>
      <c r="M55" s="87"/>
      <c r="N55" s="87"/>
      <c r="O55" s="87"/>
      <c r="P55" s="87"/>
      <c r="Q55" s="87"/>
      <c r="R55" s="87"/>
      <c r="S55" s="87"/>
      <c r="T55" s="87"/>
      <c r="U55" s="304">
        <v>45</v>
      </c>
      <c r="V55" s="108">
        <v>55</v>
      </c>
      <c r="W55" s="108">
        <v>58.9</v>
      </c>
      <c r="X55" s="108">
        <v>60</v>
      </c>
      <c r="Y55" s="108">
        <v>72</v>
      </c>
      <c r="Z55" s="108">
        <v>70</v>
      </c>
      <c r="AA55" s="108">
        <v>70</v>
      </c>
      <c r="AB55" s="108">
        <v>80</v>
      </c>
      <c r="AC55" s="87"/>
      <c r="AD55" s="108"/>
      <c r="AE55" s="87"/>
      <c r="AF55" s="108">
        <v>1</v>
      </c>
      <c r="AG55" s="108">
        <v>1</v>
      </c>
      <c r="AH55" s="84"/>
      <c r="AI55" s="66"/>
      <c r="AJ55" s="54"/>
      <c r="AK55" s="54"/>
      <c r="AL55" s="54"/>
    </row>
    <row r="56" spans="1:38" outlineLevel="2" x14ac:dyDescent="0.25">
      <c r="A56" s="54"/>
      <c r="B56" s="63"/>
      <c r="C56" s="56">
        <f t="shared" ref="C56:C97" si="0">INT($C$40)+2</f>
        <v>3</v>
      </c>
      <c r="D56" s="84"/>
      <c r="E56" s="79"/>
      <c r="F56" s="79"/>
      <c r="G56" s="84"/>
      <c r="H56" s="148" t="s">
        <v>556</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outlineLevel="2" x14ac:dyDescent="0.25">
      <c r="A57" s="54"/>
      <c r="B57" s="63"/>
      <c r="C57" s="56">
        <f t="shared" si="0"/>
        <v>3</v>
      </c>
      <c r="D57" s="84"/>
      <c r="E57" s="79"/>
      <c r="F57" s="79"/>
      <c r="G57" s="84"/>
      <c r="H57" s="148" t="s">
        <v>557</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558</v>
      </c>
      <c r="AE57" s="87"/>
      <c r="AF57" s="108">
        <v>1</v>
      </c>
      <c r="AG57" s="108">
        <v>1</v>
      </c>
      <c r="AH57" s="84"/>
      <c r="AI57" s="66"/>
      <c r="AJ57" s="54"/>
      <c r="AK57" s="54"/>
      <c r="AL57" s="54"/>
    </row>
    <row r="58" spans="1:38" outlineLevel="2" x14ac:dyDescent="0.25">
      <c r="A58" s="54"/>
      <c r="B58" s="63"/>
      <c r="C58" s="56">
        <f t="shared" si="0"/>
        <v>3</v>
      </c>
      <c r="D58" s="84"/>
      <c r="E58" s="79"/>
      <c r="F58" s="79"/>
      <c r="G58" s="84"/>
      <c r="H58" s="148" t="s">
        <v>559</v>
      </c>
      <c r="I58" s="107" t="s">
        <v>560</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558</v>
      </c>
      <c r="AE58" s="87"/>
      <c r="AF58" s="108">
        <v>1</v>
      </c>
      <c r="AG58" s="108">
        <v>1</v>
      </c>
      <c r="AH58" s="84"/>
      <c r="AI58" s="66"/>
      <c r="AJ58" s="54"/>
      <c r="AK58" s="54"/>
      <c r="AL58" s="54"/>
    </row>
    <row r="59" spans="1:38" outlineLevel="2" x14ac:dyDescent="0.25">
      <c r="A59" s="54"/>
      <c r="B59" s="63"/>
      <c r="C59" s="56">
        <f t="shared" si="0"/>
        <v>3</v>
      </c>
      <c r="D59" s="84"/>
      <c r="E59" s="79"/>
      <c r="F59" s="79"/>
      <c r="G59" s="84"/>
      <c r="H59" s="148" t="s">
        <v>561</v>
      </c>
      <c r="I59" s="107" t="s">
        <v>560</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558</v>
      </c>
      <c r="AE59" s="87"/>
      <c r="AF59" s="108">
        <v>1</v>
      </c>
      <c r="AG59" s="108">
        <v>1</v>
      </c>
      <c r="AH59" s="84"/>
      <c r="AI59" s="66"/>
      <c r="AJ59" s="54"/>
      <c r="AK59" s="54"/>
      <c r="AL59" s="54"/>
    </row>
    <row r="60" spans="1:38" outlineLevel="2" x14ac:dyDescent="0.25">
      <c r="A60" s="54"/>
      <c r="B60" s="63"/>
      <c r="C60" s="56">
        <f t="shared" si="0"/>
        <v>3</v>
      </c>
      <c r="D60" s="84"/>
      <c r="E60" s="79"/>
      <c r="F60" s="79"/>
      <c r="G60" s="84"/>
      <c r="H60" s="148" t="s">
        <v>562</v>
      </c>
      <c r="I60" s="107" t="s">
        <v>563</v>
      </c>
      <c r="J60" s="107"/>
      <c r="K60" s="87"/>
      <c r="L60" s="87"/>
      <c r="M60" s="87"/>
      <c r="N60" s="87"/>
      <c r="O60" s="87"/>
      <c r="P60" s="87"/>
      <c r="Q60" s="87"/>
      <c r="R60" s="87"/>
      <c r="S60" s="87"/>
      <c r="T60" s="87"/>
      <c r="U60" s="108">
        <v>3.5</v>
      </c>
      <c r="V60" s="108">
        <v>3.6</v>
      </c>
      <c r="W60" s="108">
        <f>4*1.01970961495191</f>
        <v>4.0788384598076401</v>
      </c>
      <c r="X60" s="108">
        <v>1.5</v>
      </c>
      <c r="Y60" s="108">
        <v>3</v>
      </c>
      <c r="Z60" s="108">
        <v>3</v>
      </c>
      <c r="AA60" s="108">
        <v>3</v>
      </c>
      <c r="AB60" s="108">
        <v>3</v>
      </c>
      <c r="AC60" s="87"/>
      <c r="AD60" s="108"/>
      <c r="AE60" s="87"/>
      <c r="AF60" s="108">
        <v>1</v>
      </c>
      <c r="AG60" s="108">
        <v>1</v>
      </c>
      <c r="AH60" s="84"/>
      <c r="AI60" s="66"/>
      <c r="AJ60" s="54"/>
      <c r="AK60" s="54"/>
      <c r="AL60" s="54"/>
    </row>
    <row r="61" spans="1:38" outlineLevel="2" x14ac:dyDescent="0.25">
      <c r="A61" s="54"/>
      <c r="B61" s="63"/>
      <c r="C61" s="56">
        <f t="shared" si="0"/>
        <v>3</v>
      </c>
      <c r="D61" s="84"/>
      <c r="E61" s="79"/>
      <c r="F61" s="79"/>
      <c r="G61" s="84"/>
      <c r="H61" s="148" t="s">
        <v>564</v>
      </c>
      <c r="I61" s="107" t="s">
        <v>1603</v>
      </c>
      <c r="J61" s="107"/>
      <c r="K61" s="87"/>
      <c r="L61" s="87"/>
      <c r="M61" s="87"/>
      <c r="N61" s="87"/>
      <c r="O61" s="87"/>
      <c r="P61" s="87"/>
      <c r="Q61" s="87"/>
      <c r="R61" s="87"/>
      <c r="S61" s="87"/>
      <c r="T61" s="87"/>
      <c r="U61" s="108">
        <v>17.5</v>
      </c>
      <c r="V61" s="108">
        <v>20</v>
      </c>
      <c r="W61" s="108">
        <f>17.9+0.108166385718692</f>
        <v>18.008166385718692</v>
      </c>
      <c r="X61" s="108">
        <v>34.5</v>
      </c>
      <c r="Y61" s="108">
        <v>34.5</v>
      </c>
      <c r="Z61" s="108">
        <v>34.5</v>
      </c>
      <c r="AA61" s="108">
        <v>28</v>
      </c>
      <c r="AB61" s="108">
        <v>34.5</v>
      </c>
      <c r="AC61" s="87"/>
      <c r="AD61" s="108"/>
      <c r="AE61" s="87"/>
      <c r="AF61" s="108">
        <v>1</v>
      </c>
      <c r="AG61" s="108">
        <v>1</v>
      </c>
      <c r="AH61" s="84"/>
      <c r="AI61" s="66"/>
      <c r="AJ61" s="54"/>
      <c r="AK61" s="54"/>
      <c r="AL61" s="54"/>
    </row>
    <row r="62" spans="1:38" outlineLevel="2" x14ac:dyDescent="0.25">
      <c r="A62" s="54"/>
      <c r="B62" s="63"/>
      <c r="C62" s="56">
        <f t="shared" si="0"/>
        <v>3</v>
      </c>
      <c r="D62" s="84"/>
      <c r="E62" s="79"/>
      <c r="F62" s="79"/>
      <c r="G62" s="84"/>
      <c r="H62" s="87" t="s">
        <v>565</v>
      </c>
      <c r="I62" s="107" t="s">
        <v>129</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outlineLevel="2" x14ac:dyDescent="0.25">
      <c r="A63" s="54"/>
      <c r="B63" s="63"/>
      <c r="C63" s="56">
        <f t="shared" si="0"/>
        <v>3</v>
      </c>
      <c r="D63" s="84"/>
      <c r="E63" s="79"/>
      <c r="F63" s="79"/>
      <c r="G63" s="84"/>
      <c r="H63" s="87" t="s">
        <v>566</v>
      </c>
      <c r="I63" s="107" t="s">
        <v>129</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outlineLevel="2" x14ac:dyDescent="0.25">
      <c r="A64" s="54"/>
      <c r="B64" s="63"/>
      <c r="C64" s="56">
        <f t="shared" si="0"/>
        <v>3</v>
      </c>
      <c r="D64" s="84"/>
      <c r="E64" s="79"/>
      <c r="F64" s="79"/>
      <c r="G64" s="84"/>
      <c r="H64" s="87" t="s">
        <v>567</v>
      </c>
      <c r="I64" s="107" t="s">
        <v>129</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outlineLevel="2" x14ac:dyDescent="0.25">
      <c r="A65" s="54"/>
      <c r="B65" s="63"/>
      <c r="C65" s="56">
        <f t="shared" si="0"/>
        <v>3</v>
      </c>
      <c r="D65" s="84"/>
      <c r="E65" s="79"/>
      <c r="F65" s="79"/>
      <c r="G65" s="84"/>
      <c r="H65" s="87" t="s">
        <v>568</v>
      </c>
      <c r="I65" s="107" t="s">
        <v>129</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outlineLevel="2" x14ac:dyDescent="0.25">
      <c r="A66" s="54"/>
      <c r="B66" s="63"/>
      <c r="C66" s="56">
        <f t="shared" si="0"/>
        <v>3</v>
      </c>
      <c r="D66" s="84"/>
      <c r="E66" s="79"/>
      <c r="F66" s="79"/>
      <c r="G66" s="84"/>
      <c r="H66" s="87" t="s">
        <v>569</v>
      </c>
      <c r="I66" s="107" t="s">
        <v>129</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outlineLevel="2" x14ac:dyDescent="0.25">
      <c r="A67" s="54"/>
      <c r="B67" s="63"/>
      <c r="C67" s="56">
        <f t="shared" si="0"/>
        <v>3</v>
      </c>
      <c r="D67" s="84"/>
      <c r="E67" s="79"/>
      <c r="F67" s="79"/>
      <c r="G67" s="84"/>
      <c r="H67" s="87" t="s">
        <v>570</v>
      </c>
      <c r="I67" s="107" t="s">
        <v>129</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outlineLevel="2" x14ac:dyDescent="0.25">
      <c r="A68" s="54"/>
      <c r="B68" s="63"/>
      <c r="C68" s="56">
        <f t="shared" si="0"/>
        <v>3</v>
      </c>
      <c r="D68" s="84"/>
      <c r="E68" s="79"/>
      <c r="F68" s="79"/>
      <c r="G68" s="84"/>
      <c r="H68" s="87" t="s">
        <v>571</v>
      </c>
      <c r="I68" s="107" t="s">
        <v>129</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outlineLevel="2" x14ac:dyDescent="0.25">
      <c r="A69" s="54"/>
      <c r="B69" s="63"/>
      <c r="C69" s="56">
        <f t="shared" si="0"/>
        <v>3</v>
      </c>
      <c r="D69" s="84"/>
      <c r="E69" s="79"/>
      <c r="F69" s="79"/>
      <c r="G69" s="84"/>
      <c r="H69" s="87" t="s">
        <v>572</v>
      </c>
      <c r="I69" s="107" t="s">
        <v>129</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outlineLevel="2" x14ac:dyDescent="0.25">
      <c r="A70" s="54"/>
      <c r="B70" s="63"/>
      <c r="C70" s="56">
        <f t="shared" si="0"/>
        <v>3</v>
      </c>
      <c r="D70" s="84"/>
      <c r="E70" s="79"/>
      <c r="F70" s="79"/>
      <c r="G70" s="84"/>
      <c r="H70" s="87" t="s">
        <v>573</v>
      </c>
      <c r="I70" s="107" t="s">
        <v>129</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outlineLevel="2" x14ac:dyDescent="0.25">
      <c r="A71" s="54"/>
      <c r="B71" s="63"/>
      <c r="C71" s="56">
        <f t="shared" si="0"/>
        <v>3</v>
      </c>
      <c r="D71" s="84"/>
      <c r="E71" s="79"/>
      <c r="F71" s="79"/>
      <c r="G71" s="84"/>
      <c r="H71" s="87" t="s">
        <v>574</v>
      </c>
      <c r="I71" s="107" t="s">
        <v>129</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2459</v>
      </c>
      <c r="I73" s="107" t="s">
        <v>129</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outlineLevel="2" x14ac:dyDescent="0.25">
      <c r="A74" s="54"/>
      <c r="B74" s="63"/>
      <c r="C74" s="56">
        <f t="shared" si="0"/>
        <v>3</v>
      </c>
      <c r="D74" s="84"/>
      <c r="E74" s="79"/>
      <c r="F74" s="79">
        <v>0</v>
      </c>
      <c r="G74" s="84"/>
      <c r="H74" s="87" t="s">
        <v>575</v>
      </c>
      <c r="I74" s="107" t="s">
        <v>129</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outlineLevel="2" x14ac:dyDescent="0.25">
      <c r="A75" s="54"/>
      <c r="B75" s="63"/>
      <c r="C75" s="56">
        <f t="shared" si="0"/>
        <v>3</v>
      </c>
      <c r="D75" s="84"/>
      <c r="E75" s="79"/>
      <c r="F75" s="79">
        <v>1</v>
      </c>
      <c r="G75" s="84"/>
      <c r="H75" s="87" t="s">
        <v>576</v>
      </c>
      <c r="I75" s="107" t="s">
        <v>129</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outlineLevel="2" x14ac:dyDescent="0.25">
      <c r="A76" s="54"/>
      <c r="B76" s="63"/>
      <c r="C76" s="56">
        <f t="shared" si="0"/>
        <v>3</v>
      </c>
      <c r="D76" s="84"/>
      <c r="E76" s="79"/>
      <c r="F76" s="79">
        <v>2</v>
      </c>
      <c r="G76" s="84"/>
      <c r="H76" s="87" t="s">
        <v>577</v>
      </c>
      <c r="I76" s="107" t="s">
        <v>129</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outlineLevel="2" x14ac:dyDescent="0.25">
      <c r="A77" s="54"/>
      <c r="B77" s="63"/>
      <c r="C77" s="56">
        <f t="shared" si="0"/>
        <v>3</v>
      </c>
      <c r="D77" s="84"/>
      <c r="E77" s="79"/>
      <c r="F77" s="79">
        <v>3</v>
      </c>
      <c r="G77" s="84"/>
      <c r="H77" s="87" t="s">
        <v>578</v>
      </c>
      <c r="I77" s="107" t="s">
        <v>129</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outlineLevel="2" x14ac:dyDescent="0.25">
      <c r="A78" s="54"/>
      <c r="B78" s="63"/>
      <c r="C78" s="56">
        <f t="shared" si="0"/>
        <v>3</v>
      </c>
      <c r="D78" s="84"/>
      <c r="E78" s="79"/>
      <c r="F78" s="79">
        <v>4</v>
      </c>
      <c r="G78" s="84"/>
      <c r="H78" s="87" t="s">
        <v>579</v>
      </c>
      <c r="I78" s="107" t="s">
        <v>129</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outlineLevel="2" x14ac:dyDescent="0.25">
      <c r="A79" s="54"/>
      <c r="B79" s="63"/>
      <c r="C79" s="56">
        <f t="shared" si="0"/>
        <v>3</v>
      </c>
      <c r="D79" s="84"/>
      <c r="E79" s="79"/>
      <c r="F79" s="79">
        <v>5</v>
      </c>
      <c r="G79" s="84"/>
      <c r="H79" s="87" t="s">
        <v>580</v>
      </c>
      <c r="I79" s="107" t="s">
        <v>129</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outlineLevel="2" x14ac:dyDescent="0.25">
      <c r="A80" s="54"/>
      <c r="B80" s="63"/>
      <c r="C80" s="56">
        <f t="shared" si="0"/>
        <v>3</v>
      </c>
      <c r="D80" s="84"/>
      <c r="E80" s="79"/>
      <c r="F80" s="79">
        <v>6</v>
      </c>
      <c r="G80" s="84"/>
      <c r="H80" s="87" t="s">
        <v>581</v>
      </c>
      <c r="I80" s="107" t="s">
        <v>129</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x14ac:dyDescent="0.25">
      <c r="A81" s="54"/>
      <c r="B81" s="63"/>
      <c r="C81" s="56">
        <f t="shared" si="0"/>
        <v>3</v>
      </c>
      <c r="D81" s="84"/>
      <c r="E81" s="79"/>
      <c r="F81" s="79"/>
      <c r="G81" s="84"/>
      <c r="H81" s="302" t="s">
        <v>582</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25">
      <c r="A82" s="54"/>
      <c r="B82" s="63"/>
      <c r="C82" s="56">
        <f t="shared" si="0"/>
        <v>3</v>
      </c>
      <c r="D82" s="84"/>
      <c r="E82" s="79"/>
      <c r="F82" s="79"/>
      <c r="G82" s="84"/>
      <c r="H82" s="87" t="s">
        <v>583</v>
      </c>
      <c r="I82" s="107" t="s">
        <v>584</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outlineLevel="2" x14ac:dyDescent="0.25">
      <c r="A83" s="54"/>
      <c r="B83" s="63"/>
      <c r="C83" s="56">
        <f t="shared" si="0"/>
        <v>3</v>
      </c>
      <c r="D83" s="84"/>
      <c r="E83" s="79"/>
      <c r="F83" s="79"/>
      <c r="G83" s="84"/>
      <c r="H83" s="87" t="s">
        <v>585</v>
      </c>
      <c r="I83" s="107" t="s">
        <v>584</v>
      </c>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outlineLevel="2" x14ac:dyDescent="0.25">
      <c r="A84" s="54"/>
      <c r="B84" s="63"/>
      <c r="C84" s="56">
        <f t="shared" si="0"/>
        <v>3</v>
      </c>
      <c r="D84" s="84"/>
      <c r="E84" s="79"/>
      <c r="F84" s="79"/>
      <c r="G84" s="84"/>
      <c r="H84" s="87" t="s">
        <v>586</v>
      </c>
      <c r="I84" s="107" t="s">
        <v>584</v>
      </c>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outlineLevel="2" x14ac:dyDescent="0.25">
      <c r="A85" s="54"/>
      <c r="B85" s="63"/>
      <c r="C85" s="56">
        <f t="shared" si="0"/>
        <v>3</v>
      </c>
      <c r="D85" s="84"/>
      <c r="E85" s="79"/>
      <c r="F85" s="79"/>
      <c r="G85" s="84"/>
      <c r="H85" s="87" t="s">
        <v>587</v>
      </c>
      <c r="I85" s="107" t="s">
        <v>584</v>
      </c>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outlineLevel="2" x14ac:dyDescent="0.25">
      <c r="A86" s="54"/>
      <c r="B86" s="63"/>
      <c r="C86" s="56">
        <f t="shared" si="0"/>
        <v>3</v>
      </c>
      <c r="D86" s="84"/>
      <c r="E86" s="79"/>
      <c r="F86" s="79"/>
      <c r="G86" s="84"/>
      <c r="H86" s="87" t="s">
        <v>588</v>
      </c>
      <c r="I86" s="107" t="s">
        <v>584</v>
      </c>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outlineLevel="2" x14ac:dyDescent="0.25">
      <c r="A87" s="54"/>
      <c r="B87" s="63"/>
      <c r="C87" s="56">
        <f t="shared" si="0"/>
        <v>3</v>
      </c>
      <c r="D87" s="84"/>
      <c r="E87" s="79"/>
      <c r="F87" s="79"/>
      <c r="G87" s="84"/>
      <c r="H87" s="87" t="s">
        <v>589</v>
      </c>
      <c r="I87" s="107" t="s">
        <v>584</v>
      </c>
      <c r="J87" s="107"/>
      <c r="K87" s="87"/>
      <c r="L87" s="87"/>
      <c r="M87" s="87"/>
      <c r="N87" s="87"/>
      <c r="O87" s="87"/>
      <c r="P87" s="87"/>
      <c r="Q87" s="87"/>
      <c r="R87" s="87"/>
      <c r="S87" s="87"/>
      <c r="T87" s="87"/>
      <c r="U87" s="108">
        <v>68</v>
      </c>
      <c r="V87" s="108">
        <v>68</v>
      </c>
      <c r="W87" s="108">
        <v>68</v>
      </c>
      <c r="X87" s="108">
        <v>68</v>
      </c>
      <c r="Y87" s="108">
        <v>68</v>
      </c>
      <c r="Z87" s="108">
        <v>68</v>
      </c>
      <c r="AA87" s="108">
        <v>68</v>
      </c>
      <c r="AB87" s="108">
        <v>68</v>
      </c>
      <c r="AC87" s="87"/>
      <c r="AD87" s="87"/>
      <c r="AE87" s="87"/>
      <c r="AF87" s="108">
        <v>1</v>
      </c>
      <c r="AG87" s="108">
        <v>1</v>
      </c>
      <c r="AH87" s="84"/>
      <c r="AI87" s="66"/>
      <c r="AJ87" s="54"/>
      <c r="AK87" s="54"/>
      <c r="AL87" s="54"/>
    </row>
    <row r="88" spans="1:38" outlineLevel="2" x14ac:dyDescent="0.25">
      <c r="A88" s="54"/>
      <c r="B88" s="63"/>
      <c r="C88" s="56">
        <f t="shared" si="0"/>
        <v>3</v>
      </c>
      <c r="D88" s="84"/>
      <c r="E88" s="79"/>
      <c r="F88" s="79"/>
      <c r="G88" s="84"/>
      <c r="H88" s="87" t="s">
        <v>590</v>
      </c>
      <c r="I88" s="107" t="s">
        <v>584</v>
      </c>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outlineLevel="2" x14ac:dyDescent="0.25">
      <c r="A89" s="54"/>
      <c r="B89" s="63"/>
      <c r="C89" s="56">
        <f t="shared" si="0"/>
        <v>3</v>
      </c>
      <c r="D89" s="84"/>
      <c r="E89" s="79"/>
      <c r="F89" s="79"/>
      <c r="G89" s="84"/>
      <c r="H89" s="87" t="s">
        <v>591</v>
      </c>
      <c r="I89" s="107" t="s">
        <v>584</v>
      </c>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outlineLevel="2" x14ac:dyDescent="0.25">
      <c r="A90" s="54"/>
      <c r="B90" s="63"/>
      <c r="C90" s="56">
        <f t="shared" si="0"/>
        <v>3</v>
      </c>
      <c r="D90" s="84"/>
      <c r="E90" s="79"/>
      <c r="F90" s="79"/>
      <c r="G90" s="84"/>
      <c r="H90" s="87" t="s">
        <v>592</v>
      </c>
      <c r="I90" s="107" t="s">
        <v>129</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593</v>
      </c>
      <c r="AE90" s="87"/>
      <c r="AF90" s="108">
        <v>1</v>
      </c>
      <c r="AG90" s="108">
        <v>1</v>
      </c>
      <c r="AH90" s="84"/>
      <c r="AI90" s="66"/>
      <c r="AJ90" s="54"/>
      <c r="AK90" s="54"/>
      <c r="AL90" s="54"/>
    </row>
    <row r="91" spans="1:38"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25">
      <c r="A92" s="54"/>
      <c r="B92" s="63"/>
      <c r="C92" s="56">
        <f t="shared" si="0"/>
        <v>3</v>
      </c>
      <c r="D92" s="84"/>
      <c r="E92" s="79"/>
      <c r="F92" s="79"/>
      <c r="G92" s="84"/>
      <c r="H92" s="302" t="s">
        <v>594</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25">
      <c r="A93" s="54"/>
      <c r="B93" s="63"/>
      <c r="C93" s="56">
        <f t="shared" si="0"/>
        <v>3</v>
      </c>
      <c r="D93" s="84"/>
      <c r="E93" s="79"/>
      <c r="F93" s="79"/>
      <c r="G93" s="84"/>
      <c r="H93" s="148" t="s">
        <v>595</v>
      </c>
      <c r="I93" s="107"/>
      <c r="J93" s="107"/>
      <c r="K93" s="87"/>
      <c r="L93" s="87"/>
      <c r="M93" s="87"/>
      <c r="N93" s="87"/>
      <c r="O93" s="87"/>
      <c r="P93" s="87"/>
      <c r="Q93" s="87"/>
      <c r="R93" s="87"/>
      <c r="S93" s="87"/>
      <c r="T93" s="87"/>
      <c r="U93" s="108">
        <v>20</v>
      </c>
      <c r="V93" s="108">
        <v>24</v>
      </c>
      <c r="W93" s="108">
        <v>26</v>
      </c>
      <c r="X93" s="311">
        <f t="shared" ref="X93:AB96" si="7">W93</f>
        <v>26</v>
      </c>
      <c r="Y93" s="311">
        <f t="shared" si="7"/>
        <v>26</v>
      </c>
      <c r="Z93" s="311">
        <f t="shared" si="7"/>
        <v>26</v>
      </c>
      <c r="AA93" s="311">
        <f t="shared" si="7"/>
        <v>26</v>
      </c>
      <c r="AB93" s="311">
        <f t="shared" si="7"/>
        <v>26</v>
      </c>
      <c r="AC93" s="87"/>
      <c r="AD93" s="87"/>
      <c r="AE93" s="87"/>
      <c r="AF93" s="108">
        <v>1</v>
      </c>
      <c r="AG93" s="108">
        <v>1</v>
      </c>
      <c r="AH93" s="84"/>
      <c r="AI93" s="66"/>
      <c r="AJ93" s="54"/>
      <c r="AK93" s="54"/>
      <c r="AL93" s="54"/>
    </row>
    <row r="94" spans="1:38" outlineLevel="2" x14ac:dyDescent="0.25">
      <c r="A94" s="54"/>
      <c r="B94" s="63"/>
      <c r="C94" s="56">
        <f t="shared" si="0"/>
        <v>3</v>
      </c>
      <c r="D94" s="84"/>
      <c r="E94" s="79"/>
      <c r="F94" s="79"/>
      <c r="G94" s="84"/>
      <c r="H94" s="148" t="s">
        <v>596</v>
      </c>
      <c r="I94" s="107"/>
      <c r="J94" s="107"/>
      <c r="K94" s="87"/>
      <c r="L94" s="87"/>
      <c r="M94" s="87"/>
      <c r="N94" s="87"/>
      <c r="O94" s="87"/>
      <c r="P94" s="87"/>
      <c r="Q94" s="87"/>
      <c r="R94" s="87"/>
      <c r="S94" s="87"/>
      <c r="T94" s="87"/>
      <c r="U94" s="108">
        <v>0.6</v>
      </c>
      <c r="V94" s="108">
        <v>0.6</v>
      </c>
      <c r="W94" s="108">
        <v>0.6</v>
      </c>
      <c r="X94" s="311">
        <f t="shared" si="7"/>
        <v>0.6</v>
      </c>
      <c r="Y94" s="311">
        <f t="shared" si="7"/>
        <v>0.6</v>
      </c>
      <c r="Z94" s="311">
        <f t="shared" si="7"/>
        <v>0.6</v>
      </c>
      <c r="AA94" s="311">
        <f t="shared" si="7"/>
        <v>0.6</v>
      </c>
      <c r="AB94" s="311">
        <f t="shared" si="7"/>
        <v>0.6</v>
      </c>
      <c r="AC94" s="87"/>
      <c r="AD94" s="87"/>
      <c r="AE94" s="87"/>
      <c r="AF94" s="108">
        <v>1</v>
      </c>
      <c r="AG94" s="108">
        <v>1</v>
      </c>
      <c r="AH94" s="84"/>
      <c r="AI94" s="66"/>
      <c r="AJ94" s="54"/>
      <c r="AK94" s="54"/>
      <c r="AL94" s="54"/>
    </row>
    <row r="95" spans="1:38" outlineLevel="2" x14ac:dyDescent="0.25">
      <c r="A95" s="54"/>
      <c r="B95" s="63"/>
      <c r="C95" s="56">
        <f t="shared" si="0"/>
        <v>3</v>
      </c>
      <c r="D95" s="84"/>
      <c r="E95" s="79"/>
      <c r="F95" s="79"/>
      <c r="G95" s="84"/>
      <c r="H95" s="148" t="s">
        <v>597</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outlineLevel="2" x14ac:dyDescent="0.25">
      <c r="A96" s="54"/>
      <c r="B96" s="63"/>
      <c r="C96" s="56">
        <f t="shared" si="0"/>
        <v>3</v>
      </c>
      <c r="D96" s="84"/>
      <c r="E96" s="79"/>
      <c r="F96" s="79"/>
      <c r="G96" s="84"/>
      <c r="H96" s="148" t="s">
        <v>598</v>
      </c>
      <c r="I96" s="107" t="s">
        <v>560</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599</v>
      </c>
      <c r="G98" s="84"/>
      <c r="H98" s="302" t="s">
        <v>600</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601</v>
      </c>
      <c r="F99" s="79" t="s">
        <v>602</v>
      </c>
      <c r="G99" s="84"/>
      <c r="H99" s="87" t="s">
        <v>603</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604</v>
      </c>
      <c r="G100" s="84"/>
      <c r="H100" s="87" t="s">
        <v>605</v>
      </c>
      <c r="I100" s="107" t="s">
        <v>606</v>
      </c>
      <c r="J100" s="107"/>
      <c r="K100" s="108">
        <v>1.5699999999999999E-2</v>
      </c>
      <c r="L100" s="108">
        <v>1.5699999999999999E-2</v>
      </c>
      <c r="M100" s="108">
        <v>1.15E-2</v>
      </c>
      <c r="N100" s="108">
        <v>1.15E-2</v>
      </c>
      <c r="O100" s="108">
        <v>1.15E-2</v>
      </c>
      <c r="P100" s="108">
        <v>1.15E-2</v>
      </c>
      <c r="Q100" s="87"/>
      <c r="R100" s="87" t="s">
        <v>607</v>
      </c>
      <c r="S100" s="87" t="s">
        <v>607</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608</v>
      </c>
      <c r="G101" s="84"/>
      <c r="H101" s="87" t="s">
        <v>609</v>
      </c>
      <c r="I101" s="107" t="s">
        <v>610</v>
      </c>
      <c r="J101" s="107"/>
      <c r="K101" s="108">
        <v>0.27</v>
      </c>
      <c r="L101" s="108">
        <v>0.27</v>
      </c>
      <c r="M101" s="108">
        <v>0.27</v>
      </c>
      <c r="N101" s="108">
        <v>0.27</v>
      </c>
      <c r="O101" s="108">
        <v>0.27</v>
      </c>
      <c r="P101" s="108">
        <v>0.27</v>
      </c>
      <c r="Q101" s="87"/>
      <c r="R101" s="87" t="s">
        <v>611</v>
      </c>
      <c r="S101" s="87" t="s">
        <v>611</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612</v>
      </c>
      <c r="G102" s="84"/>
      <c r="H102" s="313" t="s">
        <v>613</v>
      </c>
      <c r="I102" s="107" t="s">
        <v>610</v>
      </c>
      <c r="J102" s="107"/>
      <c r="K102" s="108">
        <v>0.4</v>
      </c>
      <c r="L102" s="108">
        <v>0.4</v>
      </c>
      <c r="M102" s="108">
        <v>0.4</v>
      </c>
      <c r="N102" s="108">
        <v>0.4</v>
      </c>
      <c r="O102" s="108">
        <v>0.4</v>
      </c>
      <c r="P102" s="108">
        <v>0.4</v>
      </c>
      <c r="Q102" s="87"/>
      <c r="R102" s="87" t="s">
        <v>614</v>
      </c>
      <c r="S102" s="87" t="s">
        <v>614</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615</v>
      </c>
      <c r="G103" s="84"/>
      <c r="H103" s="313" t="s">
        <v>616</v>
      </c>
      <c r="I103" s="107" t="s">
        <v>610</v>
      </c>
      <c r="J103" s="107"/>
      <c r="K103" s="108">
        <v>0.6</v>
      </c>
      <c r="L103" s="108">
        <v>0.6</v>
      </c>
      <c r="M103" s="108">
        <v>1</v>
      </c>
      <c r="N103" s="108">
        <v>1</v>
      </c>
      <c r="O103" s="108">
        <v>1</v>
      </c>
      <c r="P103" s="108">
        <v>1</v>
      </c>
      <c r="Q103" s="87"/>
      <c r="R103" s="87" t="s">
        <v>617</v>
      </c>
      <c r="S103" s="87" t="s">
        <v>618</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619</v>
      </c>
      <c r="G104" s="84"/>
      <c r="H104" s="87" t="s">
        <v>620</v>
      </c>
      <c r="I104" s="107" t="s">
        <v>610</v>
      </c>
      <c r="J104" s="107"/>
      <c r="K104" s="108">
        <v>0.15</v>
      </c>
      <c r="L104" s="108">
        <v>0.15</v>
      </c>
      <c r="M104" s="108">
        <v>0.15</v>
      </c>
      <c r="N104" s="108">
        <v>0.15</v>
      </c>
      <c r="O104" s="108">
        <v>0.15</v>
      </c>
      <c r="P104" s="108">
        <v>0.15</v>
      </c>
      <c r="Q104" s="87"/>
      <c r="R104" s="87" t="s">
        <v>621</v>
      </c>
      <c r="S104" s="87" t="s">
        <v>621</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622</v>
      </c>
      <c r="G105" s="84"/>
      <c r="H105" s="87" t="s">
        <v>623</v>
      </c>
      <c r="I105" s="107" t="s">
        <v>610</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624</v>
      </c>
      <c r="G106" s="84"/>
      <c r="H106" s="87" t="s">
        <v>625</v>
      </c>
      <c r="I106" s="107" t="s">
        <v>2473</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558</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626</v>
      </c>
      <c r="G107" s="84"/>
      <c r="H107" s="302" t="s">
        <v>627</v>
      </c>
      <c r="I107" s="107"/>
      <c r="J107" s="107" t="s">
        <v>628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629</v>
      </c>
      <c r="F108" s="79" t="s">
        <v>630</v>
      </c>
      <c r="G108" s="84"/>
      <c r="H108" s="87" t="s">
        <v>603</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631</v>
      </c>
      <c r="G109" s="84"/>
      <c r="H109" s="87" t="s">
        <v>632</v>
      </c>
      <c r="I109" s="107" t="s">
        <v>633</v>
      </c>
      <c r="J109" s="107"/>
      <c r="K109" s="108">
        <v>0.04</v>
      </c>
      <c r="L109" s="108">
        <v>0.04</v>
      </c>
      <c r="M109" s="108">
        <v>2.5000000000000001E-2</v>
      </c>
      <c r="N109" s="108">
        <v>2.5000000000000001E-2</v>
      </c>
      <c r="O109" s="108">
        <v>2.5000000000000001E-2</v>
      </c>
      <c r="P109" s="108">
        <v>2.5000000000000001E-2</v>
      </c>
      <c r="Q109" s="87"/>
      <c r="R109" s="87" t="s">
        <v>621</v>
      </c>
      <c r="S109" s="87" t="s">
        <v>621</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634</v>
      </c>
      <c r="G110" s="84"/>
      <c r="H110" s="87" t="s">
        <v>635</v>
      </c>
      <c r="I110" s="107" t="s">
        <v>610</v>
      </c>
      <c r="J110" s="107"/>
      <c r="K110" s="108">
        <v>1.7</v>
      </c>
      <c r="L110" s="108">
        <v>1.7</v>
      </c>
      <c r="M110" s="108">
        <v>1.7</v>
      </c>
      <c r="N110" s="108">
        <v>1.7</v>
      </c>
      <c r="O110" s="108">
        <v>1.7</v>
      </c>
      <c r="P110" s="108">
        <v>1.7</v>
      </c>
      <c r="Q110" s="87"/>
      <c r="R110" s="87" t="s">
        <v>621</v>
      </c>
      <c r="S110" s="87" t="s">
        <v>621</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636</v>
      </c>
      <c r="G111" s="84"/>
      <c r="H111" s="87" t="s">
        <v>637</v>
      </c>
      <c r="I111" s="107" t="s">
        <v>638</v>
      </c>
      <c r="J111" s="107"/>
      <c r="K111" s="108">
        <v>0.5</v>
      </c>
      <c r="L111" s="108">
        <v>0.5</v>
      </c>
      <c r="M111" s="108">
        <v>0.22</v>
      </c>
      <c r="N111" s="108">
        <v>0.22</v>
      </c>
      <c r="O111" s="108">
        <v>0.22</v>
      </c>
      <c r="P111" s="108">
        <v>0.22</v>
      </c>
      <c r="Q111" s="87"/>
      <c r="R111" s="87" t="s">
        <v>621</v>
      </c>
      <c r="S111" s="87" t="s">
        <v>621</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639</v>
      </c>
      <c r="G112" s="84"/>
      <c r="H112" s="87" t="s">
        <v>637</v>
      </c>
      <c r="I112" s="107" t="s">
        <v>640</v>
      </c>
      <c r="J112" s="107"/>
      <c r="K112" s="108">
        <v>25</v>
      </c>
      <c r="L112" s="108">
        <v>25</v>
      </c>
      <c r="M112" s="108">
        <v>60</v>
      </c>
      <c r="N112" s="108">
        <v>60</v>
      </c>
      <c r="O112" s="108">
        <v>60</v>
      </c>
      <c r="P112" s="108">
        <v>60</v>
      </c>
      <c r="Q112" s="87"/>
      <c r="R112" s="87" t="s">
        <v>621</v>
      </c>
      <c r="S112" s="87" t="s">
        <v>621</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641</v>
      </c>
      <c r="G113" s="84"/>
      <c r="H113" s="87" t="s">
        <v>642</v>
      </c>
      <c r="I113" s="107" t="s">
        <v>610</v>
      </c>
      <c r="J113" s="107"/>
      <c r="K113" s="108">
        <v>0.01</v>
      </c>
      <c r="L113" s="108">
        <v>0.01</v>
      </c>
      <c r="M113" s="108">
        <v>0.02</v>
      </c>
      <c r="N113" s="108">
        <v>0.01</v>
      </c>
      <c r="O113" s="108">
        <v>0.02</v>
      </c>
      <c r="P113" s="108">
        <v>0.02</v>
      </c>
      <c r="Q113" s="87"/>
      <c r="R113" s="87" t="s">
        <v>643</v>
      </c>
      <c r="S113" s="87" t="s">
        <v>643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644</v>
      </c>
      <c r="G114" s="84"/>
      <c r="H114" s="87" t="s">
        <v>645</v>
      </c>
      <c r="I114" s="107" t="s">
        <v>646</v>
      </c>
      <c r="J114" s="107"/>
      <c r="K114" s="108">
        <v>25</v>
      </c>
      <c r="L114" s="108">
        <v>25</v>
      </c>
      <c r="M114" s="108">
        <v>25</v>
      </c>
      <c r="N114" s="108">
        <v>25</v>
      </c>
      <c r="O114" s="108">
        <v>25</v>
      </c>
      <c r="P114" s="108">
        <v>25</v>
      </c>
      <c r="Q114" s="87"/>
      <c r="R114" s="87" t="s">
        <v>643</v>
      </c>
      <c r="S114" s="87" t="s">
        <v>643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647</v>
      </c>
      <c r="G115" s="84"/>
      <c r="H115" s="87" t="s">
        <v>648</v>
      </c>
      <c r="I115" s="107" t="s">
        <v>646</v>
      </c>
      <c r="J115" s="107"/>
      <c r="K115" s="108">
        <v>22</v>
      </c>
      <c r="L115" s="108">
        <v>22</v>
      </c>
      <c r="M115" s="108">
        <v>22</v>
      </c>
      <c r="N115" s="108">
        <v>22</v>
      </c>
      <c r="O115" s="108">
        <v>22</v>
      </c>
      <c r="P115" s="108">
        <v>22</v>
      </c>
      <c r="Q115" s="87"/>
      <c r="R115" s="87" t="s">
        <v>643</v>
      </c>
      <c r="S115" s="87" t="s">
        <v>643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649</v>
      </c>
      <c r="G116" s="84"/>
      <c r="H116" s="87" t="s">
        <v>650</v>
      </c>
      <c r="I116" s="107" t="s">
        <v>640</v>
      </c>
      <c r="J116" s="107"/>
      <c r="K116" s="108">
        <v>28</v>
      </c>
      <c r="L116" s="108">
        <v>28</v>
      </c>
      <c r="M116" s="108">
        <v>62</v>
      </c>
      <c r="N116" s="108">
        <v>62</v>
      </c>
      <c r="O116" s="108">
        <v>62</v>
      </c>
      <c r="P116" s="108">
        <v>81</v>
      </c>
      <c r="Q116" s="87"/>
      <c r="R116" s="87" t="s">
        <v>621</v>
      </c>
      <c r="S116" s="87" t="s">
        <v>621</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651</v>
      </c>
      <c r="G117" s="84"/>
      <c r="H117" s="87" t="s">
        <v>652</v>
      </c>
      <c r="I117" s="107" t="s">
        <v>610</v>
      </c>
      <c r="J117" s="107"/>
      <c r="K117" s="108">
        <v>1.4</v>
      </c>
      <c r="L117" s="108">
        <v>1.4</v>
      </c>
      <c r="M117" s="108">
        <v>1.7</v>
      </c>
      <c r="N117" s="108">
        <v>1.7</v>
      </c>
      <c r="O117" s="108">
        <v>1.7</v>
      </c>
      <c r="P117" s="108">
        <v>0.7</v>
      </c>
      <c r="Q117" s="87"/>
      <c r="R117" s="87" t="s">
        <v>621</v>
      </c>
      <c r="S117" s="87" t="s">
        <v>621</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653</v>
      </c>
      <c r="G118" s="84"/>
      <c r="H118" s="87" t="s">
        <v>654</v>
      </c>
      <c r="I118" s="107" t="s">
        <v>655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656</v>
      </c>
      <c r="G119" s="84"/>
      <c r="H119" s="87" t="s">
        <v>654</v>
      </c>
      <c r="I119" s="107" t="s">
        <v>610</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657</v>
      </c>
      <c r="G120" s="84"/>
      <c r="H120" s="87" t="s">
        <v>658</v>
      </c>
      <c r="I120" s="107" t="s">
        <v>610</v>
      </c>
      <c r="J120" s="107"/>
      <c r="K120" s="108">
        <v>0.15</v>
      </c>
      <c r="L120" s="108">
        <v>0.15</v>
      </c>
      <c r="M120" s="108">
        <v>0.15</v>
      </c>
      <c r="N120" s="108">
        <v>0.15</v>
      </c>
      <c r="O120" s="108">
        <v>0.15</v>
      </c>
      <c r="P120" s="108">
        <v>0.15</v>
      </c>
      <c r="Q120" s="87"/>
      <c r="R120" s="87" t="s">
        <v>659</v>
      </c>
      <c r="S120" s="87" t="s">
        <v>659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660</v>
      </c>
      <c r="G121" s="84"/>
      <c r="H121" s="87" t="s">
        <v>658</v>
      </c>
      <c r="I121" s="107" t="s">
        <v>638</v>
      </c>
      <c r="J121" s="107"/>
      <c r="K121" s="108">
        <v>0.02</v>
      </c>
      <c r="L121" s="108">
        <v>0.02</v>
      </c>
      <c r="M121" s="108">
        <v>5.0000000000000001E-3</v>
      </c>
      <c r="N121" s="108">
        <v>5.0000000000000001E-3</v>
      </c>
      <c r="O121" s="108">
        <v>5.0000000000000001E-3</v>
      </c>
      <c r="P121" s="108">
        <v>5.0000000000000001E-3</v>
      </c>
      <c r="Q121" s="87"/>
      <c r="R121" s="87" t="s">
        <v>659</v>
      </c>
      <c r="S121" s="87" t="s">
        <v>659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661</v>
      </c>
      <c r="G122" s="84"/>
      <c r="H122" s="87" t="s">
        <v>658</v>
      </c>
      <c r="I122" s="107" t="s">
        <v>638</v>
      </c>
      <c r="J122" s="107"/>
      <c r="K122" s="108">
        <v>2E-3</v>
      </c>
      <c r="L122" s="108">
        <v>2E-3</v>
      </c>
      <c r="M122" s="108">
        <v>2E-3</v>
      </c>
      <c r="N122" s="108">
        <v>2E-3</v>
      </c>
      <c r="O122" s="108">
        <v>2E-3</v>
      </c>
      <c r="P122" s="108">
        <v>2E-3</v>
      </c>
      <c r="Q122" s="87"/>
      <c r="R122" s="87" t="s">
        <v>659</v>
      </c>
      <c r="S122" s="87" t="s">
        <v>659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662</v>
      </c>
      <c r="G123" s="84"/>
      <c r="H123" s="87" t="s">
        <v>663</v>
      </c>
      <c r="I123" s="107" t="s">
        <v>610</v>
      </c>
      <c r="J123" s="107"/>
      <c r="K123" s="108">
        <v>0.5</v>
      </c>
      <c r="L123" s="108">
        <v>0.5</v>
      </c>
      <c r="M123" s="108">
        <v>0.5</v>
      </c>
      <c r="N123" s="108">
        <v>0.5</v>
      </c>
      <c r="O123" s="108">
        <v>0.5</v>
      </c>
      <c r="P123" s="108">
        <v>0.5</v>
      </c>
      <c r="Q123" s="87"/>
      <c r="R123" s="87" t="s">
        <v>659</v>
      </c>
      <c r="S123" s="87" t="s">
        <v>659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664</v>
      </c>
      <c r="G124" s="84"/>
      <c r="H124" s="87" t="s">
        <v>665</v>
      </c>
      <c r="I124" s="107" t="s">
        <v>610</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666</v>
      </c>
      <c r="G125" s="84"/>
      <c r="H125" s="87" t="s">
        <v>667</v>
      </c>
      <c r="I125" s="107" t="s">
        <v>610</v>
      </c>
      <c r="J125" s="107"/>
      <c r="K125" s="108">
        <v>0.01</v>
      </c>
      <c r="L125" s="108">
        <v>0.01</v>
      </c>
      <c r="M125" s="108">
        <v>0.01</v>
      </c>
      <c r="N125" s="108">
        <v>0.01</v>
      </c>
      <c r="O125" s="108">
        <v>0.01</v>
      </c>
      <c r="P125" s="108">
        <v>0.01</v>
      </c>
      <c r="Q125" s="87"/>
      <c r="R125" s="87" t="s">
        <v>668</v>
      </c>
      <c r="S125" s="87" t="s">
        <v>668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669</v>
      </c>
      <c r="G126" s="84"/>
      <c r="H126" s="87" t="s">
        <v>670</v>
      </c>
      <c r="I126" s="107" t="s">
        <v>610</v>
      </c>
      <c r="J126" s="107"/>
      <c r="K126" s="108">
        <v>20</v>
      </c>
      <c r="L126" s="108">
        <v>20</v>
      </c>
      <c r="M126" s="108">
        <v>20</v>
      </c>
      <c r="N126" s="108">
        <v>20</v>
      </c>
      <c r="O126" s="108">
        <v>20</v>
      </c>
      <c r="P126" s="108">
        <v>20</v>
      </c>
      <c r="Q126" s="87"/>
      <c r="R126" s="87" t="s">
        <v>668</v>
      </c>
      <c r="S126" s="87" t="s">
        <v>668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671</v>
      </c>
      <c r="G127" s="84"/>
      <c r="H127" s="87" t="s">
        <v>672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673</v>
      </c>
      <c r="G128" s="84"/>
      <c r="H128" s="87" t="s">
        <v>674</v>
      </c>
      <c r="I128" s="107" t="s">
        <v>610</v>
      </c>
      <c r="J128" s="107"/>
      <c r="K128" s="108">
        <v>1.5</v>
      </c>
      <c r="L128" s="108">
        <v>1.5</v>
      </c>
      <c r="M128" s="108">
        <v>1.5</v>
      </c>
      <c r="N128" s="108">
        <v>1.5</v>
      </c>
      <c r="O128" s="108">
        <v>1.5</v>
      </c>
      <c r="P128" s="108">
        <v>1.5</v>
      </c>
      <c r="Q128" s="87"/>
      <c r="R128" s="87"/>
      <c r="S128" s="87" t="s">
        <v>659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675</v>
      </c>
      <c r="G129" s="84"/>
      <c r="H129" s="87" t="s">
        <v>676</v>
      </c>
      <c r="I129" s="107" t="s">
        <v>610</v>
      </c>
      <c r="J129" s="107"/>
      <c r="K129" s="108">
        <v>3</v>
      </c>
      <c r="L129" s="108">
        <v>3</v>
      </c>
      <c r="M129" s="108">
        <v>3</v>
      </c>
      <c r="N129" s="108">
        <v>3</v>
      </c>
      <c r="O129" s="108">
        <v>3</v>
      </c>
      <c r="P129" s="108">
        <v>3</v>
      </c>
      <c r="Q129" s="87"/>
      <c r="R129" s="87"/>
      <c r="S129" s="87" t="s">
        <v>614</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677</v>
      </c>
      <c r="G130" s="84"/>
      <c r="H130" s="302" t="s">
        <v>678</v>
      </c>
      <c r="I130" s="107"/>
      <c r="J130" s="107" t="s">
        <v>628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679</v>
      </c>
      <c r="F131" s="79" t="s">
        <v>680</v>
      </c>
      <c r="G131" s="84"/>
      <c r="H131" s="87" t="s">
        <v>603</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681</v>
      </c>
      <c r="G132" s="84"/>
      <c r="H132" s="87" t="s">
        <v>682</v>
      </c>
      <c r="I132" s="107" t="s">
        <v>683</v>
      </c>
      <c r="J132" s="107"/>
      <c r="K132" s="108">
        <v>0.8</v>
      </c>
      <c r="L132" s="108">
        <v>0.8</v>
      </c>
      <c r="M132" s="108">
        <v>0.8</v>
      </c>
      <c r="N132" s="108">
        <v>0.8</v>
      </c>
      <c r="O132" s="108">
        <v>0.8</v>
      </c>
      <c r="P132" s="108">
        <v>0.8</v>
      </c>
      <c r="Q132" s="87"/>
      <c r="R132" s="87" t="s">
        <v>621</v>
      </c>
      <c r="S132" s="87" t="s">
        <v>621</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684</v>
      </c>
      <c r="G133" s="84"/>
      <c r="H133" s="87" t="s">
        <v>685</v>
      </c>
      <c r="I133" s="107" t="s">
        <v>610</v>
      </c>
      <c r="J133" s="107"/>
      <c r="K133" s="108">
        <v>0.17</v>
      </c>
      <c r="L133" s="108">
        <v>0.17</v>
      </c>
      <c r="M133" s="108">
        <v>0.17</v>
      </c>
      <c r="N133" s="108">
        <v>0.17</v>
      </c>
      <c r="O133" s="108">
        <v>0.17</v>
      </c>
      <c r="P133" s="108">
        <v>0.17</v>
      </c>
      <c r="Q133" s="87"/>
      <c r="R133" s="87" t="s">
        <v>621</v>
      </c>
      <c r="S133" s="87" t="s">
        <v>621</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686</v>
      </c>
      <c r="G134" s="84"/>
      <c r="H134" s="87" t="s">
        <v>687</v>
      </c>
      <c r="I134" s="107" t="s">
        <v>610</v>
      </c>
      <c r="J134" s="107"/>
      <c r="K134" s="108">
        <v>1.7</v>
      </c>
      <c r="L134" s="108">
        <v>1.7</v>
      </c>
      <c r="M134" s="108">
        <v>1.7</v>
      </c>
      <c r="N134" s="108">
        <v>1.7</v>
      </c>
      <c r="O134" s="108">
        <v>1.7</v>
      </c>
      <c r="P134" s="108">
        <v>1.7</v>
      </c>
      <c r="Q134" s="87"/>
      <c r="R134" s="87" t="s">
        <v>621</v>
      </c>
      <c r="S134" s="87" t="s">
        <v>621</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688</v>
      </c>
      <c r="G135" s="84"/>
      <c r="H135" s="87" t="s">
        <v>689</v>
      </c>
      <c r="I135" s="107" t="s">
        <v>655</v>
      </c>
      <c r="J135" s="107"/>
      <c r="K135" s="108">
        <v>1.1199999999999999E-3</v>
      </c>
      <c r="L135" s="108">
        <v>1.1199999999999999E-3</v>
      </c>
      <c r="M135" s="108">
        <v>7.7999999999999999E-4</v>
      </c>
      <c r="N135" s="108">
        <v>7.7999999999999999E-4</v>
      </c>
      <c r="O135" s="108">
        <v>7.7999999999999999E-4</v>
      </c>
      <c r="P135" s="108">
        <v>7.7999999999999999E-4</v>
      </c>
      <c r="Q135" s="87"/>
      <c r="R135" s="87" t="s">
        <v>621</v>
      </c>
      <c r="S135" s="87" t="s">
        <v>621</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690</v>
      </c>
      <c r="G136" s="84"/>
      <c r="H136" s="87" t="s">
        <v>691</v>
      </c>
      <c r="I136" s="107" t="s">
        <v>610</v>
      </c>
      <c r="J136" s="107"/>
      <c r="K136" s="108">
        <v>0.6</v>
      </c>
      <c r="L136" s="108">
        <v>0.6</v>
      </c>
      <c r="M136" s="108">
        <v>0.6</v>
      </c>
      <c r="N136" s="108">
        <v>0.6</v>
      </c>
      <c r="O136" s="108">
        <v>0.6</v>
      </c>
      <c r="P136" s="108">
        <v>0.6</v>
      </c>
      <c r="Q136" s="87"/>
      <c r="R136" s="87" t="s">
        <v>621</v>
      </c>
      <c r="S136" s="87" t="s">
        <v>621</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692</v>
      </c>
      <c r="G137" s="84"/>
      <c r="H137" s="87" t="s">
        <v>693</v>
      </c>
      <c r="I137" s="107" t="s">
        <v>655</v>
      </c>
      <c r="J137" s="107"/>
      <c r="K137" s="108">
        <v>1.1199999999999999E-3</v>
      </c>
      <c r="L137" s="108">
        <v>1.1199999999999999E-3</v>
      </c>
      <c r="M137" s="108">
        <v>7.3999999999999999E-4</v>
      </c>
      <c r="N137" s="108">
        <v>7.3999999999999999E-4</v>
      </c>
      <c r="O137" s="108">
        <v>7.3999999999999999E-4</v>
      </c>
      <c r="P137" s="108">
        <v>7.3999999999999999E-4</v>
      </c>
      <c r="Q137" s="87"/>
      <c r="R137" s="87" t="s">
        <v>621</v>
      </c>
      <c r="S137" s="87" t="s">
        <v>621</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694</v>
      </c>
      <c r="G138" s="84"/>
      <c r="H138" s="87" t="s">
        <v>695</v>
      </c>
      <c r="I138" s="107" t="s">
        <v>610</v>
      </c>
      <c r="J138" s="107"/>
      <c r="K138" s="108">
        <v>0</v>
      </c>
      <c r="L138" s="108">
        <v>0</v>
      </c>
      <c r="M138" s="108">
        <v>0.5</v>
      </c>
      <c r="N138" s="108">
        <v>0.5</v>
      </c>
      <c r="O138" s="108">
        <v>0.5</v>
      </c>
      <c r="P138" s="108">
        <v>0.5</v>
      </c>
      <c r="Q138" s="87"/>
      <c r="R138" s="87"/>
      <c r="S138" s="87" t="s">
        <v>696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697</v>
      </c>
      <c r="G139" s="84"/>
      <c r="H139" s="87" t="s">
        <v>698</v>
      </c>
      <c r="I139" s="107" t="s">
        <v>640</v>
      </c>
      <c r="J139" s="107"/>
      <c r="K139" s="87"/>
      <c r="L139" s="87"/>
      <c r="M139" s="108">
        <v>64</v>
      </c>
      <c r="N139" s="108">
        <v>64</v>
      </c>
      <c r="O139" s="108">
        <v>64</v>
      </c>
      <c r="P139" s="108">
        <v>150</v>
      </c>
      <c r="Q139" s="87"/>
      <c r="R139" s="87"/>
      <c r="S139" s="87" t="s">
        <v>696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699</v>
      </c>
      <c r="G140" s="84"/>
      <c r="H140" s="87" t="s">
        <v>700</v>
      </c>
      <c r="I140" s="107" t="s">
        <v>610</v>
      </c>
      <c r="J140" s="107"/>
      <c r="K140" s="87"/>
      <c r="L140" s="87"/>
      <c r="M140" s="108">
        <v>1.7</v>
      </c>
      <c r="N140" s="108">
        <v>1.7</v>
      </c>
      <c r="O140" s="108">
        <v>1.7</v>
      </c>
      <c r="P140" s="108">
        <v>1.7</v>
      </c>
      <c r="Q140" s="87"/>
      <c r="R140" s="87"/>
      <c r="S140" s="87" t="s">
        <v>696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701</v>
      </c>
      <c r="G141" s="84"/>
      <c r="H141" s="87" t="s">
        <v>700</v>
      </c>
      <c r="I141" s="107" t="s">
        <v>610</v>
      </c>
      <c r="J141" s="107"/>
      <c r="K141" s="87"/>
      <c r="L141" s="87"/>
      <c r="M141" s="108">
        <v>0.1</v>
      </c>
      <c r="N141" s="108">
        <v>0.1</v>
      </c>
      <c r="O141" s="108">
        <v>0.1</v>
      </c>
      <c r="P141" s="108">
        <v>0.1</v>
      </c>
      <c r="Q141" s="87"/>
      <c r="R141" s="87"/>
      <c r="S141" s="87" t="s">
        <v>696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702</v>
      </c>
      <c r="G142" s="84"/>
      <c r="H142" s="87" t="s">
        <v>703</v>
      </c>
      <c r="I142" s="107" t="s">
        <v>704</v>
      </c>
      <c r="J142" s="107"/>
      <c r="K142" s="108">
        <v>10.5</v>
      </c>
      <c r="L142" s="108">
        <v>10.5</v>
      </c>
      <c r="M142" s="108">
        <v>10.5</v>
      </c>
      <c r="N142" s="108">
        <v>10.5</v>
      </c>
      <c r="O142" s="108">
        <v>10.5</v>
      </c>
      <c r="P142" s="108">
        <v>10.5</v>
      </c>
      <c r="Q142" s="87"/>
      <c r="R142" s="87" t="s">
        <v>705</v>
      </c>
      <c r="S142" s="87" t="s">
        <v>696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706</v>
      </c>
      <c r="G143" s="84"/>
      <c r="H143" s="87" t="s">
        <v>707</v>
      </c>
      <c r="I143" s="107" t="s">
        <v>610</v>
      </c>
      <c r="J143" s="107"/>
      <c r="K143" s="108">
        <v>1</v>
      </c>
      <c r="L143" s="108">
        <v>1</v>
      </c>
      <c r="M143" s="108">
        <v>1</v>
      </c>
      <c r="N143" s="108">
        <v>1</v>
      </c>
      <c r="O143" s="108">
        <v>1</v>
      </c>
      <c r="P143" s="108">
        <v>1</v>
      </c>
      <c r="Q143" s="87"/>
      <c r="R143" s="87" t="s">
        <v>696</v>
      </c>
      <c r="S143" s="87" t="s">
        <v>696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708</v>
      </c>
      <c r="G144" s="84"/>
      <c r="H144" s="87" t="s">
        <v>709</v>
      </c>
      <c r="I144" s="107" t="s">
        <v>610</v>
      </c>
      <c r="J144" s="107"/>
      <c r="K144" s="108">
        <v>0.35</v>
      </c>
      <c r="L144" s="108">
        <v>0.35</v>
      </c>
      <c r="M144" s="108">
        <v>0.35</v>
      </c>
      <c r="N144" s="108">
        <v>0.35</v>
      </c>
      <c r="O144" s="108">
        <v>0.35</v>
      </c>
      <c r="P144" s="108">
        <v>0.35</v>
      </c>
      <c r="Q144" s="87"/>
      <c r="R144" s="87" t="s">
        <v>696</v>
      </c>
      <c r="S144" s="87" t="s">
        <v>696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710</v>
      </c>
      <c r="G145" s="84"/>
      <c r="H145" s="87" t="s">
        <v>711</v>
      </c>
      <c r="I145" s="107" t="s">
        <v>610</v>
      </c>
      <c r="J145" s="107"/>
      <c r="K145" s="108">
        <v>1</v>
      </c>
      <c r="L145" s="108">
        <v>1</v>
      </c>
      <c r="M145" s="108">
        <v>1</v>
      </c>
      <c r="N145" s="108">
        <v>1</v>
      </c>
      <c r="O145" s="108">
        <v>1</v>
      </c>
      <c r="P145" s="108">
        <v>1</v>
      </c>
      <c r="Q145" s="87"/>
      <c r="R145" s="87" t="s">
        <v>696</v>
      </c>
      <c r="S145" s="87" t="s">
        <v>696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712</v>
      </c>
      <c r="G146" s="84"/>
      <c r="H146" s="87" t="s">
        <v>713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714</v>
      </c>
      <c r="G147" s="84"/>
      <c r="H147" s="87" t="s">
        <v>713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715</v>
      </c>
      <c r="G148" s="84"/>
      <c r="H148" s="87" t="s">
        <v>713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716</v>
      </c>
      <c r="G149" s="84"/>
      <c r="H149" s="87" t="s">
        <v>713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717</v>
      </c>
      <c r="G150" s="84"/>
      <c r="H150" s="87" t="s">
        <v>713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718</v>
      </c>
      <c r="G151" s="84"/>
      <c r="H151" s="87" t="s">
        <v>719</v>
      </c>
      <c r="I151" s="107" t="s">
        <v>704</v>
      </c>
      <c r="J151" s="107"/>
      <c r="K151" s="108">
        <v>11.5</v>
      </c>
      <c r="L151" s="108">
        <v>11.5</v>
      </c>
      <c r="M151" s="108">
        <v>11.5</v>
      </c>
      <c r="N151" s="108">
        <v>11.5</v>
      </c>
      <c r="O151" s="108">
        <v>11.5</v>
      </c>
      <c r="P151" s="108">
        <v>11.5</v>
      </c>
      <c r="Q151" s="87"/>
      <c r="R151" s="87" t="s">
        <v>720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721</v>
      </c>
      <c r="G152" s="84"/>
      <c r="H152" s="87" t="s">
        <v>722</v>
      </c>
      <c r="I152" s="107" t="s">
        <v>704</v>
      </c>
      <c r="J152" s="107"/>
      <c r="K152" s="108">
        <v>0</v>
      </c>
      <c r="L152" s="108">
        <v>0</v>
      </c>
      <c r="M152" s="108">
        <v>0</v>
      </c>
      <c r="N152" s="108">
        <v>0</v>
      </c>
      <c r="O152" s="108">
        <v>0</v>
      </c>
      <c r="P152" s="108">
        <v>0</v>
      </c>
      <c r="Q152" s="87"/>
      <c r="R152" s="87" t="s">
        <v>723</v>
      </c>
      <c r="S152" s="87" t="s">
        <v>723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724</v>
      </c>
      <c r="G153" s="84"/>
      <c r="H153" s="87" t="s">
        <v>725</v>
      </c>
      <c r="I153" s="107" t="s">
        <v>704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726</v>
      </c>
      <c r="S153" s="87" t="s">
        <v>726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727</v>
      </c>
      <c r="G154" s="84"/>
      <c r="H154" s="302" t="s">
        <v>728</v>
      </c>
      <c r="I154" s="107"/>
      <c r="J154" s="107" t="s">
        <v>628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729</v>
      </c>
      <c r="F155" s="79" t="s">
        <v>730</v>
      </c>
      <c r="G155" s="84"/>
      <c r="H155" s="87" t="s">
        <v>603</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731</v>
      </c>
      <c r="G156" s="84"/>
      <c r="H156" s="87" t="s">
        <v>732</v>
      </c>
      <c r="I156" s="107" t="s">
        <v>610</v>
      </c>
      <c r="J156" s="107"/>
      <c r="K156" s="108">
        <v>0.5</v>
      </c>
      <c r="L156" s="108">
        <v>0.5</v>
      </c>
      <c r="M156" s="108">
        <v>0.5</v>
      </c>
      <c r="N156" s="108">
        <v>0.5</v>
      </c>
      <c r="O156" s="108">
        <v>0.5</v>
      </c>
      <c r="P156" s="108">
        <v>0.5</v>
      </c>
      <c r="Q156" s="87"/>
      <c r="R156" s="87" t="s">
        <v>733</v>
      </c>
      <c r="S156" s="87" t="s">
        <v>733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734</v>
      </c>
      <c r="G157" s="84"/>
      <c r="H157" s="87" t="s">
        <v>735</v>
      </c>
      <c r="I157" s="107" t="s">
        <v>736</v>
      </c>
      <c r="J157" s="107"/>
      <c r="K157" s="108">
        <v>0.02</v>
      </c>
      <c r="L157" s="108">
        <v>0.02</v>
      </c>
      <c r="M157" s="108">
        <v>0.02</v>
      </c>
      <c r="N157" s="108">
        <v>0.02</v>
      </c>
      <c r="O157" s="108">
        <v>0.02</v>
      </c>
      <c r="P157" s="108">
        <v>0.02</v>
      </c>
      <c r="Q157" s="87"/>
      <c r="R157" s="87" t="s">
        <v>737</v>
      </c>
      <c r="S157" s="87" t="s">
        <v>737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738</v>
      </c>
      <c r="G158" s="84"/>
      <c r="H158" s="87" t="s">
        <v>739</v>
      </c>
      <c r="I158" s="107" t="s">
        <v>610</v>
      </c>
      <c r="J158" s="107"/>
      <c r="K158" s="108">
        <v>0.85</v>
      </c>
      <c r="L158" s="108">
        <v>0.85</v>
      </c>
      <c r="M158" s="108">
        <v>0.85</v>
      </c>
      <c r="N158" s="108">
        <v>0.85</v>
      </c>
      <c r="O158" s="108">
        <v>0.85</v>
      </c>
      <c r="P158" s="108">
        <v>0.85</v>
      </c>
      <c r="Q158" s="87"/>
      <c r="R158" s="87" t="s">
        <v>737</v>
      </c>
      <c r="S158" s="87" t="s">
        <v>737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740</v>
      </c>
      <c r="G159" s="84"/>
      <c r="H159" s="87" t="s">
        <v>741</v>
      </c>
      <c r="I159" s="107" t="s">
        <v>683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742</v>
      </c>
      <c r="G160" s="84"/>
      <c r="H160" s="87" t="s">
        <v>743</v>
      </c>
      <c r="I160" s="107" t="s">
        <v>610</v>
      </c>
      <c r="J160" s="107"/>
      <c r="K160" s="108">
        <v>0.4</v>
      </c>
      <c r="L160" s="108">
        <v>0.4</v>
      </c>
      <c r="M160" s="108">
        <v>0.4</v>
      </c>
      <c r="N160" s="108">
        <v>0.4</v>
      </c>
      <c r="O160" s="108">
        <v>0.4</v>
      </c>
      <c r="P160" s="108">
        <v>0.4</v>
      </c>
      <c r="Q160" s="87"/>
      <c r="R160" s="87" t="s">
        <v>737</v>
      </c>
      <c r="S160" s="87" t="s">
        <v>737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744</v>
      </c>
      <c r="G161" s="84"/>
      <c r="H161" s="87" t="s">
        <v>745</v>
      </c>
      <c r="I161" s="107" t="s">
        <v>736</v>
      </c>
      <c r="J161" s="107"/>
      <c r="K161" s="108">
        <v>0.02</v>
      </c>
      <c r="L161" s="108">
        <v>0.02</v>
      </c>
      <c r="M161" s="108">
        <v>0.02</v>
      </c>
      <c r="N161" s="108">
        <v>0.02</v>
      </c>
      <c r="O161" s="108">
        <v>0.02</v>
      </c>
      <c r="P161" s="108">
        <v>0.02</v>
      </c>
      <c r="Q161" s="87"/>
      <c r="R161" s="87" t="s">
        <v>737</v>
      </c>
      <c r="S161" s="87" t="s">
        <v>737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746</v>
      </c>
      <c r="G162" s="84"/>
      <c r="H162" s="87" t="s">
        <v>747</v>
      </c>
      <c r="I162" s="107" t="s">
        <v>683</v>
      </c>
      <c r="J162" s="107"/>
      <c r="K162" s="108">
        <v>0.6</v>
      </c>
      <c r="L162" s="108">
        <v>0.6</v>
      </c>
      <c r="M162" s="108">
        <v>0.6</v>
      </c>
      <c r="N162" s="108">
        <v>0.6</v>
      </c>
      <c r="O162" s="108">
        <v>0.6</v>
      </c>
      <c r="P162" s="108">
        <v>0.6</v>
      </c>
      <c r="Q162" s="87"/>
      <c r="R162" s="87" t="s">
        <v>737</v>
      </c>
      <c r="S162" s="87" t="s">
        <v>737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748</v>
      </c>
      <c r="G163" s="84"/>
      <c r="H163" s="87" t="s">
        <v>749</v>
      </c>
      <c r="I163" s="107" t="s">
        <v>683</v>
      </c>
      <c r="J163" s="107"/>
      <c r="K163" s="108">
        <v>0.13300000000000001</v>
      </c>
      <c r="L163" s="108">
        <v>0.13300000000000001</v>
      </c>
      <c r="M163" s="108">
        <v>0.13300000000000001</v>
      </c>
      <c r="N163" s="108">
        <v>0.13300000000000001</v>
      </c>
      <c r="O163" s="108">
        <v>0.13300000000000001</v>
      </c>
      <c r="P163" s="108">
        <v>0.13300000000000001</v>
      </c>
      <c r="Q163" s="87"/>
      <c r="R163" s="87" t="s">
        <v>621</v>
      </c>
      <c r="S163" s="87" t="s">
        <v>621</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750</v>
      </c>
      <c r="G164" s="84"/>
      <c r="H164" s="87" t="s">
        <v>751</v>
      </c>
      <c r="I164" s="107" t="s">
        <v>610</v>
      </c>
      <c r="J164" s="107"/>
      <c r="K164" s="108">
        <v>0.95</v>
      </c>
      <c r="L164" s="108">
        <v>0.95</v>
      </c>
      <c r="M164" s="108">
        <v>0.95</v>
      </c>
      <c r="N164" s="108">
        <v>0.95</v>
      </c>
      <c r="O164" s="108">
        <v>0.95</v>
      </c>
      <c r="P164" s="108">
        <v>0.95</v>
      </c>
      <c r="Q164" s="87"/>
      <c r="R164" s="87" t="s">
        <v>737</v>
      </c>
      <c r="S164" s="87" t="s">
        <v>737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752</v>
      </c>
      <c r="G165" s="84"/>
      <c r="H165" s="87" t="s">
        <v>753</v>
      </c>
      <c r="I165" s="107" t="s">
        <v>683</v>
      </c>
      <c r="J165" s="107"/>
      <c r="K165" s="108">
        <v>0.84</v>
      </c>
      <c r="L165" s="108">
        <v>0.84</v>
      </c>
      <c r="M165" s="108">
        <v>0.84</v>
      </c>
      <c r="N165" s="108">
        <v>0.84</v>
      </c>
      <c r="O165" s="108">
        <v>0.84</v>
      </c>
      <c r="P165" s="108">
        <v>0.84</v>
      </c>
      <c r="Q165" s="87"/>
      <c r="R165" s="87" t="s">
        <v>737</v>
      </c>
      <c r="S165" s="87" t="s">
        <v>737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754</v>
      </c>
      <c r="G166" s="84"/>
      <c r="H166" s="87" t="s">
        <v>755</v>
      </c>
      <c r="I166" s="107" t="s">
        <v>683</v>
      </c>
      <c r="J166" s="107"/>
      <c r="K166" s="108">
        <v>0.8</v>
      </c>
      <c r="L166" s="108">
        <v>0.8</v>
      </c>
      <c r="M166" s="108">
        <v>0.8</v>
      </c>
      <c r="N166" s="108">
        <v>0.8</v>
      </c>
      <c r="O166" s="108">
        <v>0.8</v>
      </c>
      <c r="P166" s="108">
        <v>0.8</v>
      </c>
      <c r="Q166" s="87"/>
      <c r="R166" s="87" t="s">
        <v>621</v>
      </c>
      <c r="S166" s="87" t="s">
        <v>621</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756</v>
      </c>
      <c r="G167" s="84"/>
      <c r="H167" s="87" t="s">
        <v>757</v>
      </c>
      <c r="I167" s="107" t="s">
        <v>610</v>
      </c>
      <c r="J167" s="107"/>
      <c r="K167" s="108">
        <v>0.7</v>
      </c>
      <c r="L167" s="108">
        <v>0.7</v>
      </c>
      <c r="M167" s="108">
        <v>0.7</v>
      </c>
      <c r="N167" s="108">
        <v>0.7</v>
      </c>
      <c r="O167" s="108">
        <v>0.7</v>
      </c>
      <c r="P167" s="108">
        <v>0.7</v>
      </c>
      <c r="Q167" s="87"/>
      <c r="R167" s="87" t="s">
        <v>737</v>
      </c>
      <c r="S167" s="87" t="s">
        <v>737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758</v>
      </c>
      <c r="G168" s="84"/>
      <c r="H168" s="87" t="s">
        <v>759</v>
      </c>
      <c r="I168" s="107" t="s">
        <v>736</v>
      </c>
      <c r="J168" s="107"/>
      <c r="K168" s="108">
        <v>3.5000000000000003E-2</v>
      </c>
      <c r="L168" s="108">
        <v>3.5000000000000003E-2</v>
      </c>
      <c r="M168" s="108">
        <v>3.5000000000000003E-2</v>
      </c>
      <c r="N168" s="108">
        <v>3.5000000000000003E-2</v>
      </c>
      <c r="O168" s="108">
        <v>3.5000000000000003E-2</v>
      </c>
      <c r="P168" s="108">
        <v>3.5000000000000003E-2</v>
      </c>
      <c r="Q168" s="87"/>
      <c r="R168" s="87" t="s">
        <v>621</v>
      </c>
      <c r="S168" s="87" t="s">
        <v>621</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760</v>
      </c>
      <c r="G169" s="84"/>
      <c r="H169" s="87" t="s">
        <v>759</v>
      </c>
      <c r="I169" s="107" t="s">
        <v>736</v>
      </c>
      <c r="J169" s="107"/>
      <c r="K169" s="108">
        <v>0.33</v>
      </c>
      <c r="L169" s="108">
        <v>0.33</v>
      </c>
      <c r="M169" s="108">
        <v>0.33</v>
      </c>
      <c r="N169" s="108">
        <v>0.33</v>
      </c>
      <c r="O169" s="108">
        <v>0.33</v>
      </c>
      <c r="P169" s="108">
        <v>0.33</v>
      </c>
      <c r="Q169" s="87"/>
      <c r="R169" s="87" t="s">
        <v>621</v>
      </c>
      <c r="S169" s="87" t="s">
        <v>621</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761</v>
      </c>
      <c r="G170" s="84"/>
      <c r="H170" s="87" t="s">
        <v>762</v>
      </c>
      <c r="I170" s="107" t="s">
        <v>736</v>
      </c>
      <c r="J170" s="107"/>
      <c r="K170" s="108">
        <v>0.12</v>
      </c>
      <c r="L170" s="108">
        <v>0.12</v>
      </c>
      <c r="M170" s="108">
        <v>0.12</v>
      </c>
      <c r="N170" s="108">
        <v>0.12</v>
      </c>
      <c r="O170" s="108">
        <v>0.12</v>
      </c>
      <c r="P170" s="108">
        <v>0.12</v>
      </c>
      <c r="Q170" s="87"/>
      <c r="R170" s="87" t="s">
        <v>621</v>
      </c>
      <c r="S170" s="87" t="s">
        <v>621</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763</v>
      </c>
      <c r="G171" s="84"/>
      <c r="H171" s="87" t="s">
        <v>764</v>
      </c>
      <c r="I171" s="107" t="s">
        <v>736</v>
      </c>
      <c r="J171" s="107"/>
      <c r="K171" s="108">
        <v>4.2999999999999997E-2</v>
      </c>
      <c r="L171" s="108">
        <v>4.2999999999999997E-2</v>
      </c>
      <c r="M171" s="108">
        <v>4.2999999999999997E-2</v>
      </c>
      <c r="N171" s="108">
        <v>4.2999999999999997E-2</v>
      </c>
      <c r="O171" s="108">
        <v>4.2999999999999997E-2</v>
      </c>
      <c r="P171" s="108">
        <v>4.2999999999999997E-2</v>
      </c>
      <c r="Q171" s="87"/>
      <c r="R171" s="87" t="s">
        <v>737</v>
      </c>
      <c r="S171" s="87" t="s">
        <v>621</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765</v>
      </c>
      <c r="G172" s="84"/>
      <c r="H172" s="87" t="s">
        <v>766</v>
      </c>
      <c r="I172" s="107" t="s">
        <v>736</v>
      </c>
      <c r="J172" s="107"/>
      <c r="K172" s="108">
        <v>0.18</v>
      </c>
      <c r="L172" s="108">
        <v>0.18</v>
      </c>
      <c r="M172" s="87"/>
      <c r="N172" s="87"/>
      <c r="O172" s="87"/>
      <c r="P172" s="87"/>
      <c r="Q172" s="87"/>
      <c r="R172" s="87" t="s">
        <v>621</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767</v>
      </c>
      <c r="G173" s="84"/>
      <c r="H173" s="302" t="s">
        <v>768</v>
      </c>
      <c r="I173" s="107"/>
      <c r="J173" s="107" t="s">
        <v>628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769</v>
      </c>
      <c r="F174" s="79" t="s">
        <v>770</v>
      </c>
      <c r="G174" s="84"/>
      <c r="H174" s="87" t="s">
        <v>771</v>
      </c>
      <c r="I174" s="107" t="s">
        <v>772</v>
      </c>
      <c r="J174" s="107"/>
      <c r="K174" s="108">
        <v>25</v>
      </c>
      <c r="L174" s="108">
        <v>25</v>
      </c>
      <c r="M174" s="108">
        <v>25</v>
      </c>
      <c r="N174" s="108">
        <v>25</v>
      </c>
      <c r="O174" s="108">
        <v>25</v>
      </c>
      <c r="P174" s="108">
        <v>25</v>
      </c>
      <c r="Q174" s="87"/>
      <c r="R174" s="87" t="s">
        <v>773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774</v>
      </c>
      <c r="G175" s="84"/>
      <c r="H175" s="87" t="s">
        <v>775</v>
      </c>
      <c r="I175" s="107" t="s">
        <v>610</v>
      </c>
      <c r="J175" s="107"/>
      <c r="K175" s="108">
        <v>0.09</v>
      </c>
      <c r="L175" s="108">
        <v>0.09</v>
      </c>
      <c r="M175" s="108">
        <v>0.09</v>
      </c>
      <c r="N175" s="108">
        <v>0.09</v>
      </c>
      <c r="O175" s="108">
        <v>0.09</v>
      </c>
      <c r="P175" s="108">
        <v>0.09</v>
      </c>
      <c r="Q175" s="87"/>
      <c r="R175" s="87" t="s">
        <v>621</v>
      </c>
      <c r="S175" s="87" t="s">
        <v>621</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776</v>
      </c>
      <c r="G176" s="84"/>
      <c r="H176" s="87" t="s">
        <v>777</v>
      </c>
      <c r="I176" s="107" t="s">
        <v>778</v>
      </c>
      <c r="J176" s="107"/>
      <c r="K176" s="108">
        <v>0.26</v>
      </c>
      <c r="L176" s="108">
        <v>0.26</v>
      </c>
      <c r="M176" s="108">
        <v>0.36</v>
      </c>
      <c r="N176" s="108">
        <v>0.31</v>
      </c>
      <c r="O176" s="108">
        <v>0.36</v>
      </c>
      <c r="P176" s="108">
        <v>0.36</v>
      </c>
      <c r="Q176" s="87"/>
      <c r="R176" s="87" t="s">
        <v>621</v>
      </c>
      <c r="S176" s="87" t="s">
        <v>621</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779</v>
      </c>
      <c r="G177" s="84"/>
      <c r="H177" s="87" t="s">
        <v>780</v>
      </c>
      <c r="I177" s="107" t="s">
        <v>638</v>
      </c>
      <c r="J177" s="107"/>
      <c r="K177" s="108">
        <v>8.0000000000000007E-5</v>
      </c>
      <c r="L177" s="108">
        <v>8.0000000000000007E-5</v>
      </c>
      <c r="M177" s="108">
        <v>8.0000000000000007E-5</v>
      </c>
      <c r="N177" s="108">
        <v>8.0000000000000007E-5</v>
      </c>
      <c r="O177" s="108">
        <v>8.0000000000000007E-5</v>
      </c>
      <c r="P177" s="108">
        <v>8.0000000000000007E-5</v>
      </c>
      <c r="Q177" s="87"/>
      <c r="R177" s="87" t="s">
        <v>621</v>
      </c>
      <c r="S177" s="87" t="s">
        <v>621</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781</v>
      </c>
      <c r="G178" s="84"/>
      <c r="H178" s="87" t="s">
        <v>782</v>
      </c>
      <c r="I178" s="107" t="s">
        <v>610</v>
      </c>
      <c r="J178" s="107"/>
      <c r="K178" s="108">
        <v>0.84</v>
      </c>
      <c r="L178" s="108">
        <v>0.84</v>
      </c>
      <c r="M178" s="108">
        <v>0.84</v>
      </c>
      <c r="N178" s="108">
        <v>0.84</v>
      </c>
      <c r="O178" s="108">
        <v>0.84</v>
      </c>
      <c r="P178" s="108">
        <v>0.84</v>
      </c>
      <c r="Q178" s="87"/>
      <c r="R178" s="87" t="s">
        <v>621</v>
      </c>
      <c r="S178" s="87" t="s">
        <v>621</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783</v>
      </c>
      <c r="G179" s="84"/>
      <c r="H179" s="87" t="s">
        <v>784</v>
      </c>
      <c r="I179" s="107" t="s">
        <v>610</v>
      </c>
      <c r="J179" s="107"/>
      <c r="K179" s="108">
        <v>0.23</v>
      </c>
      <c r="L179" s="108">
        <v>0.23</v>
      </c>
      <c r="M179" s="108">
        <v>0.23</v>
      </c>
      <c r="N179" s="108">
        <v>0.23</v>
      </c>
      <c r="O179" s="108">
        <v>0.23</v>
      </c>
      <c r="P179" s="108">
        <v>0.23</v>
      </c>
      <c r="Q179" s="87"/>
      <c r="R179" s="87" t="s">
        <v>785</v>
      </c>
      <c r="S179" s="87" t="s">
        <v>621</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786</v>
      </c>
      <c r="G180" s="84"/>
      <c r="H180" s="87" t="s">
        <v>787</v>
      </c>
      <c r="I180" s="107" t="s">
        <v>788</v>
      </c>
      <c r="J180" s="107"/>
      <c r="K180" s="108">
        <v>0.02</v>
      </c>
      <c r="L180" s="108">
        <v>0.02</v>
      </c>
      <c r="M180" s="108">
        <v>2.5000000000000001E-3</v>
      </c>
      <c r="N180" s="108">
        <v>2.5000000000000001E-3</v>
      </c>
      <c r="O180" s="108">
        <v>2.5000000000000001E-3</v>
      </c>
      <c r="P180" s="108">
        <v>2.5000000000000001E-3</v>
      </c>
      <c r="Q180" s="87"/>
      <c r="R180" s="87" t="s">
        <v>785</v>
      </c>
      <c r="S180" s="87" t="s">
        <v>789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790</v>
      </c>
      <c r="G181" s="84"/>
      <c r="H181" s="87" t="s">
        <v>791</v>
      </c>
      <c r="I181" s="107" t="s">
        <v>683</v>
      </c>
      <c r="J181" s="107"/>
      <c r="K181" s="108">
        <v>0.9</v>
      </c>
      <c r="L181" s="108">
        <v>0.9</v>
      </c>
      <c r="M181" s="108">
        <v>0.9</v>
      </c>
      <c r="N181" s="108">
        <v>0.9</v>
      </c>
      <c r="O181" s="108">
        <v>0.9</v>
      </c>
      <c r="P181" s="108">
        <v>0.9</v>
      </c>
      <c r="Q181" s="87"/>
      <c r="R181" s="87" t="s">
        <v>621</v>
      </c>
      <c r="S181" s="87" t="s">
        <v>789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792</v>
      </c>
      <c r="G182" s="84"/>
      <c r="H182" s="87" t="s">
        <v>793</v>
      </c>
      <c r="I182" s="107" t="s">
        <v>794</v>
      </c>
      <c r="J182" s="107"/>
      <c r="K182" s="108">
        <v>5.7000000000000003E-5</v>
      </c>
      <c r="L182" s="108">
        <v>5.7000000000000003E-5</v>
      </c>
      <c r="M182" s="108">
        <v>5.7000000000000003E-5</v>
      </c>
      <c r="N182" s="108">
        <v>5.7000000000000003E-5</v>
      </c>
      <c r="O182" s="108">
        <v>5.7000000000000003E-5</v>
      </c>
      <c r="P182" s="108">
        <v>5.7000000000000003E-5</v>
      </c>
      <c r="Q182" s="87"/>
      <c r="R182" s="87" t="s">
        <v>785</v>
      </c>
      <c r="S182" s="87" t="s">
        <v>789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795</v>
      </c>
      <c r="G183" s="84"/>
      <c r="H183" s="87" t="s">
        <v>796</v>
      </c>
      <c r="I183" s="107" t="s">
        <v>736</v>
      </c>
      <c r="J183" s="107"/>
      <c r="K183" s="108">
        <v>0.16</v>
      </c>
      <c r="L183" s="108">
        <v>0.16</v>
      </c>
      <c r="M183" s="108">
        <v>0.16</v>
      </c>
      <c r="N183" s="108">
        <v>0.16</v>
      </c>
      <c r="O183" s="108">
        <v>0.16</v>
      </c>
      <c r="P183" s="108">
        <v>0.16</v>
      </c>
      <c r="Q183" s="87"/>
      <c r="R183" s="87" t="s">
        <v>785</v>
      </c>
      <c r="S183" s="87" t="s">
        <v>789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797</v>
      </c>
      <c r="G184" s="84"/>
      <c r="H184" s="87" t="s">
        <v>798</v>
      </c>
      <c r="I184" s="107" t="s">
        <v>633</v>
      </c>
      <c r="J184" s="107"/>
      <c r="K184" s="108">
        <v>1.52E-2</v>
      </c>
      <c r="L184" s="108">
        <v>1.52E-2</v>
      </c>
      <c r="M184" s="108">
        <v>1.52E-2</v>
      </c>
      <c r="N184" s="108">
        <v>1.52E-2</v>
      </c>
      <c r="O184" s="108">
        <v>1.52E-2</v>
      </c>
      <c r="P184" s="108">
        <v>1.52E-2</v>
      </c>
      <c r="Q184" s="87"/>
      <c r="R184" s="87" t="s">
        <v>621</v>
      </c>
      <c r="S184" s="87" t="s">
        <v>621</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799</v>
      </c>
      <c r="G185" s="84"/>
      <c r="H185" s="87" t="s">
        <v>800</v>
      </c>
      <c r="I185" s="107" t="s">
        <v>736</v>
      </c>
      <c r="J185" s="107"/>
      <c r="K185" s="314">
        <v>4.6000000000000001E-4</v>
      </c>
      <c r="L185" s="314">
        <v>4.6000000000000001E-4</v>
      </c>
      <c r="M185" s="108">
        <v>5.2599999999999999E-4</v>
      </c>
      <c r="N185" s="108">
        <v>5.2599999999999999E-4</v>
      </c>
      <c r="O185" s="108">
        <v>5.2599999999999999E-4</v>
      </c>
      <c r="P185" s="108">
        <v>5.2599999999999999E-4</v>
      </c>
      <c r="Q185" s="87"/>
      <c r="R185" s="87" t="s">
        <v>801</v>
      </c>
      <c r="S185" s="87" t="s">
        <v>801</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802</v>
      </c>
      <c r="G186" s="84"/>
      <c r="H186" s="87" t="s">
        <v>803</v>
      </c>
      <c r="I186" s="107" t="s">
        <v>610</v>
      </c>
      <c r="J186" s="107"/>
      <c r="K186" s="314">
        <v>1.47E-4</v>
      </c>
      <c r="L186" s="314">
        <v>1.47E-4</v>
      </c>
      <c r="M186" s="108">
        <v>1.61E-2</v>
      </c>
      <c r="N186" s="108">
        <v>1.29E-2</v>
      </c>
      <c r="O186" s="108">
        <v>1.61E-2</v>
      </c>
      <c r="P186" s="108">
        <v>1.61E-2</v>
      </c>
      <c r="Q186" s="87"/>
      <c r="R186" s="87" t="s">
        <v>801</v>
      </c>
      <c r="S186" s="87" t="s">
        <v>801</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804</v>
      </c>
      <c r="G187" s="84"/>
      <c r="H187" s="87" t="s">
        <v>805</v>
      </c>
      <c r="I187" s="107" t="s">
        <v>806</v>
      </c>
      <c r="J187" s="107"/>
      <c r="K187" s="108">
        <v>3.375E-3</v>
      </c>
      <c r="L187" s="108">
        <v>3.375E-3</v>
      </c>
      <c r="M187" s="108">
        <v>4.2200000000000001E-2</v>
      </c>
      <c r="N187" s="108">
        <v>3.3799999999999997E-2</v>
      </c>
      <c r="O187" s="108">
        <v>4.2200000000000001E-2</v>
      </c>
      <c r="P187" s="108">
        <v>4.2200000000000001E-2</v>
      </c>
      <c r="Q187" s="87"/>
      <c r="R187" s="87" t="s">
        <v>801</v>
      </c>
      <c r="S187" s="87" t="s">
        <v>801</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807</v>
      </c>
      <c r="G188" s="84"/>
      <c r="H188" s="87" t="s">
        <v>808</v>
      </c>
      <c r="I188" s="107" t="s">
        <v>809</v>
      </c>
      <c r="J188" s="107"/>
      <c r="K188" s="87"/>
      <c r="L188" s="87"/>
      <c r="M188" s="108">
        <v>1.1E-4</v>
      </c>
      <c r="N188" s="108">
        <v>1.1E-4</v>
      </c>
      <c r="O188" s="108">
        <v>1.1E-4</v>
      </c>
      <c r="P188" s="108">
        <v>1.1E-4</v>
      </c>
      <c r="Q188" s="87"/>
      <c r="R188" s="87"/>
      <c r="S188" s="87" t="s">
        <v>621</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810</v>
      </c>
      <c r="G189" s="84"/>
      <c r="H189" s="87" t="s">
        <v>811</v>
      </c>
      <c r="I189" s="107" t="s">
        <v>610</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812</v>
      </c>
      <c r="G190" s="84"/>
      <c r="H190" s="87" t="s">
        <v>813</v>
      </c>
      <c r="I190" s="107" t="s">
        <v>814</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621</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815</v>
      </c>
      <c r="G191" s="84"/>
      <c r="H191" s="87" t="s">
        <v>816</v>
      </c>
      <c r="I191" s="107" t="s">
        <v>817</v>
      </c>
      <c r="J191" s="107"/>
      <c r="K191" s="108">
        <v>40</v>
      </c>
      <c r="L191" s="108">
        <v>40</v>
      </c>
      <c r="M191" s="108">
        <v>5</v>
      </c>
      <c r="N191" s="108">
        <v>5</v>
      </c>
      <c r="O191" s="108">
        <v>5</v>
      </c>
      <c r="P191" s="108">
        <v>5</v>
      </c>
      <c r="Q191" s="87"/>
      <c r="R191" s="87" t="s">
        <v>621</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818</v>
      </c>
      <c r="G192" s="84"/>
      <c r="H192" s="87" t="s">
        <v>819</v>
      </c>
      <c r="I192" s="107" t="s">
        <v>820</v>
      </c>
      <c r="J192" s="107"/>
      <c r="K192" s="108">
        <v>100</v>
      </c>
      <c r="L192" s="108">
        <v>100</v>
      </c>
      <c r="M192" s="108">
        <v>100</v>
      </c>
      <c r="N192" s="108">
        <v>100</v>
      </c>
      <c r="O192" s="108">
        <v>100</v>
      </c>
      <c r="P192" s="108">
        <v>100</v>
      </c>
      <c r="Q192" s="87"/>
      <c r="R192" s="87" t="s">
        <v>621</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821</v>
      </c>
      <c r="G193" s="84"/>
      <c r="H193" s="87" t="s">
        <v>822</v>
      </c>
      <c r="I193" s="107" t="s">
        <v>820</v>
      </c>
      <c r="J193" s="107"/>
      <c r="K193" s="108">
        <v>100</v>
      </c>
      <c r="L193" s="108">
        <v>100</v>
      </c>
      <c r="M193" s="108">
        <v>100</v>
      </c>
      <c r="N193" s="108">
        <v>100</v>
      </c>
      <c r="O193" s="108">
        <v>100</v>
      </c>
      <c r="P193" s="108">
        <v>100</v>
      </c>
      <c r="Q193" s="87"/>
      <c r="R193" s="87" t="s">
        <v>621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823</v>
      </c>
      <c r="G194" s="84"/>
      <c r="H194" s="302" t="s">
        <v>824</v>
      </c>
      <c r="I194" s="107"/>
      <c r="J194" s="107" t="s">
        <v>628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825</v>
      </c>
      <c r="F195" s="79" t="s">
        <v>826</v>
      </c>
      <c r="G195" s="84"/>
      <c r="H195" s="87" t="s">
        <v>603</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827</v>
      </c>
      <c r="G196" s="84"/>
      <c r="H196" s="87" t="s">
        <v>828</v>
      </c>
      <c r="I196" s="107" t="s">
        <v>610</v>
      </c>
      <c r="J196" s="107"/>
      <c r="K196" s="108">
        <v>0.3</v>
      </c>
      <c r="L196" s="108">
        <v>0.3</v>
      </c>
      <c r="M196" s="108">
        <v>0.3</v>
      </c>
      <c r="N196" s="108">
        <v>0.3</v>
      </c>
      <c r="O196" s="108">
        <v>0.3</v>
      </c>
      <c r="P196" s="108">
        <v>0.3</v>
      </c>
      <c r="Q196" s="87"/>
      <c r="R196" s="87" t="s">
        <v>829</v>
      </c>
      <c r="S196" s="87" t="s">
        <v>829</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830</v>
      </c>
      <c r="G197" s="84"/>
      <c r="H197" s="87" t="s">
        <v>831</v>
      </c>
      <c r="I197" s="107" t="s">
        <v>610</v>
      </c>
      <c r="J197" s="107"/>
      <c r="K197" s="108">
        <v>0.25</v>
      </c>
      <c r="L197" s="108">
        <v>0.25</v>
      </c>
      <c r="M197" s="108">
        <v>0.25</v>
      </c>
      <c r="N197" s="108">
        <v>0.25</v>
      </c>
      <c r="O197" s="108">
        <v>0.25</v>
      </c>
      <c r="P197" s="108">
        <v>0.25</v>
      </c>
      <c r="Q197" s="87"/>
      <c r="R197" s="87" t="s">
        <v>829</v>
      </c>
      <c r="S197" s="87" t="s">
        <v>829</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832</v>
      </c>
      <c r="G198" s="84"/>
      <c r="H198" s="87" t="s">
        <v>833</v>
      </c>
      <c r="I198" s="107" t="s">
        <v>610</v>
      </c>
      <c r="J198" s="107"/>
      <c r="K198" s="108">
        <v>0.1</v>
      </c>
      <c r="L198" s="108">
        <v>0.1</v>
      </c>
      <c r="M198" s="108">
        <v>0.1</v>
      </c>
      <c r="N198" s="108">
        <v>0.1</v>
      </c>
      <c r="O198" s="108">
        <v>0.1</v>
      </c>
      <c r="P198" s="108">
        <v>0.1</v>
      </c>
      <c r="Q198" s="87"/>
      <c r="R198" s="87" t="s">
        <v>829</v>
      </c>
      <c r="S198" s="87" t="s">
        <v>829</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834</v>
      </c>
      <c r="G199" s="84"/>
      <c r="H199" s="87" t="s">
        <v>835</v>
      </c>
      <c r="I199" s="107" t="s">
        <v>655</v>
      </c>
      <c r="J199" s="107"/>
      <c r="K199" s="108">
        <v>7.0000000000000001E-3</v>
      </c>
      <c r="L199" s="108">
        <v>7.0000000000000001E-3</v>
      </c>
      <c r="M199" s="108">
        <v>7.0000000000000001E-3</v>
      </c>
      <c r="N199" s="108">
        <v>7.0000000000000001E-3</v>
      </c>
      <c r="O199" s="108">
        <v>7.0000000000000001E-3</v>
      </c>
      <c r="P199" s="108">
        <v>7.0000000000000001E-3</v>
      </c>
      <c r="Q199" s="87"/>
      <c r="R199" s="87" t="s">
        <v>829</v>
      </c>
      <c r="S199" s="87" t="s">
        <v>829</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836</v>
      </c>
      <c r="G200" s="84"/>
      <c r="H200" s="87" t="s">
        <v>837</v>
      </c>
      <c r="I200" s="107" t="s">
        <v>655</v>
      </c>
      <c r="J200" s="107"/>
      <c r="K200" s="108">
        <v>5.0000000000000001E-3</v>
      </c>
      <c r="L200" s="108">
        <v>5.0000000000000001E-3</v>
      </c>
      <c r="M200" s="108">
        <v>5.0000000000000001E-3</v>
      </c>
      <c r="N200" s="108">
        <v>5.0000000000000001E-3</v>
      </c>
      <c r="O200" s="108">
        <v>5.0000000000000001E-3</v>
      </c>
      <c r="P200" s="108">
        <v>5.0000000000000001E-3</v>
      </c>
      <c r="Q200" s="87"/>
      <c r="R200" s="87" t="s">
        <v>829</v>
      </c>
      <c r="S200" s="87" t="s">
        <v>829</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838</v>
      </c>
      <c r="G201" s="84"/>
      <c r="H201" s="87" t="s">
        <v>839</v>
      </c>
      <c r="I201" s="107" t="s">
        <v>610</v>
      </c>
      <c r="J201" s="107"/>
      <c r="K201" s="108">
        <v>0.35</v>
      </c>
      <c r="L201" s="108">
        <v>0.35</v>
      </c>
      <c r="M201" s="108">
        <v>0.35</v>
      </c>
      <c r="N201" s="108">
        <v>0.35</v>
      </c>
      <c r="O201" s="108">
        <v>0.35</v>
      </c>
      <c r="P201" s="108">
        <v>0.35</v>
      </c>
      <c r="Q201" s="87"/>
      <c r="R201" s="87" t="s">
        <v>829</v>
      </c>
      <c r="S201" s="87" t="s">
        <v>829</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840</v>
      </c>
      <c r="G202" s="84"/>
      <c r="H202" s="87" t="s">
        <v>841</v>
      </c>
      <c r="I202" s="107" t="s">
        <v>610</v>
      </c>
      <c r="J202" s="107"/>
      <c r="K202" s="108">
        <v>0.1</v>
      </c>
      <c r="L202" s="108">
        <v>0.1</v>
      </c>
      <c r="M202" s="108">
        <v>0.1</v>
      </c>
      <c r="N202" s="108">
        <v>0.1</v>
      </c>
      <c r="O202" s="108">
        <v>0.1</v>
      </c>
      <c r="P202" s="108">
        <v>0.1</v>
      </c>
      <c r="Q202" s="87"/>
      <c r="R202" s="87" t="s">
        <v>785</v>
      </c>
      <c r="S202" s="87" t="s">
        <v>829</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842</v>
      </c>
      <c r="G203" s="84"/>
      <c r="H203" s="302" t="s">
        <v>843</v>
      </c>
      <c r="I203" s="107"/>
      <c r="J203" s="107" t="s">
        <v>628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844</v>
      </c>
      <c r="F204" s="79" t="s">
        <v>845</v>
      </c>
      <c r="G204" s="84"/>
      <c r="H204" s="87" t="s">
        <v>603</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846</v>
      </c>
      <c r="G205" s="84"/>
      <c r="H205" s="87" t="s">
        <v>847</v>
      </c>
      <c r="I205" s="107" t="s">
        <v>610</v>
      </c>
      <c r="J205" s="107"/>
      <c r="K205" s="108">
        <v>0.05</v>
      </c>
      <c r="L205" s="108">
        <v>0.05</v>
      </c>
      <c r="M205" s="108">
        <v>0.05</v>
      </c>
      <c r="N205" s="108">
        <v>0.05</v>
      </c>
      <c r="O205" s="108">
        <v>0.05</v>
      </c>
      <c r="P205" s="108">
        <v>0.05</v>
      </c>
      <c r="Q205" s="87"/>
      <c r="R205" s="87" t="s">
        <v>848</v>
      </c>
      <c r="S205" s="87" t="s">
        <v>848</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849</v>
      </c>
      <c r="G206" s="84"/>
      <c r="H206" s="87" t="s">
        <v>850</v>
      </c>
      <c r="I206" s="107" t="s">
        <v>610</v>
      </c>
      <c r="J206" s="107"/>
      <c r="K206" s="108">
        <v>0.85</v>
      </c>
      <c r="L206" s="108">
        <v>0.85</v>
      </c>
      <c r="M206" s="108">
        <v>0.85</v>
      </c>
      <c r="N206" s="108">
        <v>0.85</v>
      </c>
      <c r="O206" s="108">
        <v>0.85</v>
      </c>
      <c r="P206" s="108">
        <v>0.85</v>
      </c>
      <c r="Q206" s="87"/>
      <c r="R206" s="87" t="s">
        <v>848</v>
      </c>
      <c r="S206" s="87" t="s">
        <v>848</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851</v>
      </c>
      <c r="G207" s="84"/>
      <c r="H207" s="87" t="s">
        <v>852</v>
      </c>
      <c r="I207" s="107" t="s">
        <v>610</v>
      </c>
      <c r="J207" s="107"/>
      <c r="K207" s="108">
        <v>5.5</v>
      </c>
      <c r="L207" s="108">
        <v>5.5</v>
      </c>
      <c r="M207" s="108">
        <v>5.5</v>
      </c>
      <c r="N207" s="108">
        <v>5.5</v>
      </c>
      <c r="O207" s="108">
        <v>5.5</v>
      </c>
      <c r="P207" s="108">
        <v>5.5</v>
      </c>
      <c r="Q207" s="87"/>
      <c r="R207" s="87" t="s">
        <v>848</v>
      </c>
      <c r="S207" s="87" t="s">
        <v>848</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853</v>
      </c>
      <c r="G208" s="84"/>
      <c r="H208" s="87" t="s">
        <v>854</v>
      </c>
      <c r="I208" s="107" t="s">
        <v>610</v>
      </c>
      <c r="J208" s="107"/>
      <c r="K208" s="108">
        <v>0.17799999999999999</v>
      </c>
      <c r="L208" s="108">
        <v>0.17799999999999999</v>
      </c>
      <c r="M208" s="108">
        <v>0.17799999999999999</v>
      </c>
      <c r="N208" s="108">
        <v>0.17799999999999999</v>
      </c>
      <c r="O208" s="108">
        <v>0.17799999999999999</v>
      </c>
      <c r="P208" s="108">
        <v>0.17799999999999999</v>
      </c>
      <c r="Q208" s="87"/>
      <c r="R208" s="87" t="s">
        <v>848</v>
      </c>
      <c r="S208" s="87" t="s">
        <v>848</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855</v>
      </c>
      <c r="G209" s="84"/>
      <c r="H209" s="87" t="s">
        <v>856</v>
      </c>
      <c r="I209" s="107" t="s">
        <v>683</v>
      </c>
      <c r="J209" s="107"/>
      <c r="K209" s="108">
        <v>0.92</v>
      </c>
      <c r="L209" s="108">
        <v>0.92</v>
      </c>
      <c r="M209" s="108">
        <v>0.92</v>
      </c>
      <c r="N209" s="108">
        <v>0.92</v>
      </c>
      <c r="O209" s="108">
        <v>0.92</v>
      </c>
      <c r="P209" s="108">
        <v>0.92</v>
      </c>
      <c r="Q209" s="87"/>
      <c r="R209" s="87" t="s">
        <v>737</v>
      </c>
      <c r="S209" s="87" t="s">
        <v>737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857</v>
      </c>
      <c r="G210" s="84"/>
      <c r="H210" s="87" t="s">
        <v>858</v>
      </c>
      <c r="I210" s="107" t="s">
        <v>610</v>
      </c>
      <c r="J210" s="107"/>
      <c r="K210" s="108">
        <v>1</v>
      </c>
      <c r="L210" s="108">
        <v>1</v>
      </c>
      <c r="M210" s="108">
        <v>1</v>
      </c>
      <c r="N210" s="108">
        <v>1</v>
      </c>
      <c r="O210" s="108">
        <v>1</v>
      </c>
      <c r="P210" s="108">
        <v>1</v>
      </c>
      <c r="Q210" s="87"/>
      <c r="R210" s="87" t="s">
        <v>801</v>
      </c>
      <c r="S210" s="87" t="s">
        <v>801</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859</v>
      </c>
      <c r="G211" s="84"/>
      <c r="H211" s="87" t="s">
        <v>860</v>
      </c>
      <c r="I211" s="107" t="s">
        <v>610</v>
      </c>
      <c r="J211" s="107"/>
      <c r="K211" s="108">
        <v>0.6</v>
      </c>
      <c r="L211" s="108">
        <v>0.6</v>
      </c>
      <c r="M211" s="108">
        <v>0.6</v>
      </c>
      <c r="N211" s="108">
        <v>0.6</v>
      </c>
      <c r="O211" s="108">
        <v>0.6</v>
      </c>
      <c r="P211" s="108">
        <v>0.6</v>
      </c>
      <c r="Q211" s="87"/>
      <c r="R211" s="87" t="s">
        <v>801</v>
      </c>
      <c r="S211" s="87" t="s">
        <v>801</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861</v>
      </c>
      <c r="G212" s="84"/>
      <c r="H212" s="87" t="s">
        <v>862</v>
      </c>
      <c r="I212" s="107" t="s">
        <v>610</v>
      </c>
      <c r="J212" s="107"/>
      <c r="K212" s="108">
        <v>0.25</v>
      </c>
      <c r="L212" s="108">
        <v>0.25</v>
      </c>
      <c r="M212" s="108">
        <v>0.25</v>
      </c>
      <c r="N212" s="108">
        <v>0.25</v>
      </c>
      <c r="O212" s="108">
        <v>0.25</v>
      </c>
      <c r="P212" s="108">
        <v>0.25</v>
      </c>
      <c r="Q212" s="87"/>
      <c r="R212" s="87" t="s">
        <v>801</v>
      </c>
      <c r="S212" s="87" t="s">
        <v>801</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863</v>
      </c>
      <c r="G213" s="84"/>
      <c r="H213" s="87" t="s">
        <v>864</v>
      </c>
      <c r="I213" s="107" t="s">
        <v>610</v>
      </c>
      <c r="J213" s="107"/>
      <c r="K213" s="108">
        <v>0.9</v>
      </c>
      <c r="L213" s="108">
        <v>0.9</v>
      </c>
      <c r="M213" s="108">
        <v>0.9</v>
      </c>
      <c r="N213" s="108">
        <v>0.9</v>
      </c>
      <c r="O213" s="108">
        <v>0.9</v>
      </c>
      <c r="P213" s="108">
        <v>0.9</v>
      </c>
      <c r="Q213" s="87"/>
      <c r="R213" s="87" t="s">
        <v>865</v>
      </c>
      <c r="S213" s="87" t="s">
        <v>865</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866</v>
      </c>
      <c r="G214" s="84"/>
      <c r="H214" s="302" t="s">
        <v>867</v>
      </c>
      <c r="I214" s="107"/>
      <c r="J214" s="107" t="s">
        <v>628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868</v>
      </c>
      <c r="F215" s="79" t="s">
        <v>869</v>
      </c>
      <c r="G215" s="84"/>
      <c r="H215" s="87" t="s">
        <v>870</v>
      </c>
      <c r="I215" s="107" t="s">
        <v>640</v>
      </c>
      <c r="J215" s="107"/>
      <c r="K215" s="108">
        <v>90</v>
      </c>
      <c r="L215" s="108">
        <v>90</v>
      </c>
      <c r="M215" s="108">
        <v>0</v>
      </c>
      <c r="N215" s="108">
        <v>0</v>
      </c>
      <c r="O215" s="108">
        <v>0</v>
      </c>
      <c r="P215" s="108">
        <v>0</v>
      </c>
      <c r="Q215" s="87"/>
      <c r="R215" s="87" t="s">
        <v>871</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872</v>
      </c>
      <c r="G216" s="84"/>
      <c r="H216" s="87" t="s">
        <v>873</v>
      </c>
      <c r="I216" s="107" t="s">
        <v>640</v>
      </c>
      <c r="J216" s="107"/>
      <c r="K216" s="108">
        <v>150</v>
      </c>
      <c r="L216" s="108">
        <v>150</v>
      </c>
      <c r="M216" s="108">
        <v>285</v>
      </c>
      <c r="N216" s="108">
        <v>285</v>
      </c>
      <c r="O216" s="108">
        <v>285</v>
      </c>
      <c r="P216" s="108">
        <v>285</v>
      </c>
      <c r="Q216" s="87"/>
      <c r="R216" s="87" t="s">
        <v>874</v>
      </c>
      <c r="S216" s="87" t="s">
        <v>874</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875</v>
      </c>
      <c r="G217" s="84"/>
      <c r="H217" s="87" t="s">
        <v>876</v>
      </c>
      <c r="I217" s="107" t="s">
        <v>610</v>
      </c>
      <c r="J217" s="107"/>
      <c r="K217" s="108">
        <v>1.304</v>
      </c>
      <c r="L217" s="108">
        <v>1.304</v>
      </c>
      <c r="M217" s="108">
        <v>2.2000000000000002</v>
      </c>
      <c r="N217" s="108">
        <v>2.2000000000000002</v>
      </c>
      <c r="O217" s="108">
        <v>2.2000000000000002</v>
      </c>
      <c r="P217" s="108">
        <v>2.2000000000000002</v>
      </c>
      <c r="Q217" s="87"/>
      <c r="R217" s="87" t="s">
        <v>874</v>
      </c>
      <c r="S217" s="87" t="s">
        <v>874</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877</v>
      </c>
      <c r="G218" s="84"/>
      <c r="H218" s="87" t="s">
        <v>876</v>
      </c>
      <c r="I218" s="107" t="s">
        <v>610</v>
      </c>
      <c r="J218" s="107"/>
      <c r="K218" s="108">
        <v>2.625</v>
      </c>
      <c r="L218" s="108">
        <v>2.625</v>
      </c>
      <c r="M218" s="108">
        <v>1.77</v>
      </c>
      <c r="N218" s="108">
        <v>1.77</v>
      </c>
      <c r="O218" s="108">
        <v>1.77</v>
      </c>
      <c r="P218" s="108">
        <v>1.77</v>
      </c>
      <c r="Q218" s="87"/>
      <c r="R218" s="87" t="s">
        <v>874</v>
      </c>
      <c r="S218" s="87" t="s">
        <v>874</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878</v>
      </c>
      <c r="G219" s="84"/>
      <c r="H219" s="87" t="s">
        <v>879</v>
      </c>
      <c r="I219" s="107" t="s">
        <v>610</v>
      </c>
      <c r="J219" s="107"/>
      <c r="K219" s="108">
        <v>0.33</v>
      </c>
      <c r="L219" s="108">
        <v>0.33</v>
      </c>
      <c r="M219" s="108">
        <v>0.33</v>
      </c>
      <c r="N219" s="108">
        <v>0.33</v>
      </c>
      <c r="O219" s="108">
        <v>0.33</v>
      </c>
      <c r="P219" s="108">
        <v>0.33</v>
      </c>
      <c r="Q219" s="87"/>
      <c r="R219" s="87" t="s">
        <v>874</v>
      </c>
      <c r="S219" s="87" t="s">
        <v>874</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880</v>
      </c>
      <c r="G220" s="84"/>
      <c r="H220" s="87" t="s">
        <v>881</v>
      </c>
      <c r="I220" s="107" t="s">
        <v>882</v>
      </c>
      <c r="J220" s="107"/>
      <c r="K220" s="108">
        <v>1.43</v>
      </c>
      <c r="L220" s="108">
        <v>1.43</v>
      </c>
      <c r="M220" s="108">
        <v>1.8</v>
      </c>
      <c r="N220" s="108">
        <v>1.8</v>
      </c>
      <c r="O220" s="108">
        <v>1.8</v>
      </c>
      <c r="P220" s="108">
        <v>1.8</v>
      </c>
      <c r="Q220" s="87"/>
      <c r="R220" s="87" t="s">
        <v>874</v>
      </c>
      <c r="S220" s="87" t="s">
        <v>874</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883</v>
      </c>
      <c r="G221" s="84"/>
      <c r="H221" s="87" t="s">
        <v>884</v>
      </c>
      <c r="I221" s="107" t="s">
        <v>610</v>
      </c>
      <c r="J221" s="107"/>
      <c r="K221" s="108">
        <v>3.38</v>
      </c>
      <c r="L221" s="108">
        <v>3.38</v>
      </c>
      <c r="M221" s="108">
        <v>2.42</v>
      </c>
      <c r="N221" s="108">
        <v>2.42</v>
      </c>
      <c r="O221" s="108">
        <v>2.42</v>
      </c>
      <c r="P221" s="108">
        <v>2.42</v>
      </c>
      <c r="Q221" s="87"/>
      <c r="R221" s="87" t="s">
        <v>874</v>
      </c>
      <c r="S221" s="87" t="s">
        <v>874</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885</v>
      </c>
      <c r="G222" s="84"/>
      <c r="H222" s="87" t="s">
        <v>886</v>
      </c>
      <c r="I222" s="107" t="s">
        <v>610</v>
      </c>
      <c r="J222" s="107"/>
      <c r="K222" s="108">
        <v>0.91</v>
      </c>
      <c r="L222" s="108">
        <v>0.91</v>
      </c>
      <c r="M222" s="108">
        <v>1.1599999999999999</v>
      </c>
      <c r="N222" s="108">
        <v>1.1599999999999999</v>
      </c>
      <c r="O222" s="108">
        <v>1.1599999999999999</v>
      </c>
      <c r="P222" s="108">
        <v>1.1599999999999999</v>
      </c>
      <c r="Q222" s="87"/>
      <c r="R222" s="87" t="s">
        <v>874</v>
      </c>
      <c r="S222" s="87" t="s">
        <v>874</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887</v>
      </c>
      <c r="G223" s="84"/>
      <c r="H223" s="87" t="s">
        <v>888</v>
      </c>
      <c r="I223" s="107" t="s">
        <v>889</v>
      </c>
      <c r="J223" s="107"/>
      <c r="K223" s="108">
        <v>4.33</v>
      </c>
      <c r="L223" s="108">
        <v>4.33</v>
      </c>
      <c r="M223" s="108">
        <v>4.1100000000000003</v>
      </c>
      <c r="N223" s="108">
        <v>4.1100000000000003</v>
      </c>
      <c r="O223" s="108">
        <v>4.1100000000000003</v>
      </c>
      <c r="P223" s="108">
        <v>4.1100000000000003</v>
      </c>
      <c r="Q223" s="87"/>
      <c r="R223" s="87" t="s">
        <v>874</v>
      </c>
      <c r="S223" s="87" t="s">
        <v>874</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890</v>
      </c>
      <c r="G224" s="84"/>
      <c r="H224" s="87" t="s">
        <v>891</v>
      </c>
      <c r="I224" s="107" t="s">
        <v>610</v>
      </c>
      <c r="J224" s="107"/>
      <c r="K224" s="108">
        <v>4.37</v>
      </c>
      <c r="L224" s="108">
        <v>4.37</v>
      </c>
      <c r="M224" s="108">
        <v>343.5</v>
      </c>
      <c r="N224" s="108">
        <v>343.5</v>
      </c>
      <c r="O224" s="108">
        <v>343.5</v>
      </c>
      <c r="P224" s="108">
        <v>343.5</v>
      </c>
      <c r="Q224" s="87"/>
      <c r="R224" s="87" t="s">
        <v>874</v>
      </c>
      <c r="S224" s="87" t="s">
        <v>874</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892</v>
      </c>
      <c r="G225" s="84"/>
      <c r="H225" s="87" t="s">
        <v>893</v>
      </c>
      <c r="I225" s="107" t="s">
        <v>610</v>
      </c>
      <c r="J225" s="107"/>
      <c r="K225" s="108">
        <v>0.96499999999999997</v>
      </c>
      <c r="L225" s="108">
        <v>0.96499999999999997</v>
      </c>
      <c r="M225" s="108">
        <v>1.6400000000000001E-2</v>
      </c>
      <c r="N225" s="108">
        <v>1.6400000000000001E-2</v>
      </c>
      <c r="O225" s="108">
        <v>1.6400000000000001E-2</v>
      </c>
      <c r="P225" s="108">
        <v>1.6400000000000001E-2</v>
      </c>
      <c r="Q225" s="87"/>
      <c r="R225" s="87" t="s">
        <v>874</v>
      </c>
      <c r="S225" s="87" t="s">
        <v>874</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894</v>
      </c>
      <c r="G226" s="84"/>
      <c r="H226" s="87" t="s">
        <v>895</v>
      </c>
      <c r="I226" s="107" t="s">
        <v>882</v>
      </c>
      <c r="J226" s="107"/>
      <c r="K226" s="108">
        <v>0.14499999999999999</v>
      </c>
      <c r="L226" s="108">
        <v>0.14499999999999999</v>
      </c>
      <c r="M226" s="108">
        <v>0.13400000000000001</v>
      </c>
      <c r="N226" s="108">
        <v>0.13400000000000001</v>
      </c>
      <c r="O226" s="108">
        <v>0.13400000000000001</v>
      </c>
      <c r="P226" s="108">
        <v>0.13400000000000001</v>
      </c>
      <c r="Q226" s="87"/>
      <c r="R226" s="87" t="s">
        <v>874</v>
      </c>
      <c r="S226" s="87" t="s">
        <v>874</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896</v>
      </c>
      <c r="G227" s="84"/>
      <c r="H227" s="87" t="s">
        <v>897</v>
      </c>
      <c r="I227" s="107" t="s">
        <v>610</v>
      </c>
      <c r="J227" s="107"/>
      <c r="K227" s="108">
        <v>4.5599999999999996</v>
      </c>
      <c r="L227" s="108">
        <v>4.5599999999999996</v>
      </c>
      <c r="M227" s="108">
        <v>6.22</v>
      </c>
      <c r="N227" s="108">
        <v>6.22</v>
      </c>
      <c r="O227" s="108">
        <v>6.22</v>
      </c>
      <c r="P227" s="108">
        <v>6.22</v>
      </c>
      <c r="Q227" s="87"/>
      <c r="R227" s="87" t="s">
        <v>874</v>
      </c>
      <c r="S227" s="87" t="s">
        <v>874</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collapsed="1" x14ac:dyDescent="0.25">
      <c r="A228" s="54"/>
      <c r="B228" s="63"/>
      <c r="C228" s="56">
        <f t="shared" si="27"/>
        <v>3</v>
      </c>
      <c r="D228" s="84"/>
      <c r="E228" s="79"/>
      <c r="F228" s="79" t="s">
        <v>898</v>
      </c>
      <c r="G228" s="84"/>
      <c r="H228" s="87" t="s">
        <v>893</v>
      </c>
      <c r="I228" s="107" t="s">
        <v>638</v>
      </c>
      <c r="J228" s="107"/>
      <c r="K228" s="108">
        <v>0.9</v>
      </c>
      <c r="L228" s="108">
        <v>0.9</v>
      </c>
      <c r="M228" s="108">
        <v>0.747</v>
      </c>
      <c r="N228" s="108">
        <v>0.747</v>
      </c>
      <c r="O228" s="108">
        <v>0.747</v>
      </c>
      <c r="P228" s="108">
        <v>0.747</v>
      </c>
      <c r="Q228" s="87"/>
      <c r="R228" s="87" t="s">
        <v>874</v>
      </c>
      <c r="S228" s="87" t="s">
        <v>874</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899</v>
      </c>
      <c r="F229" s="79" t="s">
        <v>900</v>
      </c>
      <c r="G229" s="84"/>
      <c r="H229" s="87" t="s">
        <v>901</v>
      </c>
      <c r="I229" s="107" t="s">
        <v>610</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902</v>
      </c>
      <c r="F230" s="79" t="s">
        <v>810</v>
      </c>
      <c r="G230" s="84"/>
      <c r="H230" s="87" t="s">
        <v>903</v>
      </c>
      <c r="I230" s="107" t="s">
        <v>610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904</v>
      </c>
      <c r="G231" s="84"/>
      <c r="H231" s="302" t="s">
        <v>905</v>
      </c>
      <c r="I231" s="107"/>
      <c r="J231" s="107" t="s">
        <v>628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906</v>
      </c>
      <c r="F232" s="79" t="s">
        <v>907</v>
      </c>
      <c r="G232" s="84"/>
      <c r="H232" s="87" t="s">
        <v>908</v>
      </c>
      <c r="I232" s="107" t="s">
        <v>778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909</v>
      </c>
      <c r="G233" s="84"/>
      <c r="H233" s="87" t="s">
        <v>910</v>
      </c>
      <c r="I233" s="107" t="s">
        <v>640</v>
      </c>
      <c r="J233" s="107"/>
      <c r="K233" s="108">
        <v>2</v>
      </c>
      <c r="L233" s="108">
        <v>2</v>
      </c>
      <c r="M233" s="108">
        <v>4</v>
      </c>
      <c r="N233" s="108">
        <v>4</v>
      </c>
      <c r="O233" s="108">
        <v>4</v>
      </c>
      <c r="P233" s="108">
        <v>4</v>
      </c>
      <c r="Q233" s="87"/>
      <c r="R233" s="87" t="s">
        <v>785</v>
      </c>
      <c r="S233" s="87" t="s">
        <v>911</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912</v>
      </c>
      <c r="G234" s="84"/>
      <c r="H234" s="87" t="s">
        <v>913</v>
      </c>
      <c r="I234" s="107" t="s">
        <v>640</v>
      </c>
      <c r="J234" s="107"/>
      <c r="K234" s="108">
        <v>22</v>
      </c>
      <c r="L234" s="108">
        <v>22</v>
      </c>
      <c r="M234" s="108">
        <v>30</v>
      </c>
      <c r="N234" s="108">
        <v>30</v>
      </c>
      <c r="O234" s="108">
        <v>30</v>
      </c>
      <c r="P234" s="108">
        <v>30</v>
      </c>
      <c r="Q234" s="87"/>
      <c r="R234" s="87" t="s">
        <v>785</v>
      </c>
      <c r="S234" s="87" t="s">
        <v>911</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914</v>
      </c>
      <c r="G235" s="84"/>
      <c r="H235" s="87" t="s">
        <v>915</v>
      </c>
      <c r="I235" s="107" t="s">
        <v>610</v>
      </c>
      <c r="J235" s="107"/>
      <c r="K235" s="108">
        <v>1</v>
      </c>
      <c r="L235" s="108">
        <v>1</v>
      </c>
      <c r="M235" s="108">
        <v>0.6</v>
      </c>
      <c r="N235" s="108">
        <v>0.6</v>
      </c>
      <c r="O235" s="108">
        <v>0.6</v>
      </c>
      <c r="P235" s="108">
        <v>0.6</v>
      </c>
      <c r="Q235" s="87"/>
      <c r="R235" s="87" t="s">
        <v>785</v>
      </c>
      <c r="S235" s="87" t="s">
        <v>911</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916</v>
      </c>
      <c r="G236" s="84"/>
      <c r="H236" s="87" t="s">
        <v>917</v>
      </c>
      <c r="I236" s="107" t="s">
        <v>610</v>
      </c>
      <c r="J236" s="107"/>
      <c r="K236" s="87"/>
      <c r="L236" s="87"/>
      <c r="M236" s="108">
        <v>0.6</v>
      </c>
      <c r="N236" s="108">
        <v>0.6</v>
      </c>
      <c r="O236" s="108">
        <v>0.6</v>
      </c>
      <c r="P236" s="108">
        <v>0.105</v>
      </c>
      <c r="Q236" s="87"/>
      <c r="R236" s="87"/>
      <c r="S236" s="87" t="s">
        <v>911</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918</v>
      </c>
      <c r="G237" s="84"/>
      <c r="H237" s="87" t="s">
        <v>919</v>
      </c>
      <c r="I237" s="107" t="s">
        <v>683</v>
      </c>
      <c r="J237" s="107"/>
      <c r="K237" s="108">
        <v>0.94</v>
      </c>
      <c r="L237" s="108">
        <v>0.94</v>
      </c>
      <c r="M237" s="108">
        <v>0.94</v>
      </c>
      <c r="N237" s="108">
        <v>0.94</v>
      </c>
      <c r="O237" s="108">
        <v>0.94</v>
      </c>
      <c r="P237" s="108">
        <v>0.94</v>
      </c>
      <c r="Q237" s="87"/>
      <c r="R237" s="87" t="s">
        <v>737</v>
      </c>
      <c r="S237" s="87" t="s">
        <v>737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920</v>
      </c>
      <c r="G238" s="84"/>
      <c r="H238" s="87" t="s">
        <v>921</v>
      </c>
      <c r="I238" s="107" t="s">
        <v>704</v>
      </c>
      <c r="J238" s="107"/>
      <c r="K238" s="108">
        <v>4.7</v>
      </c>
      <c r="L238" s="108">
        <v>4.7</v>
      </c>
      <c r="M238" s="108">
        <v>3.1</v>
      </c>
      <c r="N238" s="108">
        <v>3.1</v>
      </c>
      <c r="O238" s="108">
        <v>3.1</v>
      </c>
      <c r="P238" s="108">
        <v>3.1</v>
      </c>
      <c r="Q238" s="87"/>
      <c r="R238" s="87" t="s">
        <v>922</v>
      </c>
      <c r="S238" s="87" t="s">
        <v>621</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923</v>
      </c>
      <c r="G239" s="84"/>
      <c r="H239" s="87" t="s">
        <v>924</v>
      </c>
      <c r="I239" s="107" t="s">
        <v>610</v>
      </c>
      <c r="J239" s="107"/>
      <c r="K239" s="108">
        <v>1.17</v>
      </c>
      <c r="L239" s="108">
        <v>1.17</v>
      </c>
      <c r="M239" s="108">
        <v>1.17</v>
      </c>
      <c r="N239" s="108">
        <v>1.17</v>
      </c>
      <c r="O239" s="108">
        <v>1.17</v>
      </c>
      <c r="P239" s="108">
        <v>1.17</v>
      </c>
      <c r="Q239" s="87"/>
      <c r="R239" s="87" t="s">
        <v>785</v>
      </c>
      <c r="S239" s="87" t="s">
        <v>659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925</v>
      </c>
      <c r="G240" s="84"/>
      <c r="H240" s="87" t="s">
        <v>665</v>
      </c>
      <c r="I240" s="107" t="s">
        <v>610</v>
      </c>
      <c r="J240" s="107"/>
      <c r="K240" s="108">
        <v>0.77</v>
      </c>
      <c r="L240" s="108">
        <v>0.77</v>
      </c>
      <c r="M240" s="87"/>
      <c r="N240" s="87"/>
      <c r="O240" s="87"/>
      <c r="P240" s="87"/>
      <c r="Q240" s="87"/>
      <c r="R240" s="87" t="s">
        <v>785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926</v>
      </c>
      <c r="G241" s="84"/>
      <c r="H241" s="87" t="s">
        <v>665</v>
      </c>
      <c r="I241" s="107" t="s">
        <v>610</v>
      </c>
      <c r="J241" s="107"/>
      <c r="K241" s="108">
        <v>0</v>
      </c>
      <c r="L241" s="108">
        <v>0</v>
      </c>
      <c r="M241" s="87"/>
      <c r="N241" s="87"/>
      <c r="O241" s="87"/>
      <c r="P241" s="87"/>
      <c r="Q241" s="87"/>
      <c r="R241" s="87" t="s">
        <v>785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927</v>
      </c>
      <c r="G242" s="84"/>
      <c r="H242" s="87" t="s">
        <v>665</v>
      </c>
      <c r="I242" s="107" t="s">
        <v>610</v>
      </c>
      <c r="J242" s="107"/>
      <c r="K242" s="108">
        <v>0.4</v>
      </c>
      <c r="L242" s="108">
        <v>0.4</v>
      </c>
      <c r="M242" s="108">
        <v>0.04</v>
      </c>
      <c r="N242" s="108">
        <v>0.04</v>
      </c>
      <c r="O242" s="108">
        <v>0.04</v>
      </c>
      <c r="P242" s="108">
        <v>0.04</v>
      </c>
      <c r="Q242" s="87"/>
      <c r="R242" s="87" t="s">
        <v>785</v>
      </c>
      <c r="S242" s="87" t="s">
        <v>659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928</v>
      </c>
      <c r="G243" s="84"/>
      <c r="H243" s="87" t="s">
        <v>665</v>
      </c>
      <c r="I243" s="107" t="s">
        <v>610</v>
      </c>
      <c r="J243" s="107"/>
      <c r="K243" s="108">
        <v>30</v>
      </c>
      <c r="L243" s="108">
        <v>30</v>
      </c>
      <c r="M243" s="108">
        <v>90</v>
      </c>
      <c r="N243" s="108">
        <v>90</v>
      </c>
      <c r="O243" s="108">
        <v>90</v>
      </c>
      <c r="P243" s="108">
        <v>90</v>
      </c>
      <c r="Q243" s="87"/>
      <c r="R243" s="87" t="s">
        <v>659</v>
      </c>
      <c r="S243" s="87" t="s">
        <v>659</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929</v>
      </c>
      <c r="G244" s="84"/>
      <c r="H244" s="87" t="s">
        <v>930</v>
      </c>
      <c r="I244" s="107" t="s">
        <v>931</v>
      </c>
      <c r="J244" s="107"/>
      <c r="K244" s="108">
        <v>0.3</v>
      </c>
      <c r="L244" s="108">
        <v>0.3</v>
      </c>
      <c r="M244" s="108">
        <v>0.42</v>
      </c>
      <c r="N244" s="108">
        <v>0.42</v>
      </c>
      <c r="O244" s="108">
        <v>0.42</v>
      </c>
      <c r="P244" s="108">
        <v>0.42</v>
      </c>
      <c r="Q244" s="87"/>
      <c r="R244" s="87" t="s">
        <v>659</v>
      </c>
      <c r="S244" s="87" t="s">
        <v>659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932</v>
      </c>
      <c r="G245" s="84"/>
      <c r="H245" s="87" t="s">
        <v>933</v>
      </c>
      <c r="I245" s="107" t="s">
        <v>931</v>
      </c>
      <c r="J245" s="107"/>
      <c r="K245" s="108">
        <v>0.41</v>
      </c>
      <c r="L245" s="108">
        <v>0.41</v>
      </c>
      <c r="M245" s="108">
        <v>0.57999999999999996</v>
      </c>
      <c r="N245" s="108">
        <v>0.57999999999999996</v>
      </c>
      <c r="O245" s="108">
        <v>0.57999999999999996</v>
      </c>
      <c r="P245" s="108">
        <v>0.57999999999999996</v>
      </c>
      <c r="Q245" s="87"/>
      <c r="R245" s="87" t="s">
        <v>934</v>
      </c>
      <c r="S245" s="87" t="s">
        <v>934</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935</v>
      </c>
      <c r="G246" s="84"/>
      <c r="H246" s="87" t="s">
        <v>936</v>
      </c>
      <c r="I246" s="107" t="s">
        <v>640</v>
      </c>
      <c r="J246" s="107"/>
      <c r="K246" s="108">
        <v>7.0999999999999994E-2</v>
      </c>
      <c r="L246" s="108">
        <v>7.0999999999999994E-2</v>
      </c>
      <c r="M246" s="108">
        <v>3.5999999999999997E-2</v>
      </c>
      <c r="N246" s="108">
        <v>3.5999999999999997E-2</v>
      </c>
      <c r="O246" s="108">
        <v>3.5999999999999997E-2</v>
      </c>
      <c r="P246" s="108">
        <v>3.5999999999999997E-2</v>
      </c>
      <c r="Q246" s="87"/>
      <c r="R246" s="87" t="s">
        <v>934</v>
      </c>
      <c r="S246" s="87" t="s">
        <v>934</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937</v>
      </c>
      <c r="G247" s="84"/>
      <c r="H247" s="87" t="s">
        <v>938</v>
      </c>
      <c r="I247" s="107" t="s">
        <v>683</v>
      </c>
      <c r="J247" s="107"/>
      <c r="K247" s="108">
        <v>4.4999999999999998E-2</v>
      </c>
      <c r="L247" s="108">
        <v>4.4999999999999998E-2</v>
      </c>
      <c r="M247" s="108">
        <v>3.2000000000000001E-2</v>
      </c>
      <c r="N247" s="108">
        <v>3.2000000000000001E-2</v>
      </c>
      <c r="O247" s="108">
        <v>3.2000000000000001E-2</v>
      </c>
      <c r="P247" s="108">
        <v>3.2000000000000001E-2</v>
      </c>
      <c r="Q247" s="87"/>
      <c r="R247" s="87" t="s">
        <v>922</v>
      </c>
      <c r="S247" s="87" t="s">
        <v>934</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939</v>
      </c>
      <c r="G248" s="84"/>
      <c r="H248" s="87" t="s">
        <v>940</v>
      </c>
      <c r="I248" s="107" t="s">
        <v>610</v>
      </c>
      <c r="J248" s="107"/>
      <c r="K248" s="108">
        <v>0.7</v>
      </c>
      <c r="L248" s="108">
        <v>0.7</v>
      </c>
      <c r="M248" s="108">
        <v>0.7</v>
      </c>
      <c r="N248" s="108">
        <v>0.7</v>
      </c>
      <c r="O248" s="108">
        <v>0.7</v>
      </c>
      <c r="P248" s="108">
        <v>0.7</v>
      </c>
      <c r="Q248" s="87"/>
      <c r="R248" s="87" t="s">
        <v>785</v>
      </c>
      <c r="S248" s="87" t="s">
        <v>659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941</v>
      </c>
      <c r="G249" s="84"/>
      <c r="H249" s="87" t="s">
        <v>942</v>
      </c>
      <c r="I249" s="107" t="s">
        <v>610</v>
      </c>
      <c r="J249" s="107"/>
      <c r="K249" s="108">
        <v>0.01</v>
      </c>
      <c r="L249" s="108">
        <v>0.01</v>
      </c>
      <c r="M249" s="108">
        <v>0.01</v>
      </c>
      <c r="N249" s="108">
        <v>0.01</v>
      </c>
      <c r="O249" s="108">
        <v>0.01</v>
      </c>
      <c r="P249" s="108">
        <v>0.01</v>
      </c>
      <c r="Q249" s="87"/>
      <c r="R249" s="87" t="s">
        <v>785</v>
      </c>
      <c r="S249" s="87" t="s">
        <v>659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943</v>
      </c>
      <c r="G250" s="84"/>
      <c r="H250" s="87" t="s">
        <v>942</v>
      </c>
      <c r="I250" s="107" t="s">
        <v>610</v>
      </c>
      <c r="J250" s="107"/>
      <c r="K250" s="108">
        <v>0.1</v>
      </c>
      <c r="L250" s="108">
        <v>0.1</v>
      </c>
      <c r="M250" s="108">
        <v>0.1</v>
      </c>
      <c r="N250" s="108">
        <v>0.1</v>
      </c>
      <c r="O250" s="108">
        <v>0.1</v>
      </c>
      <c r="P250" s="108">
        <v>0.1</v>
      </c>
      <c r="Q250" s="87"/>
      <c r="R250" s="87" t="s">
        <v>785</v>
      </c>
      <c r="S250" s="87" t="s">
        <v>659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944</v>
      </c>
      <c r="G251" s="84"/>
      <c r="H251" s="87" t="s">
        <v>945</v>
      </c>
      <c r="I251" s="107" t="s">
        <v>610</v>
      </c>
      <c r="J251" s="107"/>
      <c r="K251" s="108">
        <v>1.6</v>
      </c>
      <c r="L251" s="108">
        <v>1.6</v>
      </c>
      <c r="M251" s="108">
        <v>1.6</v>
      </c>
      <c r="N251" s="108">
        <v>1.6</v>
      </c>
      <c r="O251" s="108">
        <v>1.6</v>
      </c>
      <c r="P251" s="108">
        <v>1.6</v>
      </c>
      <c r="Q251" s="87"/>
      <c r="R251" s="87" t="s">
        <v>785</v>
      </c>
      <c r="S251" s="87" t="s">
        <v>659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946</v>
      </c>
      <c r="G252" s="84"/>
      <c r="H252" s="87" t="s">
        <v>947</v>
      </c>
      <c r="I252" s="107" t="s">
        <v>610</v>
      </c>
      <c r="J252" s="107"/>
      <c r="K252" s="108">
        <v>4</v>
      </c>
      <c r="L252" s="108">
        <v>4</v>
      </c>
      <c r="M252" s="108">
        <v>4</v>
      </c>
      <c r="N252" s="108">
        <v>4</v>
      </c>
      <c r="O252" s="108">
        <v>4</v>
      </c>
      <c r="P252" s="108">
        <v>4</v>
      </c>
      <c r="Q252" s="87"/>
      <c r="R252" s="87" t="s">
        <v>785</v>
      </c>
      <c r="S252" s="87" t="s">
        <v>659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948</v>
      </c>
      <c r="G253" s="84"/>
      <c r="H253" s="87" t="s">
        <v>949</v>
      </c>
      <c r="I253" s="107" t="s">
        <v>610</v>
      </c>
      <c r="J253" s="107"/>
      <c r="K253" s="108">
        <v>8.0000000000000002E-3</v>
      </c>
      <c r="L253" s="108">
        <v>8.0000000000000002E-3</v>
      </c>
      <c r="M253" s="108">
        <v>4.0000000000000001E-3</v>
      </c>
      <c r="N253" s="108">
        <v>4.0000000000000001E-3</v>
      </c>
      <c r="O253" s="108">
        <v>4.0000000000000001E-3</v>
      </c>
      <c r="P253" s="108">
        <v>2.7000000000000001E-3</v>
      </c>
      <c r="Q253" s="87"/>
      <c r="R253" s="87" t="s">
        <v>785</v>
      </c>
      <c r="S253" s="87" t="s">
        <v>659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950</v>
      </c>
      <c r="G254" s="84"/>
      <c r="H254" s="87" t="s">
        <v>949</v>
      </c>
      <c r="I254" s="107" t="s">
        <v>610</v>
      </c>
      <c r="J254" s="107"/>
      <c r="K254" s="108">
        <v>1.2E-2</v>
      </c>
      <c r="L254" s="108">
        <v>1.2E-2</v>
      </c>
      <c r="M254" s="108">
        <v>6.0000000000000001E-3</v>
      </c>
      <c r="N254" s="108">
        <v>6.0000000000000001E-3</v>
      </c>
      <c r="O254" s="108">
        <v>6.0000000000000001E-3</v>
      </c>
      <c r="P254" s="108">
        <v>4.0000000000000001E-3</v>
      </c>
      <c r="Q254" s="87"/>
      <c r="R254" s="87" t="s">
        <v>785</v>
      </c>
      <c r="S254" s="87" t="s">
        <v>659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951</v>
      </c>
      <c r="G255" s="84"/>
      <c r="H255" s="87" t="s">
        <v>952</v>
      </c>
      <c r="I255" s="107" t="s">
        <v>610</v>
      </c>
      <c r="J255" s="107"/>
      <c r="K255" s="108">
        <v>3</v>
      </c>
      <c r="L255" s="108">
        <v>3</v>
      </c>
      <c r="M255" s="108">
        <v>3</v>
      </c>
      <c r="N255" s="108">
        <v>3</v>
      </c>
      <c r="O255" s="108">
        <v>3</v>
      </c>
      <c r="P255" s="108">
        <v>3</v>
      </c>
      <c r="Q255" s="87"/>
      <c r="R255" s="87" t="s">
        <v>785</v>
      </c>
      <c r="S255" s="87" t="s">
        <v>659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953</v>
      </c>
      <c r="G256" s="84"/>
      <c r="H256" s="87" t="s">
        <v>952</v>
      </c>
      <c r="I256" s="107" t="s">
        <v>610</v>
      </c>
      <c r="J256" s="107"/>
      <c r="K256" s="108">
        <v>0.6</v>
      </c>
      <c r="L256" s="108">
        <v>0.6</v>
      </c>
      <c r="M256" s="108">
        <v>0.6</v>
      </c>
      <c r="N256" s="108">
        <v>0.6</v>
      </c>
      <c r="O256" s="108">
        <v>0.6</v>
      </c>
      <c r="P256" s="108">
        <v>0.6</v>
      </c>
      <c r="Q256" s="87"/>
      <c r="R256" s="87" t="s">
        <v>954</v>
      </c>
      <c r="S256" s="87" t="s">
        <v>659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955</v>
      </c>
      <c r="G257" s="84"/>
      <c r="H257" s="87" t="s">
        <v>956</v>
      </c>
      <c r="I257" s="107" t="s">
        <v>610</v>
      </c>
      <c r="J257" s="107"/>
      <c r="K257" s="108">
        <v>0.17</v>
      </c>
      <c r="L257" s="108">
        <v>0.17</v>
      </c>
      <c r="M257" s="108">
        <v>0.13</v>
      </c>
      <c r="N257" s="108">
        <v>0.13</v>
      </c>
      <c r="O257" s="108">
        <v>0.13</v>
      </c>
      <c r="P257" s="108">
        <v>0.13</v>
      </c>
      <c r="Q257" s="87"/>
      <c r="R257" s="87" t="s">
        <v>957</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531</v>
      </c>
      <c r="G258" s="84"/>
      <c r="H258" s="302" t="s">
        <v>958</v>
      </c>
      <c r="I258" s="107"/>
      <c r="J258" s="107" t="s">
        <v>628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959</v>
      </c>
      <c r="F259" s="79" t="s">
        <v>960</v>
      </c>
      <c r="G259" s="84"/>
      <c r="H259" s="87" t="s">
        <v>603</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961</v>
      </c>
      <c r="G260" s="84"/>
      <c r="H260" s="87" t="s">
        <v>962</v>
      </c>
      <c r="I260" s="107" t="s">
        <v>963</v>
      </c>
      <c r="J260" s="107"/>
      <c r="K260" s="108">
        <f>23*0.85</f>
        <v>19.55</v>
      </c>
      <c r="L260" s="108">
        <f>22*0.85</f>
        <v>18.7</v>
      </c>
      <c r="M260" s="87"/>
      <c r="N260" s="87"/>
      <c r="O260" s="87"/>
      <c r="P260" s="87"/>
      <c r="Q260" s="87"/>
      <c r="R260" s="87" t="s">
        <v>964</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965</v>
      </c>
      <c r="G261" s="84"/>
      <c r="H261" s="87" t="s">
        <v>966</v>
      </c>
      <c r="I261" s="107" t="s">
        <v>967</v>
      </c>
      <c r="J261" s="107"/>
      <c r="K261" s="108">
        <v>4.0000000000000001E-3</v>
      </c>
      <c r="L261" s="108">
        <v>4.0000000000000001E-3</v>
      </c>
      <c r="M261" s="87"/>
      <c r="N261" s="87"/>
      <c r="O261" s="87"/>
      <c r="P261" s="87"/>
      <c r="Q261" s="87"/>
      <c r="R261" s="87" t="s">
        <v>621</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968</v>
      </c>
      <c r="G262" s="84"/>
      <c r="H262" s="87" t="s">
        <v>969</v>
      </c>
      <c r="I262" s="107" t="s">
        <v>683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2458</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970</v>
      </c>
      <c r="G263" s="84"/>
      <c r="H263" s="87" t="s">
        <v>971</v>
      </c>
      <c r="I263" s="107" t="s">
        <v>683</v>
      </c>
      <c r="J263" s="107"/>
      <c r="K263" s="108">
        <v>0.04</v>
      </c>
      <c r="L263" s="108">
        <v>0.04</v>
      </c>
      <c r="M263" s="87"/>
      <c r="N263" s="87"/>
      <c r="O263" s="87"/>
      <c r="P263" s="87"/>
      <c r="Q263" s="87"/>
      <c r="R263" s="87" t="s">
        <v>972</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973</v>
      </c>
      <c r="G264" s="84"/>
      <c r="H264" s="87" t="s">
        <v>974</v>
      </c>
      <c r="I264" s="107" t="s">
        <v>638</v>
      </c>
      <c r="J264" s="107"/>
      <c r="K264" s="108">
        <v>0.25</v>
      </c>
      <c r="L264" s="108">
        <v>0.25</v>
      </c>
      <c r="M264" s="87"/>
      <c r="N264" s="87"/>
      <c r="O264" s="87"/>
      <c r="P264" s="87"/>
      <c r="Q264" s="87"/>
      <c r="R264" s="87" t="s">
        <v>975</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976</v>
      </c>
      <c r="G265" s="84"/>
      <c r="H265" s="87" t="s">
        <v>977</v>
      </c>
      <c r="I265" s="107" t="s">
        <v>978</v>
      </c>
      <c r="J265" s="107"/>
      <c r="K265" s="87"/>
      <c r="L265" s="87"/>
      <c r="M265" s="87"/>
      <c r="N265" s="87"/>
      <c r="O265" s="87"/>
      <c r="P265" s="87"/>
      <c r="Q265" s="87"/>
      <c r="R265" s="87" t="s">
        <v>979</v>
      </c>
      <c r="S265" s="87"/>
      <c r="T265" s="87"/>
      <c r="U265" s="108">
        <v>0.03</v>
      </c>
      <c r="V265" s="108">
        <v>0.03</v>
      </c>
      <c r="W265" s="108">
        <v>0.03</v>
      </c>
      <c r="X265" s="108">
        <v>0.2</v>
      </c>
      <c r="Y265" s="108">
        <v>0.06</v>
      </c>
      <c r="Z265" s="108">
        <v>0.06</v>
      </c>
      <c r="AA265" s="108">
        <v>0.11</v>
      </c>
      <c r="AB265" s="108">
        <v>0.11</v>
      </c>
      <c r="AC265" s="87"/>
      <c r="AD265" s="108" t="s">
        <v>979</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980</v>
      </c>
      <c r="G266" s="84"/>
      <c r="H266" s="87" t="s">
        <v>981</v>
      </c>
      <c r="I266" s="107" t="s">
        <v>633</v>
      </c>
      <c r="J266" s="107"/>
      <c r="K266" s="108">
        <v>1.35</v>
      </c>
      <c r="L266" s="108">
        <v>1.35</v>
      </c>
      <c r="M266" s="87"/>
      <c r="N266" s="87"/>
      <c r="O266" s="87"/>
      <c r="P266" s="87"/>
      <c r="Q266" s="87"/>
      <c r="R266" s="87" t="s">
        <v>982</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983</v>
      </c>
      <c r="G267" s="84"/>
      <c r="H267" s="87" t="s">
        <v>984</v>
      </c>
      <c r="I267" s="107" t="s">
        <v>736</v>
      </c>
      <c r="J267" s="107"/>
      <c r="K267" s="108">
        <v>1.6E-2</v>
      </c>
      <c r="L267" s="108">
        <v>1.6E-2</v>
      </c>
      <c r="M267" s="87"/>
      <c r="N267" s="87"/>
      <c r="O267" s="87"/>
      <c r="P267" s="87"/>
      <c r="Q267" s="87"/>
      <c r="R267" s="87" t="s">
        <v>985</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986</v>
      </c>
      <c r="G268" s="84"/>
      <c r="H268" s="87" t="s">
        <v>987</v>
      </c>
      <c r="I268" s="107" t="s">
        <v>683</v>
      </c>
      <c r="J268" s="107"/>
      <c r="K268" s="108">
        <v>1</v>
      </c>
      <c r="L268" s="108">
        <v>1</v>
      </c>
      <c r="M268" s="87"/>
      <c r="N268" s="87"/>
      <c r="O268" s="87"/>
      <c r="P268" s="87"/>
      <c r="Q268" s="87"/>
      <c r="R268" s="87" t="s">
        <v>696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988</v>
      </c>
      <c r="G269" s="84"/>
      <c r="H269" s="87" t="s">
        <v>989</v>
      </c>
      <c r="I269" s="107" t="s">
        <v>990</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991</v>
      </c>
      <c r="G270" s="84"/>
      <c r="H270" s="87" t="s">
        <v>992</v>
      </c>
      <c r="I270" s="107" t="s">
        <v>993</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994</v>
      </c>
      <c r="G271" s="84"/>
      <c r="H271" s="87" t="s">
        <v>995</v>
      </c>
      <c r="I271" s="107" t="s">
        <v>610</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975</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996</v>
      </c>
      <c r="G272" s="84"/>
      <c r="H272" s="87" t="s">
        <v>997</v>
      </c>
      <c r="I272" s="107" t="s">
        <v>610</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720</v>
      </c>
      <c r="AE272" s="87"/>
      <c r="AF272" s="108">
        <v>1</v>
      </c>
      <c r="AG272" s="108">
        <v>1</v>
      </c>
      <c r="AH272" s="84"/>
      <c r="AI272" s="66"/>
      <c r="AJ272" s="54"/>
      <c r="AK272" s="54"/>
      <c r="AL272" s="54"/>
    </row>
    <row r="273" spans="1:38" hidden="1" outlineLevel="2" x14ac:dyDescent="0.25">
      <c r="A273" s="54"/>
      <c r="B273" s="63"/>
      <c r="C273" s="56">
        <f>INT($C$40)+2</f>
        <v>3</v>
      </c>
      <c r="D273" s="84"/>
      <c r="E273" s="79"/>
      <c r="F273" s="79" t="s">
        <v>998</v>
      </c>
      <c r="G273" s="84"/>
      <c r="H273" s="87" t="s">
        <v>999</v>
      </c>
      <c r="I273" s="107" t="s">
        <v>1000</v>
      </c>
      <c r="J273" s="107"/>
      <c r="K273" s="108">
        <v>0.2</v>
      </c>
      <c r="L273" s="108">
        <v>0.2</v>
      </c>
      <c r="M273" s="87"/>
      <c r="N273" s="87"/>
      <c r="O273" s="87"/>
      <c r="P273" s="87"/>
      <c r="Q273" s="87"/>
      <c r="R273" s="87" t="s">
        <v>720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1001</v>
      </c>
      <c r="G274" s="84"/>
      <c r="H274" s="87" t="s">
        <v>1002</v>
      </c>
      <c r="I274" s="107" t="s">
        <v>1003</v>
      </c>
      <c r="J274" s="107"/>
      <c r="K274" s="108">
        <f>1/1.17</f>
        <v>0.85470085470085477</v>
      </c>
      <c r="L274" s="108">
        <f>1/1.17</f>
        <v>0.85470085470085477</v>
      </c>
      <c r="M274" s="87"/>
      <c r="N274" s="87"/>
      <c r="O274" s="87"/>
      <c r="P274" s="87"/>
      <c r="Q274" s="87"/>
      <c r="R274" s="87" t="s">
        <v>1004</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1005</v>
      </c>
      <c r="G275" s="84"/>
      <c r="H275" s="87" t="s">
        <v>1006</v>
      </c>
      <c r="I275" s="107" t="s">
        <v>1007</v>
      </c>
      <c r="J275" s="107"/>
      <c r="K275" s="108">
        <v>51</v>
      </c>
      <c r="L275" s="108">
        <v>51</v>
      </c>
      <c r="M275" s="87"/>
      <c r="N275" s="87"/>
      <c r="O275" s="87"/>
      <c r="P275" s="87"/>
      <c r="Q275" s="87"/>
      <c r="R275" s="87" t="s">
        <v>1008</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1009</v>
      </c>
      <c r="G276" s="84"/>
      <c r="H276" s="302" t="s">
        <v>1010</v>
      </c>
      <c r="I276" s="107"/>
      <c r="J276" s="107" t="s">
        <v>628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1011</v>
      </c>
      <c r="F277" s="79" t="s">
        <v>1012</v>
      </c>
      <c r="G277" s="84"/>
      <c r="H277" s="87" t="s">
        <v>603</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1013</v>
      </c>
      <c r="G278" s="84"/>
      <c r="H278" s="87" t="s">
        <v>1014</v>
      </c>
      <c r="I278" s="107" t="s">
        <v>1015</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1016</v>
      </c>
      <c r="G279" s="84"/>
      <c r="H279" s="87" t="s">
        <v>1017</v>
      </c>
      <c r="I279" s="107" t="s">
        <v>1018</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1019</v>
      </c>
      <c r="G280" s="84"/>
      <c r="H280" s="87" t="s">
        <v>1020</v>
      </c>
      <c r="I280" s="107" t="s">
        <v>1021</v>
      </c>
      <c r="J280" s="107"/>
      <c r="K280" s="108">
        <v>1.3</v>
      </c>
      <c r="L280" s="108">
        <v>1.3</v>
      </c>
      <c r="M280" s="108">
        <v>1.6</v>
      </c>
      <c r="N280" s="108">
        <v>1.6</v>
      </c>
      <c r="O280" s="108">
        <v>1.6</v>
      </c>
      <c r="P280" s="108">
        <v>1.6</v>
      </c>
      <c r="Q280" s="87"/>
      <c r="R280" s="87" t="s">
        <v>621</v>
      </c>
      <c r="S280" s="87" t="s">
        <v>621</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1022</v>
      </c>
      <c r="G281" s="84"/>
      <c r="H281" s="87" t="s">
        <v>1023</v>
      </c>
      <c r="I281" s="107" t="s">
        <v>610</v>
      </c>
      <c r="J281" s="107"/>
      <c r="K281" s="108">
        <v>0.5</v>
      </c>
      <c r="L281" s="108">
        <v>0.5</v>
      </c>
      <c r="M281" s="108">
        <v>0.5</v>
      </c>
      <c r="N281" s="108">
        <v>0.5</v>
      </c>
      <c r="O281" s="108">
        <v>0.5</v>
      </c>
      <c r="P281" s="108">
        <v>0.5</v>
      </c>
      <c r="Q281" s="87"/>
      <c r="R281" s="87" t="s">
        <v>621</v>
      </c>
      <c r="S281" s="87" t="s">
        <v>621</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1024</v>
      </c>
      <c r="G282" s="84"/>
      <c r="H282" s="87" t="s">
        <v>1025</v>
      </c>
      <c r="I282" s="107" t="s">
        <v>683</v>
      </c>
      <c r="J282" s="107"/>
      <c r="K282" s="108">
        <v>0.7</v>
      </c>
      <c r="L282" s="108">
        <v>0.7</v>
      </c>
      <c r="M282" s="108">
        <v>0.7</v>
      </c>
      <c r="N282" s="108">
        <v>0.7</v>
      </c>
      <c r="O282" s="108">
        <v>0.7</v>
      </c>
      <c r="P282" s="108">
        <v>0.7</v>
      </c>
      <c r="Q282" s="87"/>
      <c r="R282" s="87" t="s">
        <v>621</v>
      </c>
      <c r="S282" s="87" t="s">
        <v>621</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1026</v>
      </c>
      <c r="G283" s="84"/>
      <c r="H283" s="87" t="s">
        <v>1027</v>
      </c>
      <c r="I283" s="107" t="s">
        <v>1028</v>
      </c>
      <c r="J283" s="107"/>
      <c r="K283" s="108">
        <v>0.15</v>
      </c>
      <c r="L283" s="108">
        <v>0.15</v>
      </c>
      <c r="M283" s="108">
        <v>0.15</v>
      </c>
      <c r="N283" s="108">
        <v>0.15</v>
      </c>
      <c r="O283" s="108">
        <v>0.15</v>
      </c>
      <c r="P283" s="108">
        <v>0.15</v>
      </c>
      <c r="Q283" s="87"/>
      <c r="R283" s="87" t="s">
        <v>621</v>
      </c>
      <c r="S283" s="87" t="s">
        <v>621</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1029</v>
      </c>
      <c r="G284" s="84"/>
      <c r="H284" s="87" t="s">
        <v>1030</v>
      </c>
      <c r="I284" s="107" t="s">
        <v>610</v>
      </c>
      <c r="J284" s="107"/>
      <c r="K284" s="108">
        <v>0.48099999999999998</v>
      </c>
      <c r="L284" s="108">
        <v>0.48099999999999998</v>
      </c>
      <c r="M284" s="108">
        <v>0.48099999999999998</v>
      </c>
      <c r="N284" s="108">
        <v>0.48099999999999998</v>
      </c>
      <c r="O284" s="108">
        <v>0.48099999999999998</v>
      </c>
      <c r="P284" s="108">
        <v>0.48099999999999998</v>
      </c>
      <c r="Q284" s="87"/>
      <c r="R284" s="87" t="s">
        <v>621</v>
      </c>
      <c r="S284" s="87" t="s">
        <v>621</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1031</v>
      </c>
      <c r="G285" s="84"/>
      <c r="H285" s="87" t="s">
        <v>1027</v>
      </c>
      <c r="I285" s="107" t="s">
        <v>610</v>
      </c>
      <c r="J285" s="107"/>
      <c r="K285" s="108">
        <v>0.61899999999999999</v>
      </c>
      <c r="L285" s="108">
        <v>0.61899999999999999</v>
      </c>
      <c r="M285" s="108">
        <v>0.61899999999999999</v>
      </c>
      <c r="N285" s="108">
        <v>0.61899999999999999</v>
      </c>
      <c r="O285" s="108">
        <v>0.61899999999999999</v>
      </c>
      <c r="P285" s="108">
        <v>0.61899999999999999</v>
      </c>
      <c r="Q285" s="87"/>
      <c r="R285" s="87" t="s">
        <v>621</v>
      </c>
      <c r="S285" s="87" t="s">
        <v>621</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1032</v>
      </c>
      <c r="G286" s="84"/>
      <c r="H286" s="87" t="s">
        <v>1033</v>
      </c>
      <c r="I286" s="107" t="s">
        <v>1021</v>
      </c>
      <c r="J286" s="107"/>
      <c r="K286" s="108">
        <v>1.41</v>
      </c>
      <c r="L286" s="108">
        <v>1.41</v>
      </c>
      <c r="M286" s="108">
        <v>1.1000000000000001</v>
      </c>
      <c r="N286" s="108">
        <v>1.1000000000000001</v>
      </c>
      <c r="O286" s="108">
        <v>1.1000000000000001</v>
      </c>
      <c r="P286" s="108">
        <v>1.1000000000000001</v>
      </c>
      <c r="Q286" s="87"/>
      <c r="R286" s="87" t="s">
        <v>621</v>
      </c>
      <c r="S286" s="87" t="s">
        <v>621</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1034</v>
      </c>
      <c r="G287" s="84"/>
      <c r="H287" s="87" t="s">
        <v>1027</v>
      </c>
      <c r="I287" s="107" t="s">
        <v>610</v>
      </c>
      <c r="J287" s="107"/>
      <c r="K287" s="108">
        <v>0.32200000000000001</v>
      </c>
      <c r="L287" s="108">
        <v>0.32200000000000001</v>
      </c>
      <c r="M287" s="108">
        <v>0.32200000000000001</v>
      </c>
      <c r="N287" s="108">
        <v>0.32200000000000001</v>
      </c>
      <c r="O287" s="108">
        <v>0.32200000000000001</v>
      </c>
      <c r="P287" s="108">
        <v>0.32200000000000001</v>
      </c>
      <c r="Q287" s="87"/>
      <c r="R287" s="87" t="s">
        <v>1035</v>
      </c>
      <c r="S287" s="87" t="s">
        <v>621</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1036</v>
      </c>
      <c r="G288" s="84"/>
      <c r="H288" s="87" t="s">
        <v>1037</v>
      </c>
      <c r="I288" s="107" t="s">
        <v>646</v>
      </c>
      <c r="J288" s="107"/>
      <c r="K288" s="108">
        <v>39</v>
      </c>
      <c r="L288" s="108">
        <v>39</v>
      </c>
      <c r="M288" s="108">
        <v>39</v>
      </c>
      <c r="N288" s="108">
        <v>39</v>
      </c>
      <c r="O288" s="108">
        <v>39</v>
      </c>
      <c r="P288" s="108">
        <v>39</v>
      </c>
      <c r="Q288" s="87"/>
      <c r="R288" s="87" t="s">
        <v>621</v>
      </c>
      <c r="S288" s="87" t="s">
        <v>621</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1038</v>
      </c>
      <c r="G289" s="84"/>
      <c r="H289" s="87" t="s">
        <v>1039</v>
      </c>
      <c r="I289" s="107" t="s">
        <v>1040</v>
      </c>
      <c r="J289" s="107"/>
      <c r="K289" s="108">
        <v>1.3</v>
      </c>
      <c r="L289" s="108">
        <v>1.3</v>
      </c>
      <c r="M289" s="108">
        <v>1.5</v>
      </c>
      <c r="N289" s="108">
        <v>1.5</v>
      </c>
      <c r="O289" s="108">
        <v>1.5</v>
      </c>
      <c r="P289" s="108">
        <v>1.5</v>
      </c>
      <c r="Q289" s="87"/>
      <c r="R289" s="87" t="s">
        <v>621</v>
      </c>
      <c r="S289" s="87" t="s">
        <v>621</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1041</v>
      </c>
      <c r="G290" s="84"/>
      <c r="H290" s="87" t="s">
        <v>1042</v>
      </c>
      <c r="I290" s="107" t="s">
        <v>646</v>
      </c>
      <c r="J290" s="107"/>
      <c r="K290" s="108">
        <v>5</v>
      </c>
      <c r="L290" s="108">
        <v>5</v>
      </c>
      <c r="M290" s="108">
        <v>5</v>
      </c>
      <c r="N290" s="108">
        <v>5</v>
      </c>
      <c r="O290" s="108">
        <v>5</v>
      </c>
      <c r="P290" s="108">
        <v>5</v>
      </c>
      <c r="Q290" s="87"/>
      <c r="R290" s="87" t="s">
        <v>621</v>
      </c>
      <c r="S290" s="87" t="s">
        <v>621</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1043</v>
      </c>
      <c r="G291" s="84"/>
      <c r="H291" s="87" t="s">
        <v>1044</v>
      </c>
      <c r="I291" s="107" t="s">
        <v>1045</v>
      </c>
      <c r="J291" s="107"/>
      <c r="K291" s="108">
        <v>0.15</v>
      </c>
      <c r="L291" s="108">
        <v>0.15</v>
      </c>
      <c r="M291" s="108">
        <v>0.15</v>
      </c>
      <c r="N291" s="108">
        <v>0.15</v>
      </c>
      <c r="O291" s="108">
        <v>0.15</v>
      </c>
      <c r="P291" s="108">
        <v>0.15</v>
      </c>
      <c r="Q291" s="87"/>
      <c r="R291" s="87" t="s">
        <v>621</v>
      </c>
      <c r="S291" s="87" t="s">
        <v>621</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1046</v>
      </c>
      <c r="G292" s="84"/>
      <c r="H292" s="87" t="s">
        <v>1044</v>
      </c>
      <c r="I292" s="107" t="s">
        <v>646</v>
      </c>
      <c r="J292" s="107"/>
      <c r="K292" s="108">
        <v>10</v>
      </c>
      <c r="L292" s="108">
        <v>10</v>
      </c>
      <c r="M292" s="108">
        <v>10</v>
      </c>
      <c r="N292" s="108">
        <v>10</v>
      </c>
      <c r="O292" s="108">
        <v>10</v>
      </c>
      <c r="P292" s="108">
        <v>10</v>
      </c>
      <c r="Q292" s="87"/>
      <c r="R292" s="87" t="s">
        <v>621</v>
      </c>
      <c r="S292" s="87" t="s">
        <v>621</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1047</v>
      </c>
      <c r="G293" s="84"/>
      <c r="H293" s="87" t="s">
        <v>1048</v>
      </c>
      <c r="I293" s="107" t="s">
        <v>1049</v>
      </c>
      <c r="J293" s="107"/>
      <c r="K293" s="108">
        <v>0.38</v>
      </c>
      <c r="L293" s="108">
        <v>0.38</v>
      </c>
      <c r="M293" s="108">
        <v>0.38</v>
      </c>
      <c r="N293" s="108">
        <v>0.38</v>
      </c>
      <c r="O293" s="108">
        <v>0.38</v>
      </c>
      <c r="P293" s="108">
        <v>0.38</v>
      </c>
      <c r="Q293" s="87"/>
      <c r="R293" s="87" t="s">
        <v>621</v>
      </c>
      <c r="S293" s="87" t="s">
        <v>621</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1050</v>
      </c>
      <c r="G294" s="84"/>
      <c r="H294" s="302" t="s">
        <v>1051</v>
      </c>
      <c r="I294" s="107"/>
      <c r="J294" s="107" t="s">
        <v>628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1052</v>
      </c>
      <c r="F295" s="79" t="s">
        <v>1053</v>
      </c>
      <c r="G295" s="84"/>
      <c r="H295" s="87" t="s">
        <v>603</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1054</v>
      </c>
      <c r="G296" s="84"/>
      <c r="H296" s="87" t="s">
        <v>1055</v>
      </c>
      <c r="I296" s="107" t="s">
        <v>683</v>
      </c>
      <c r="J296" s="107"/>
      <c r="K296" s="108">
        <v>0.6</v>
      </c>
      <c r="L296" s="108">
        <v>0.6</v>
      </c>
      <c r="M296" s="108">
        <v>0.6</v>
      </c>
      <c r="N296" s="108">
        <v>0.6</v>
      </c>
      <c r="O296" s="108">
        <v>0.6</v>
      </c>
      <c r="P296" s="108">
        <v>0.6</v>
      </c>
      <c r="Q296" s="87"/>
      <c r="R296" s="87" t="s">
        <v>621</v>
      </c>
      <c r="S296" s="87" t="s">
        <v>621</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1056</v>
      </c>
      <c r="G297" s="84"/>
      <c r="H297" s="87" t="s">
        <v>1057</v>
      </c>
      <c r="I297" s="107" t="s">
        <v>683</v>
      </c>
      <c r="J297" s="107"/>
      <c r="K297" s="108">
        <v>0.7</v>
      </c>
      <c r="L297" s="108">
        <v>0.7</v>
      </c>
      <c r="M297" s="108">
        <v>0.7</v>
      </c>
      <c r="N297" s="108">
        <v>0.7</v>
      </c>
      <c r="O297" s="108">
        <v>0.7</v>
      </c>
      <c r="P297" s="108">
        <v>0.7</v>
      </c>
      <c r="Q297" s="87"/>
      <c r="R297" s="87" t="s">
        <v>621</v>
      </c>
      <c r="S297" s="87" t="s">
        <v>621</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1058</v>
      </c>
      <c r="G298" s="84"/>
      <c r="H298" s="87" t="s">
        <v>1059</v>
      </c>
      <c r="I298" s="107" t="s">
        <v>683</v>
      </c>
      <c r="J298" s="107"/>
      <c r="K298" s="108">
        <v>0.8</v>
      </c>
      <c r="L298" s="108">
        <v>0.8</v>
      </c>
      <c r="M298" s="108">
        <v>0.8</v>
      </c>
      <c r="N298" s="108">
        <v>0.8</v>
      </c>
      <c r="O298" s="108">
        <v>0.8</v>
      </c>
      <c r="P298" s="108">
        <v>0.8</v>
      </c>
      <c r="Q298" s="87"/>
      <c r="R298" s="87" t="s">
        <v>621</v>
      </c>
      <c r="S298" s="87" t="s">
        <v>621</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1060</v>
      </c>
      <c r="G299" s="84"/>
      <c r="H299" s="87" t="s">
        <v>1061</v>
      </c>
      <c r="I299" s="107" t="s">
        <v>610</v>
      </c>
      <c r="J299" s="107"/>
      <c r="K299" s="108">
        <v>6</v>
      </c>
      <c r="L299" s="108">
        <v>6</v>
      </c>
      <c r="M299" s="108">
        <v>6</v>
      </c>
      <c r="N299" s="108">
        <v>6</v>
      </c>
      <c r="O299" s="108">
        <v>6</v>
      </c>
      <c r="P299" s="108">
        <v>6</v>
      </c>
      <c r="Q299" s="87"/>
      <c r="R299" s="87" t="s">
        <v>621</v>
      </c>
      <c r="S299" s="87" t="s">
        <v>621</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1062</v>
      </c>
      <c r="G300" s="84"/>
      <c r="H300" s="87" t="s">
        <v>1063</v>
      </c>
      <c r="I300" s="107" t="s">
        <v>610</v>
      </c>
      <c r="J300" s="107"/>
      <c r="K300" s="108">
        <v>0.4</v>
      </c>
      <c r="L300" s="108">
        <v>0.4</v>
      </c>
      <c r="M300" s="108">
        <v>0.4</v>
      </c>
      <c r="N300" s="108">
        <v>0.4</v>
      </c>
      <c r="O300" s="108">
        <v>0.4</v>
      </c>
      <c r="P300" s="108">
        <v>0.4</v>
      </c>
      <c r="Q300" s="87"/>
      <c r="R300" s="87" t="s">
        <v>621</v>
      </c>
      <c r="S300" s="87" t="s">
        <v>621</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1064</v>
      </c>
      <c r="G301" s="84"/>
      <c r="H301" s="87" t="s">
        <v>1065</v>
      </c>
      <c r="I301" s="107" t="s">
        <v>704</v>
      </c>
      <c r="J301" s="107"/>
      <c r="K301" s="108">
        <v>0.9</v>
      </c>
      <c r="L301" s="108">
        <v>0.9</v>
      </c>
      <c r="M301" s="108">
        <v>0.9</v>
      </c>
      <c r="N301" s="108">
        <v>0.9</v>
      </c>
      <c r="O301" s="108">
        <v>0.9</v>
      </c>
      <c r="P301" s="108">
        <v>0.9</v>
      </c>
      <c r="Q301" s="87"/>
      <c r="R301" s="87" t="s">
        <v>621</v>
      </c>
      <c r="S301" s="87" t="s">
        <v>621</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1066</v>
      </c>
      <c r="G302" s="84"/>
      <c r="H302" s="87" t="s">
        <v>1067</v>
      </c>
      <c r="I302" s="107" t="s">
        <v>704</v>
      </c>
      <c r="J302" s="107"/>
      <c r="K302" s="108">
        <v>0.97</v>
      </c>
      <c r="L302" s="108">
        <v>0.97</v>
      </c>
      <c r="M302" s="108">
        <v>0.97</v>
      </c>
      <c r="N302" s="108">
        <v>0.97</v>
      </c>
      <c r="O302" s="108">
        <v>0.97</v>
      </c>
      <c r="P302" s="108">
        <v>0.97</v>
      </c>
      <c r="Q302" s="87"/>
      <c r="R302" s="87" t="s">
        <v>621</v>
      </c>
      <c r="S302" s="87" t="s">
        <v>621</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1068</v>
      </c>
      <c r="G303" s="84"/>
      <c r="H303" s="87" t="s">
        <v>1069</v>
      </c>
      <c r="I303" s="107" t="s">
        <v>633</v>
      </c>
      <c r="J303" s="107"/>
      <c r="K303" s="108">
        <v>27</v>
      </c>
      <c r="L303" s="108">
        <v>27</v>
      </c>
      <c r="M303" s="108">
        <v>27</v>
      </c>
      <c r="N303" s="108">
        <v>23.2</v>
      </c>
      <c r="O303" s="108">
        <v>23.2</v>
      </c>
      <c r="P303" s="108">
        <v>27</v>
      </c>
      <c r="Q303" s="87"/>
      <c r="R303" s="87" t="s">
        <v>621</v>
      </c>
      <c r="S303" s="87" t="s">
        <v>621</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1070</v>
      </c>
      <c r="G304" s="84"/>
      <c r="H304" s="87" t="s">
        <v>1071</v>
      </c>
      <c r="I304" s="107" t="s">
        <v>704</v>
      </c>
      <c r="J304" s="107"/>
      <c r="K304" s="108">
        <v>20.3</v>
      </c>
      <c r="L304" s="108">
        <v>20.3</v>
      </c>
      <c r="M304" s="108">
        <v>20.3</v>
      </c>
      <c r="N304" s="108">
        <v>16.5</v>
      </c>
      <c r="O304" s="108">
        <v>16.5</v>
      </c>
      <c r="P304" s="108">
        <v>20.3</v>
      </c>
      <c r="Q304" s="87"/>
      <c r="R304" s="87" t="s">
        <v>621</v>
      </c>
      <c r="S304" s="87" t="s">
        <v>621</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1072</v>
      </c>
      <c r="G305" s="84"/>
      <c r="H305" s="87" t="s">
        <v>1073</v>
      </c>
      <c r="I305" s="107" t="s">
        <v>633</v>
      </c>
      <c r="J305" s="107"/>
      <c r="K305" s="108">
        <v>2</v>
      </c>
      <c r="L305" s="108">
        <v>2</v>
      </c>
      <c r="M305" s="108">
        <v>2</v>
      </c>
      <c r="N305" s="108">
        <v>2</v>
      </c>
      <c r="O305" s="108">
        <v>2</v>
      </c>
      <c r="P305" s="108">
        <v>2</v>
      </c>
      <c r="Q305" s="87"/>
      <c r="R305" s="87" t="s">
        <v>621</v>
      </c>
      <c r="S305" s="87" t="s">
        <v>621</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1074</v>
      </c>
      <c r="G306" s="84"/>
      <c r="H306" s="87" t="s">
        <v>1075</v>
      </c>
      <c r="I306" s="107" t="s">
        <v>610</v>
      </c>
      <c r="J306" s="107"/>
      <c r="K306" s="108">
        <v>13.8</v>
      </c>
      <c r="L306" s="108">
        <v>13.8</v>
      </c>
      <c r="M306" s="108">
        <v>13.8</v>
      </c>
      <c r="N306" s="108">
        <v>13.8</v>
      </c>
      <c r="O306" s="108">
        <v>13.8</v>
      </c>
      <c r="P306" s="108">
        <v>13.8</v>
      </c>
      <c r="Q306" s="87"/>
      <c r="R306" s="87" t="s">
        <v>659</v>
      </c>
      <c r="S306" s="87" t="s">
        <v>659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1076</v>
      </c>
      <c r="G307" s="84"/>
      <c r="H307" s="87" t="s">
        <v>1077</v>
      </c>
      <c r="I307" s="107" t="s">
        <v>610</v>
      </c>
      <c r="J307" s="107"/>
      <c r="K307" s="108">
        <v>7.1999999999999995E-2</v>
      </c>
      <c r="L307" s="108">
        <v>7.1999999999999995E-2</v>
      </c>
      <c r="M307" s="108">
        <v>7.1999999999999995E-2</v>
      </c>
      <c r="N307" s="108">
        <v>9.1999999999999998E-2</v>
      </c>
      <c r="O307" s="108">
        <v>9.1999999999999998E-2</v>
      </c>
      <c r="P307" s="108">
        <v>7.1999999999999995E-2</v>
      </c>
      <c r="Q307" s="87"/>
      <c r="R307" s="87" t="s">
        <v>659</v>
      </c>
      <c r="S307" s="87" t="s">
        <v>659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1078</v>
      </c>
      <c r="G308" s="84"/>
      <c r="H308" s="87" t="s">
        <v>1079</v>
      </c>
      <c r="I308" s="107" t="s">
        <v>610</v>
      </c>
      <c r="J308" s="107"/>
      <c r="K308" s="108">
        <v>0.14000000000000001</v>
      </c>
      <c r="L308" s="108">
        <v>0.14000000000000001</v>
      </c>
      <c r="M308" s="108">
        <v>0.14000000000000001</v>
      </c>
      <c r="N308" s="108">
        <v>0.12</v>
      </c>
      <c r="O308" s="108">
        <v>0.12</v>
      </c>
      <c r="P308" s="108">
        <v>0.14000000000000001</v>
      </c>
      <c r="Q308" s="87"/>
      <c r="R308" s="87" t="s">
        <v>621</v>
      </c>
      <c r="S308" s="87" t="s">
        <v>621</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1080</v>
      </c>
      <c r="G309" s="84"/>
      <c r="H309" s="87" t="s">
        <v>1081</v>
      </c>
      <c r="I309" s="107" t="s">
        <v>610</v>
      </c>
      <c r="J309" s="107"/>
      <c r="K309" s="108">
        <v>8.0000000000000002E-3</v>
      </c>
      <c r="L309" s="108">
        <v>8.0000000000000002E-3</v>
      </c>
      <c r="M309" s="108">
        <v>8.0000000000000002E-3</v>
      </c>
      <c r="N309" s="108">
        <v>8.0000000000000002E-3</v>
      </c>
      <c r="O309" s="108">
        <v>8.0000000000000002E-3</v>
      </c>
      <c r="P309" s="108">
        <v>8.0000000000000002E-3</v>
      </c>
      <c r="Q309" s="87"/>
      <c r="R309" s="87" t="s">
        <v>621</v>
      </c>
      <c r="S309" s="87" t="s">
        <v>621</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1082</v>
      </c>
      <c r="G310" s="84"/>
      <c r="H310" s="87" t="s">
        <v>1083</v>
      </c>
      <c r="I310" s="107" t="s">
        <v>610</v>
      </c>
      <c r="J310" s="107"/>
      <c r="K310" s="108">
        <v>0.115</v>
      </c>
      <c r="L310" s="108">
        <v>0.115</v>
      </c>
      <c r="M310" s="108">
        <v>0.115</v>
      </c>
      <c r="N310" s="108">
        <v>0.115</v>
      </c>
      <c r="O310" s="108">
        <v>0.115</v>
      </c>
      <c r="P310" s="108">
        <v>0.115</v>
      </c>
      <c r="Q310" s="87"/>
      <c r="R310" s="87" t="s">
        <v>621</v>
      </c>
      <c r="S310" s="87" t="s">
        <v>621</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1084</v>
      </c>
      <c r="G311" s="84"/>
      <c r="H311" s="87" t="s">
        <v>665</v>
      </c>
      <c r="I311" s="107" t="s">
        <v>610</v>
      </c>
      <c r="J311" s="107"/>
      <c r="K311" s="87"/>
      <c r="L311" s="87"/>
      <c r="M311" s="87"/>
      <c r="N311" s="87"/>
      <c r="O311" s="87"/>
      <c r="P311" s="87"/>
      <c r="Q311" s="87"/>
      <c r="R311" s="87" t="s">
        <v>621</v>
      </c>
      <c r="S311" s="87" t="s">
        <v>621</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1085</v>
      </c>
      <c r="G312" s="84"/>
      <c r="H312" s="87" t="s">
        <v>665</v>
      </c>
      <c r="I312" s="107" t="s">
        <v>610</v>
      </c>
      <c r="J312" s="107"/>
      <c r="K312" s="87"/>
      <c r="L312" s="87"/>
      <c r="M312" s="87"/>
      <c r="N312" s="87"/>
      <c r="O312" s="87"/>
      <c r="P312" s="87"/>
      <c r="Q312" s="87"/>
      <c r="R312" s="87" t="s">
        <v>621</v>
      </c>
      <c r="S312" s="87" t="s">
        <v>621</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1086</v>
      </c>
      <c r="G313" s="84"/>
      <c r="H313" s="87" t="s">
        <v>1087</v>
      </c>
      <c r="I313" s="107" t="s">
        <v>610</v>
      </c>
      <c r="J313" s="107"/>
      <c r="K313" s="108">
        <v>1.0900000000000001</v>
      </c>
      <c r="L313" s="108">
        <v>1.0900000000000001</v>
      </c>
      <c r="M313" s="108">
        <v>1.0900000000000001</v>
      </c>
      <c r="N313" s="108">
        <v>1.0900000000000001</v>
      </c>
      <c r="O313" s="108">
        <v>1.0900000000000001</v>
      </c>
      <c r="P313" s="108">
        <v>1.0900000000000001</v>
      </c>
      <c r="Q313" s="87"/>
      <c r="R313" s="87" t="s">
        <v>621</v>
      </c>
      <c r="S313" s="87" t="s">
        <v>621</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1088</v>
      </c>
      <c r="G314" s="84"/>
      <c r="H314" s="87" t="s">
        <v>1089</v>
      </c>
      <c r="I314" s="107" t="s">
        <v>610</v>
      </c>
      <c r="J314" s="107"/>
      <c r="K314" s="108">
        <v>0.21</v>
      </c>
      <c r="L314" s="108">
        <v>0.21</v>
      </c>
      <c r="M314" s="108">
        <v>0.21</v>
      </c>
      <c r="N314" s="108">
        <v>0.21</v>
      </c>
      <c r="O314" s="108">
        <v>0.21</v>
      </c>
      <c r="P314" s="108">
        <v>0.21</v>
      </c>
      <c r="Q314" s="87"/>
      <c r="R314" s="87" t="s">
        <v>1090</v>
      </c>
      <c r="S314" s="87" t="s">
        <v>1091</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1092</v>
      </c>
      <c r="G315" s="84"/>
      <c r="H315" s="87" t="s">
        <v>1093</v>
      </c>
      <c r="I315" s="107" t="s">
        <v>610</v>
      </c>
      <c r="J315" s="107"/>
      <c r="K315" s="108">
        <v>0.9</v>
      </c>
      <c r="L315" s="108">
        <v>0.9</v>
      </c>
      <c r="M315" s="108">
        <v>0.9</v>
      </c>
      <c r="N315" s="108">
        <v>0.9</v>
      </c>
      <c r="O315" s="108">
        <v>0.9</v>
      </c>
      <c r="P315" s="108">
        <v>0.9</v>
      </c>
      <c r="Q315" s="87"/>
      <c r="R315" s="87" t="s">
        <v>1094</v>
      </c>
      <c r="S315" s="87" t="s">
        <v>1095</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1096</v>
      </c>
      <c r="G316" s="84"/>
      <c r="H316" s="87" t="s">
        <v>1097</v>
      </c>
      <c r="I316" s="107" t="s">
        <v>2477</v>
      </c>
      <c r="J316" s="107"/>
      <c r="K316" s="108">
        <v>23.8</v>
      </c>
      <c r="L316" s="108">
        <v>23.8</v>
      </c>
      <c r="M316" s="108">
        <v>23.8</v>
      </c>
      <c r="N316" s="108">
        <v>23.8</v>
      </c>
      <c r="O316" s="108">
        <v>23.8</v>
      </c>
      <c r="P316" s="108">
        <v>23.8</v>
      </c>
      <c r="Q316" s="87"/>
      <c r="R316" s="87" t="s">
        <v>2478</v>
      </c>
      <c r="S316" s="87" t="s">
        <v>2478</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1098</v>
      </c>
      <c r="G317" s="84"/>
      <c r="H317" s="87" t="s">
        <v>1099</v>
      </c>
      <c r="I317" s="107" t="s">
        <v>2477</v>
      </c>
      <c r="J317" s="107"/>
      <c r="K317" s="108">
        <v>39.6</v>
      </c>
      <c r="L317" s="108">
        <v>39.6</v>
      </c>
      <c r="M317" s="108">
        <v>39.6</v>
      </c>
      <c r="N317" s="108">
        <v>39.6</v>
      </c>
      <c r="O317" s="108">
        <v>39.6</v>
      </c>
      <c r="P317" s="108">
        <v>39.6</v>
      </c>
      <c r="Q317" s="87"/>
      <c r="R317" s="87" t="s">
        <v>2478</v>
      </c>
      <c r="S317" s="87" t="s">
        <v>2478</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1100</v>
      </c>
      <c r="G318" s="84"/>
      <c r="H318" s="302" t="s">
        <v>1101</v>
      </c>
      <c r="I318" s="107"/>
      <c r="J318" s="107" t="s">
        <v>628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1102</v>
      </c>
      <c r="F319" s="79" t="s">
        <v>1103</v>
      </c>
      <c r="G319" s="84"/>
      <c r="H319" s="87" t="s">
        <v>603</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1104</v>
      </c>
      <c r="G320" s="84"/>
      <c r="H320" s="87" t="s">
        <v>1105</v>
      </c>
      <c r="I320" s="107" t="s">
        <v>704</v>
      </c>
      <c r="J320" s="107"/>
      <c r="K320" s="108">
        <v>1.84E-2</v>
      </c>
      <c r="L320" s="108">
        <v>1.84E-2</v>
      </c>
      <c r="M320" s="108">
        <v>1.84E-2</v>
      </c>
      <c r="N320" s="108">
        <v>1.84E-2</v>
      </c>
      <c r="O320" s="108">
        <v>1.84E-2</v>
      </c>
      <c r="P320" s="108">
        <v>1.84E-2</v>
      </c>
      <c r="Q320" s="87"/>
      <c r="R320" s="87" t="s">
        <v>1106</v>
      </c>
      <c r="S320" s="87" t="s">
        <v>1106</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1107</v>
      </c>
      <c r="G321" s="84"/>
      <c r="H321" s="87" t="s">
        <v>1108</v>
      </c>
      <c r="I321" s="107" t="s">
        <v>610</v>
      </c>
      <c r="J321" s="107"/>
      <c r="K321" s="108">
        <v>13</v>
      </c>
      <c r="L321" s="108">
        <v>13</v>
      </c>
      <c r="M321" s="108">
        <v>13</v>
      </c>
      <c r="N321" s="108">
        <v>13</v>
      </c>
      <c r="O321" s="108">
        <v>13</v>
      </c>
      <c r="P321" s="108">
        <v>13</v>
      </c>
      <c r="Q321" s="87"/>
      <c r="R321" s="87" t="s">
        <v>1106</v>
      </c>
      <c r="S321" s="87" t="s">
        <v>1106</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1109</v>
      </c>
      <c r="G322" s="84"/>
      <c r="H322" s="87" t="s">
        <v>1108</v>
      </c>
      <c r="I322" s="107" t="s">
        <v>736</v>
      </c>
      <c r="J322" s="107"/>
      <c r="K322" s="108">
        <v>7.52</v>
      </c>
      <c r="L322" s="108">
        <v>7.52</v>
      </c>
      <c r="M322" s="108">
        <v>7.52</v>
      </c>
      <c r="N322" s="108">
        <v>7.52</v>
      </c>
      <c r="O322" s="108">
        <v>7.52</v>
      </c>
      <c r="P322" s="108">
        <v>7.52</v>
      </c>
      <c r="Q322" s="87"/>
      <c r="R322" s="87" t="s">
        <v>1106</v>
      </c>
      <c r="S322" s="87" t="s">
        <v>1106</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1110</v>
      </c>
      <c r="G323" s="84"/>
      <c r="H323" s="87" t="s">
        <v>1108</v>
      </c>
      <c r="I323" s="107" t="s">
        <v>610</v>
      </c>
      <c r="J323" s="107"/>
      <c r="K323" s="108">
        <v>23.7</v>
      </c>
      <c r="L323" s="108">
        <v>23.7</v>
      </c>
      <c r="M323" s="108">
        <v>23.7</v>
      </c>
      <c r="N323" s="108">
        <v>23.7</v>
      </c>
      <c r="O323" s="108">
        <v>23.7</v>
      </c>
      <c r="P323" s="108">
        <v>23.7</v>
      </c>
      <c r="Q323" s="87"/>
      <c r="R323" s="87" t="s">
        <v>1106</v>
      </c>
      <c r="S323" s="87" t="s">
        <v>1106</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1111</v>
      </c>
      <c r="G324" s="84"/>
      <c r="H324" s="87" t="s">
        <v>1108</v>
      </c>
      <c r="I324" s="107" t="s">
        <v>736</v>
      </c>
      <c r="J324" s="107"/>
      <c r="K324" s="108">
        <v>3.36</v>
      </c>
      <c r="L324" s="108">
        <v>3.36</v>
      </c>
      <c r="M324" s="108">
        <v>3.36</v>
      </c>
      <c r="N324" s="108">
        <v>3.36</v>
      </c>
      <c r="O324" s="108">
        <v>3.36</v>
      </c>
      <c r="P324" s="108">
        <v>3.36</v>
      </c>
      <c r="Q324" s="87"/>
      <c r="R324" s="87" t="s">
        <v>1106</v>
      </c>
      <c r="S324" s="87" t="s">
        <v>1106</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502</v>
      </c>
      <c r="G325" s="84"/>
      <c r="H325" s="302" t="s">
        <v>1112</v>
      </c>
      <c r="I325" s="107"/>
      <c r="J325" s="107" t="s">
        <v>628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1113</v>
      </c>
      <c r="F326" s="79" t="s">
        <v>1114</v>
      </c>
      <c r="G326" s="84"/>
      <c r="H326" s="87" t="s">
        <v>603</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1115</v>
      </c>
      <c r="G327" s="84"/>
      <c r="H327" s="87" t="s">
        <v>1116</v>
      </c>
      <c r="I327" s="107" t="s">
        <v>610</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1117</v>
      </c>
      <c r="G328" s="84"/>
      <c r="H328" s="87" t="s">
        <v>1118</v>
      </c>
      <c r="I328" s="107" t="s">
        <v>610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1119</v>
      </c>
      <c r="G329" s="84"/>
      <c r="H329" s="87" t="s">
        <v>1120</v>
      </c>
      <c r="I329" s="107" t="s">
        <v>610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1121</v>
      </c>
      <c r="G330" s="84"/>
      <c r="H330" s="87" t="s">
        <v>1122</v>
      </c>
      <c r="I330" s="107" t="s">
        <v>640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1123</v>
      </c>
      <c r="G331" s="84"/>
      <c r="H331" s="87" t="s">
        <v>1124</v>
      </c>
      <c r="I331" s="107" t="s">
        <v>683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558</v>
      </c>
      <c r="AE331" s="87"/>
      <c r="AF331" s="108">
        <v>1</v>
      </c>
      <c r="AG331" s="108">
        <v>1</v>
      </c>
      <c r="AH331" s="84"/>
      <c r="AI331" s="66"/>
      <c r="AJ331" s="54"/>
      <c r="AK331" s="54"/>
      <c r="AL331" s="54"/>
    </row>
    <row r="332" spans="1:38" outlineLevel="1" collapsed="1" x14ac:dyDescent="0.25">
      <c r="A332" s="54"/>
      <c r="B332" s="63"/>
      <c r="C332" s="56">
        <f>INT($C$40)+1</f>
        <v>2</v>
      </c>
      <c r="D332" s="84"/>
      <c r="E332" s="79"/>
      <c r="F332" s="312" t="s">
        <v>1125</v>
      </c>
      <c r="G332" s="84"/>
      <c r="H332" s="302" t="s">
        <v>1126</v>
      </c>
      <c r="I332" s="107"/>
      <c r="J332" s="107" t="s">
        <v>628</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1127</v>
      </c>
      <c r="F333" s="79" t="s">
        <v>1128</v>
      </c>
      <c r="G333" s="84"/>
      <c r="H333" s="87" t="s">
        <v>603</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3"/>
        <v>3</v>
      </c>
      <c r="D334" s="84"/>
      <c r="E334" s="79"/>
      <c r="F334" s="79" t="s">
        <v>1129</v>
      </c>
      <c r="G334" s="84"/>
      <c r="H334" s="87" t="s">
        <v>1130</v>
      </c>
      <c r="I334" s="107" t="s">
        <v>2470</v>
      </c>
      <c r="J334" s="107"/>
      <c r="K334" s="316">
        <v>5.5300000000000002E-5</v>
      </c>
      <c r="L334" s="316">
        <v>5.5300000000000002E-5</v>
      </c>
      <c r="M334" s="316">
        <v>5.5300000000000002E-5</v>
      </c>
      <c r="N334" s="316">
        <v>5.5300000000000002E-5</v>
      </c>
      <c r="O334" s="316">
        <v>5.5300000000000002E-5</v>
      </c>
      <c r="P334" s="316">
        <v>5.5300000000000002E-5</v>
      </c>
      <c r="Q334" s="87"/>
      <c r="R334" s="87" t="s">
        <v>659</v>
      </c>
      <c r="S334" s="87" t="s">
        <v>659</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hidden="1" outlineLevel="2" x14ac:dyDescent="0.25">
      <c r="A335" s="54"/>
      <c r="B335" s="63"/>
      <c r="C335" s="56">
        <f t="shared" si="43"/>
        <v>3</v>
      </c>
      <c r="D335" s="84"/>
      <c r="E335" s="79"/>
      <c r="F335" s="79" t="s">
        <v>1131</v>
      </c>
      <c r="G335" s="84"/>
      <c r="H335" s="317" t="s">
        <v>1132</v>
      </c>
      <c r="I335" s="107" t="s">
        <v>610</v>
      </c>
      <c r="J335" s="107"/>
      <c r="K335" s="108">
        <v>0.3</v>
      </c>
      <c r="L335" s="108">
        <v>0.3</v>
      </c>
      <c r="M335" s="108">
        <v>0.3</v>
      </c>
      <c r="N335" s="108">
        <v>0.3</v>
      </c>
      <c r="O335" s="108">
        <v>0.3</v>
      </c>
      <c r="P335" s="108">
        <v>0.3</v>
      </c>
      <c r="Q335" s="87"/>
      <c r="R335" s="87" t="s">
        <v>659</v>
      </c>
      <c r="S335" s="87" t="s">
        <v>659</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hidden="1" outlineLevel="2" collapsed="1" x14ac:dyDescent="0.25">
      <c r="A336" s="54"/>
      <c r="B336" s="63"/>
      <c r="C336" s="56">
        <f t="shared" si="43"/>
        <v>3</v>
      </c>
      <c r="D336" s="84"/>
      <c r="E336" s="79"/>
      <c r="F336" s="79" t="s">
        <v>1133</v>
      </c>
      <c r="G336" s="84"/>
      <c r="H336" s="87" t="s">
        <v>1134</v>
      </c>
      <c r="I336" s="107" t="s">
        <v>610</v>
      </c>
      <c r="J336" s="107"/>
      <c r="K336" s="108">
        <v>0.6</v>
      </c>
      <c r="L336" s="108">
        <v>0.6</v>
      </c>
      <c r="M336" s="108">
        <v>0.6</v>
      </c>
      <c r="N336" s="108">
        <v>0.6</v>
      </c>
      <c r="O336" s="108">
        <v>0.6</v>
      </c>
      <c r="P336" s="108">
        <v>0.6</v>
      </c>
      <c r="Q336" s="87"/>
      <c r="R336" s="87" t="s">
        <v>659</v>
      </c>
      <c r="S336" s="87" t="s">
        <v>659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1135</v>
      </c>
      <c r="G337" s="84"/>
      <c r="H337" s="87" t="s">
        <v>1136</v>
      </c>
      <c r="I337" s="107" t="s">
        <v>610</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1137</v>
      </c>
      <c r="G338" s="84"/>
      <c r="H338" s="87" t="s">
        <v>1138</v>
      </c>
      <c r="I338" s="107" t="s">
        <v>610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1139</v>
      </c>
      <c r="G339" s="84"/>
      <c r="H339" s="87" t="s">
        <v>1140</v>
      </c>
      <c r="I339" s="107" t="s">
        <v>610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1141</v>
      </c>
      <c r="G340" s="84"/>
      <c r="H340" s="87" t="s">
        <v>1142</v>
      </c>
      <c r="I340" s="107" t="s">
        <v>610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1143</v>
      </c>
      <c r="G341" s="84"/>
      <c r="H341" s="87" t="s">
        <v>1144</v>
      </c>
      <c r="I341" s="107" t="s">
        <v>610</v>
      </c>
      <c r="J341" s="107"/>
      <c r="K341" s="87"/>
      <c r="L341" s="87"/>
      <c r="M341" s="108">
        <v>-40</v>
      </c>
      <c r="N341" s="108">
        <v>-40</v>
      </c>
      <c r="O341" s="108">
        <v>-40</v>
      </c>
      <c r="P341" s="108">
        <v>-40</v>
      </c>
      <c r="Q341" s="87"/>
      <c r="R341" s="87"/>
      <c r="S341" s="87" t="s">
        <v>668</v>
      </c>
      <c r="T341" s="87"/>
      <c r="U341" s="108">
        <v>-9.9499999999999993</v>
      </c>
      <c r="V341" s="108">
        <v>-9.9499999999999993</v>
      </c>
      <c r="W341" s="108">
        <v>-9.9499999999999993</v>
      </c>
      <c r="X341" s="108">
        <v>-8.9</v>
      </c>
      <c r="Y341" s="108">
        <v>-8.9</v>
      </c>
      <c r="Z341" s="108">
        <v>-8.9</v>
      </c>
      <c r="AA341" s="108">
        <v>-8.9</v>
      </c>
      <c r="AB341" s="108">
        <v>-8.9</v>
      </c>
      <c r="AC341" s="87"/>
      <c r="AD341" s="108" t="s">
        <v>1145</v>
      </c>
      <c r="AE341" s="87"/>
      <c r="AF341" s="108">
        <v>1</v>
      </c>
      <c r="AG341" s="108">
        <v>1</v>
      </c>
      <c r="AH341" s="84"/>
      <c r="AI341" s="66"/>
      <c r="AJ341" s="54"/>
      <c r="AK341" s="54"/>
      <c r="AL341" s="54"/>
    </row>
    <row r="342" spans="1:38" hidden="1" outlineLevel="2" x14ac:dyDescent="0.25">
      <c r="A342" s="54"/>
      <c r="B342" s="63"/>
      <c r="C342" s="56">
        <f>INT($C$40)+2</f>
        <v>3</v>
      </c>
      <c r="D342" s="84"/>
      <c r="E342" s="79"/>
      <c r="F342" s="79" t="s">
        <v>1146</v>
      </c>
      <c r="G342" s="84"/>
      <c r="H342" s="87" t="s">
        <v>1147</v>
      </c>
      <c r="I342" s="107" t="s">
        <v>610</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1145</v>
      </c>
      <c r="AE342" s="87"/>
      <c r="AF342" s="108">
        <v>1</v>
      </c>
      <c r="AG342" s="108">
        <v>1</v>
      </c>
      <c r="AH342" s="84"/>
      <c r="AI342" s="66"/>
      <c r="AJ342" s="54"/>
      <c r="AK342" s="54"/>
      <c r="AL342" s="54"/>
    </row>
    <row r="343" spans="1:38" hidden="1" outlineLevel="2" collapsed="1" x14ac:dyDescent="0.25">
      <c r="A343" s="54"/>
      <c r="B343" s="63"/>
      <c r="C343" s="56">
        <f>INT($C$40)+2</f>
        <v>3</v>
      </c>
      <c r="D343" s="84"/>
      <c r="E343" s="79"/>
      <c r="F343" s="79" t="s">
        <v>1148</v>
      </c>
      <c r="G343" s="84"/>
      <c r="H343" s="87" t="s">
        <v>1149</v>
      </c>
      <c r="I343" s="107" t="s">
        <v>610</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1145</v>
      </c>
      <c r="AE343" s="87"/>
      <c r="AF343" s="108">
        <v>1</v>
      </c>
      <c r="AG343" s="108">
        <v>1</v>
      </c>
      <c r="AH343" s="84"/>
      <c r="AI343" s="66"/>
      <c r="AJ343" s="54"/>
      <c r="AK343" s="54"/>
      <c r="AL343" s="54"/>
    </row>
    <row r="344" spans="1:38" hidden="1" outlineLevel="3" x14ac:dyDescent="0.25">
      <c r="A344" s="54"/>
      <c r="B344" s="63"/>
      <c r="C344" s="56">
        <f>INT($C$40)+3</f>
        <v>4</v>
      </c>
      <c r="D344" s="84"/>
      <c r="E344" s="79"/>
      <c r="F344" s="79" t="s">
        <v>1150</v>
      </c>
      <c r="G344" s="84"/>
      <c r="H344" s="87" t="s">
        <v>1151</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hidden="1" outlineLevel="2" x14ac:dyDescent="0.25">
      <c r="A345" s="54"/>
      <c r="B345" s="63"/>
      <c r="C345" s="56">
        <f t="shared" ref="C345:C359" si="46">INT($C$40)+2</f>
        <v>3</v>
      </c>
      <c r="D345" s="84"/>
      <c r="E345" s="79"/>
      <c r="F345" s="79" t="s">
        <v>1152</v>
      </c>
      <c r="G345" s="84"/>
      <c r="H345" s="87" t="s">
        <v>1153</v>
      </c>
      <c r="I345" s="107" t="s">
        <v>610</v>
      </c>
      <c r="J345" s="107"/>
      <c r="K345" s="108">
        <v>0.1</v>
      </c>
      <c r="L345" s="108">
        <v>0.1</v>
      </c>
      <c r="M345" s="108">
        <v>0.1</v>
      </c>
      <c r="N345" s="108">
        <v>0.1</v>
      </c>
      <c r="O345" s="108">
        <v>0.1</v>
      </c>
      <c r="P345" s="108">
        <v>0.1</v>
      </c>
      <c r="Q345" s="87"/>
      <c r="R345" s="87" t="s">
        <v>1154</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hidden="1" outlineLevel="2" x14ac:dyDescent="0.25">
      <c r="A346" s="54"/>
      <c r="B346" s="63"/>
      <c r="C346" s="56">
        <f t="shared" si="46"/>
        <v>3</v>
      </c>
      <c r="D346" s="84"/>
      <c r="E346" s="79"/>
      <c r="F346" s="79" t="s">
        <v>1155</v>
      </c>
      <c r="G346" s="84"/>
      <c r="H346" s="318" t="s">
        <v>1156</v>
      </c>
      <c r="I346" s="107" t="s">
        <v>610</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1157</v>
      </c>
      <c r="AE346" s="87"/>
      <c r="AF346" s="108">
        <v>1</v>
      </c>
      <c r="AG346" s="108">
        <v>1</v>
      </c>
      <c r="AH346" s="84"/>
      <c r="AI346" s="66"/>
      <c r="AJ346" s="54"/>
      <c r="AK346" s="54"/>
      <c r="AL346" s="54"/>
    </row>
    <row r="347" spans="1:38" hidden="1" outlineLevel="2" x14ac:dyDescent="0.25">
      <c r="A347" s="54"/>
      <c r="B347" s="63"/>
      <c r="C347" s="56">
        <f t="shared" si="46"/>
        <v>3</v>
      </c>
      <c r="D347" s="84"/>
      <c r="E347" s="79"/>
      <c r="F347" s="79" t="s">
        <v>1158</v>
      </c>
      <c r="G347" s="84"/>
      <c r="H347" s="87" t="s">
        <v>1159</v>
      </c>
      <c r="I347" s="107" t="s">
        <v>610</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hidden="1" outlineLevel="2" x14ac:dyDescent="0.25">
      <c r="A348" s="54"/>
      <c r="B348" s="63"/>
      <c r="C348" s="56">
        <f t="shared" si="46"/>
        <v>3</v>
      </c>
      <c r="D348" s="84"/>
      <c r="E348" s="79"/>
      <c r="F348" s="79" t="s">
        <v>1160</v>
      </c>
      <c r="G348" s="84"/>
      <c r="H348" s="87" t="s">
        <v>1161</v>
      </c>
      <c r="I348" s="107" t="s">
        <v>610</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hidden="1" outlineLevel="2" x14ac:dyDescent="0.25">
      <c r="A349" s="54"/>
      <c r="B349" s="63"/>
      <c r="C349" s="56">
        <f t="shared" si="46"/>
        <v>3</v>
      </c>
      <c r="D349" s="84"/>
      <c r="E349" s="79"/>
      <c r="F349" s="79" t="s">
        <v>1162</v>
      </c>
      <c r="G349" s="84"/>
      <c r="H349" s="87" t="s">
        <v>1163</v>
      </c>
      <c r="I349" s="107" t="s">
        <v>610</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hidden="1" outlineLevel="2" x14ac:dyDescent="0.25">
      <c r="A350" s="54"/>
      <c r="B350" s="63"/>
      <c r="C350" s="56">
        <f t="shared" si="46"/>
        <v>3</v>
      </c>
      <c r="D350" s="84"/>
      <c r="E350" s="79"/>
      <c r="F350" s="79" t="s">
        <v>1164</v>
      </c>
      <c r="G350" s="84"/>
      <c r="H350" s="87" t="s">
        <v>1165</v>
      </c>
      <c r="I350" s="107" t="s">
        <v>610</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hidden="1" outlineLevel="2" x14ac:dyDescent="0.25">
      <c r="A351" s="54"/>
      <c r="B351" s="63"/>
      <c r="C351" s="56">
        <f t="shared" si="46"/>
        <v>3</v>
      </c>
      <c r="D351" s="84"/>
      <c r="E351" s="79"/>
      <c r="F351" s="79" t="s">
        <v>1166</v>
      </c>
      <c r="G351" s="84"/>
      <c r="H351" s="87" t="s">
        <v>1167</v>
      </c>
      <c r="I351" s="107" t="s">
        <v>610</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hidden="1" outlineLevel="2" x14ac:dyDescent="0.25">
      <c r="A352" s="54"/>
      <c r="B352" s="63"/>
      <c r="C352" s="56">
        <f t="shared" si="46"/>
        <v>3</v>
      </c>
      <c r="D352" s="84"/>
      <c r="E352" s="79"/>
      <c r="F352" s="79" t="s">
        <v>1168</v>
      </c>
      <c r="G352" s="84"/>
      <c r="H352" s="87" t="s">
        <v>1169</v>
      </c>
      <c r="I352" s="107" t="s">
        <v>610</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hidden="1" outlineLevel="2" x14ac:dyDescent="0.25">
      <c r="A353" s="54"/>
      <c r="B353" s="63"/>
      <c r="C353" s="56">
        <f t="shared" si="46"/>
        <v>3</v>
      </c>
      <c r="D353" s="84"/>
      <c r="E353" s="79"/>
      <c r="F353" s="79" t="s">
        <v>1170</v>
      </c>
      <c r="G353" s="84"/>
      <c r="H353" s="87" t="s">
        <v>1171</v>
      </c>
      <c r="I353" s="107" t="s">
        <v>610</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hidden="1" outlineLevel="2" x14ac:dyDescent="0.25">
      <c r="A354" s="54"/>
      <c r="B354" s="63"/>
      <c r="C354" s="56">
        <f t="shared" si="46"/>
        <v>3</v>
      </c>
      <c r="D354" s="84"/>
      <c r="E354" s="79"/>
      <c r="F354" s="79" t="s">
        <v>1172</v>
      </c>
      <c r="G354" s="84"/>
      <c r="H354" s="87" t="s">
        <v>1173</v>
      </c>
      <c r="I354" s="107" t="s">
        <v>610</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hidden="1" outlineLevel="2" x14ac:dyDescent="0.25">
      <c r="A355" s="54"/>
      <c r="B355" s="63"/>
      <c r="C355" s="56">
        <f t="shared" si="46"/>
        <v>3</v>
      </c>
      <c r="D355" s="84"/>
      <c r="E355" s="79"/>
      <c r="F355" s="79" t="s">
        <v>2462</v>
      </c>
      <c r="G355" s="84"/>
      <c r="H355" s="87" t="s">
        <v>2467</v>
      </c>
      <c r="I355" s="107" t="s">
        <v>2470</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1157</v>
      </c>
      <c r="AE355" s="87"/>
      <c r="AF355" s="108">
        <v>1</v>
      </c>
      <c r="AG355" s="108">
        <v>1</v>
      </c>
      <c r="AH355" s="84"/>
      <c r="AI355" s="66"/>
      <c r="AJ355" s="54"/>
      <c r="AK355" s="54"/>
      <c r="AL355" s="54"/>
    </row>
    <row r="356" spans="1:38" hidden="1" outlineLevel="2" x14ac:dyDescent="0.25">
      <c r="A356" s="54"/>
      <c r="B356" s="63"/>
      <c r="C356" s="56">
        <f t="shared" si="46"/>
        <v>3</v>
      </c>
      <c r="D356" s="84"/>
      <c r="E356" s="79"/>
      <c r="F356" s="79" t="s">
        <v>2463</v>
      </c>
      <c r="G356" s="84"/>
      <c r="H356" s="87" t="s">
        <v>2471</v>
      </c>
      <c r="I356" s="107" t="s">
        <v>610</v>
      </c>
      <c r="J356" s="107"/>
      <c r="K356" s="87"/>
      <c r="L356" s="87"/>
      <c r="M356" s="87"/>
      <c r="N356" s="87"/>
      <c r="O356" s="87"/>
      <c r="P356" s="87"/>
      <c r="Q356" s="87"/>
      <c r="R356" s="87"/>
      <c r="S356" s="87"/>
      <c r="T356" s="87"/>
      <c r="U356" s="108">
        <v>0.9</v>
      </c>
      <c r="V356" s="108">
        <v>0.9</v>
      </c>
      <c r="W356" s="108">
        <v>0.9</v>
      </c>
      <c r="X356" s="108">
        <v>0.9</v>
      </c>
      <c r="Y356" s="108">
        <v>0.9</v>
      </c>
      <c r="Z356" s="108">
        <v>0.9</v>
      </c>
      <c r="AA356" s="108">
        <v>0.9</v>
      </c>
      <c r="AB356" s="108">
        <v>0.9</v>
      </c>
      <c r="AC356" s="87"/>
      <c r="AD356" s="108" t="s">
        <v>558</v>
      </c>
      <c r="AE356" s="87"/>
      <c r="AF356" s="108">
        <v>1</v>
      </c>
      <c r="AG356" s="108">
        <v>1</v>
      </c>
      <c r="AH356" s="84"/>
      <c r="AI356" s="66"/>
      <c r="AJ356" s="54"/>
      <c r="AK356" s="54"/>
      <c r="AL356" s="54"/>
    </row>
    <row r="357" spans="1:38" hidden="1" outlineLevel="2" x14ac:dyDescent="0.25">
      <c r="A357" s="54"/>
      <c r="B357" s="63"/>
      <c r="C357" s="56">
        <f t="shared" si="46"/>
        <v>3</v>
      </c>
      <c r="D357" s="84"/>
      <c r="E357" s="79"/>
      <c r="F357" s="79" t="s">
        <v>2464</v>
      </c>
      <c r="G357" s="84"/>
      <c r="H357" s="87" t="s">
        <v>2468</v>
      </c>
      <c r="I357" s="107" t="s">
        <v>610</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558</v>
      </c>
      <c r="AE357" s="87"/>
      <c r="AF357" s="108">
        <v>1</v>
      </c>
      <c r="AG357" s="108">
        <v>1</v>
      </c>
      <c r="AH357" s="84"/>
      <c r="AI357" s="66"/>
      <c r="AJ357" s="54"/>
      <c r="AK357" s="54"/>
      <c r="AL357" s="54"/>
    </row>
    <row r="358" spans="1:38" hidden="1" outlineLevel="2" x14ac:dyDescent="0.25">
      <c r="A358" s="54"/>
      <c r="B358" s="63"/>
      <c r="C358" s="56">
        <f t="shared" si="46"/>
        <v>3</v>
      </c>
      <c r="D358" s="84"/>
      <c r="E358" s="79"/>
      <c r="F358" s="79" t="s">
        <v>2465</v>
      </c>
      <c r="G358" s="84"/>
      <c r="H358" s="87" t="s">
        <v>2472</v>
      </c>
      <c r="I358" s="107" t="s">
        <v>2473</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558</v>
      </c>
      <c r="AE358" s="87"/>
      <c r="AF358" s="108">
        <v>1</v>
      </c>
      <c r="AG358" s="108">
        <v>1</v>
      </c>
      <c r="AH358" s="84"/>
      <c r="AI358" s="66"/>
      <c r="AJ358" s="54"/>
      <c r="AK358" s="54"/>
      <c r="AL358" s="54"/>
    </row>
    <row r="359" spans="1:38" hidden="1" outlineLevel="2" x14ac:dyDescent="0.25">
      <c r="A359" s="54"/>
      <c r="B359" s="63"/>
      <c r="C359" s="56">
        <f t="shared" si="46"/>
        <v>3</v>
      </c>
      <c r="D359" s="84"/>
      <c r="E359" s="79"/>
      <c r="F359" s="79" t="s">
        <v>2466</v>
      </c>
      <c r="G359" s="84"/>
      <c r="H359" s="87" t="s">
        <v>2469</v>
      </c>
      <c r="I359" s="107" t="s">
        <v>2473</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558</v>
      </c>
      <c r="AE359" s="87"/>
      <c r="AF359" s="108">
        <v>1</v>
      </c>
      <c r="AG359" s="108">
        <v>1</v>
      </c>
      <c r="AH359" s="84"/>
      <c r="AI359" s="66"/>
      <c r="AJ359" s="54"/>
      <c r="AK359" s="54"/>
      <c r="AL359" s="54"/>
    </row>
    <row r="360" spans="1:38" outlineLevel="1" collapsed="1" x14ac:dyDescent="0.25">
      <c r="A360" s="54"/>
      <c r="B360" s="63"/>
      <c r="C360" s="56">
        <f>INT($C$40)+1</f>
        <v>2</v>
      </c>
      <c r="D360" s="84"/>
      <c r="E360" s="79"/>
      <c r="F360" s="312" t="s">
        <v>1174</v>
      </c>
      <c r="G360" s="84"/>
      <c r="H360" s="302" t="s">
        <v>1175</v>
      </c>
      <c r="I360" s="148"/>
      <c r="J360" s="148" t="s">
        <v>1176</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1177</v>
      </c>
      <c r="G361" s="84"/>
      <c r="H361" s="87" t="s">
        <v>713</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1178</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1179</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1180</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1181</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1182</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1183</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1184</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1185</v>
      </c>
      <c r="G369" s="84"/>
      <c r="H369" s="87" t="s">
        <v>713</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1186</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1187</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1188</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1189</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1190</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1191</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1192</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1193</v>
      </c>
      <c r="G377" s="84"/>
      <c r="H377" s="87" t="s">
        <v>713</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1194</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1195</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1196</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1197</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1198</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1199</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1200</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1201</v>
      </c>
      <c r="G385" s="84"/>
      <c r="H385" s="87" t="s">
        <v>713</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1202</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1203</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1204</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1205</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1206</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1207</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1208</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1209</v>
      </c>
      <c r="G393" s="84"/>
      <c r="H393" s="87" t="s">
        <v>713</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1210</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1211</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1212</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1213</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1214</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1215</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1216</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1217</v>
      </c>
      <c r="G401" s="84"/>
      <c r="H401" s="87" t="s">
        <v>713</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1218</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1219</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1220</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1221</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1222</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1223</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1224</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1225</v>
      </c>
      <c r="G409" s="84"/>
      <c r="H409" s="87" t="s">
        <v>713</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1226</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1227</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1228</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1229</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1230</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1231</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1232</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1233</v>
      </c>
      <c r="G417" s="84"/>
      <c r="H417" s="87" t="s">
        <v>713</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1234</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1235</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1236</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1237</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1238</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1239</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1240</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1241</v>
      </c>
      <c r="G425" s="84"/>
      <c r="H425" s="87" t="s">
        <v>2390</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1242</v>
      </c>
      <c r="G426" s="84"/>
      <c r="H426" s="87" t="s">
        <v>2391</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1243</v>
      </c>
      <c r="G427" s="84"/>
      <c r="H427" s="87" t="s">
        <v>2392</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1244</v>
      </c>
      <c r="G428" s="84"/>
      <c r="H428" s="87" t="s">
        <v>2393</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1245</v>
      </c>
      <c r="G429" s="84"/>
      <c r="H429" s="87" t="s">
        <v>2394</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1246</v>
      </c>
      <c r="G430" s="84"/>
      <c r="H430" s="87" t="s">
        <v>2395</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1247</v>
      </c>
      <c r="G431" s="84"/>
      <c r="H431" s="87" t="s">
        <v>2396</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1248</v>
      </c>
      <c r="G432" s="84"/>
      <c r="H432" s="87" t="s">
        <v>2397</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1249</v>
      </c>
      <c r="G433" s="84"/>
      <c r="H433" s="87" t="s">
        <v>713</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1250</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1251</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1252</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1253</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1254</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1255</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1256</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1257</v>
      </c>
      <c r="G441" s="84"/>
      <c r="H441" s="87" t="s">
        <v>713</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1258</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1259</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1260</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1261</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1262</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1263</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1264</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1265</v>
      </c>
      <c r="G449" s="84"/>
      <c r="H449" s="87" t="s">
        <v>713</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1266</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1267</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1268</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1269</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1270</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1271</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1272</v>
      </c>
      <c r="G456" s="84"/>
      <c r="H456" s="87"/>
      <c r="I456" s="107"/>
      <c r="J456" s="107"/>
      <c r="K456" s="87"/>
      <c r="L456" s="87"/>
      <c r="M456" s="87"/>
      <c r="N456" s="87"/>
      <c r="O456" s="87"/>
      <c r="P456" s="87"/>
      <c r="Q456" s="87"/>
      <c r="R456" s="87"/>
      <c r="S456" s="87"/>
      <c r="T456" s="107" t="s">
        <v>1273</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25">
      <c r="A457" s="54"/>
      <c r="B457" s="63"/>
      <c r="C457" s="56">
        <f t="shared" si="52"/>
        <v>3</v>
      </c>
      <c r="D457" s="84"/>
      <c r="E457" s="79"/>
      <c r="F457" s="79" t="s">
        <v>1274</v>
      </c>
      <c r="G457" s="84"/>
      <c r="H457" s="87" t="s">
        <v>1275</v>
      </c>
      <c r="I457" s="107" t="s">
        <v>610</v>
      </c>
      <c r="J457" s="107" t="s">
        <v>1276</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1277</v>
      </c>
      <c r="AE457" s="87"/>
      <c r="AF457" s="108">
        <v>1</v>
      </c>
      <c r="AG457" s="108">
        <v>1</v>
      </c>
      <c r="AH457" s="84"/>
      <c r="AI457" s="66"/>
      <c r="AJ457" s="54"/>
      <c r="AK457" s="54"/>
      <c r="AL457" s="54"/>
    </row>
    <row r="458" spans="1:38" hidden="1" outlineLevel="2" x14ac:dyDescent="0.25">
      <c r="A458" s="54"/>
      <c r="B458" s="63"/>
      <c r="C458" s="56">
        <f t="shared" si="52"/>
        <v>3</v>
      </c>
      <c r="D458" s="84"/>
      <c r="E458" s="79"/>
      <c r="F458" s="79" t="s">
        <v>1278</v>
      </c>
      <c r="G458" s="84"/>
      <c r="H458" s="87" t="s">
        <v>1279</v>
      </c>
      <c r="I458" s="107" t="s">
        <v>610</v>
      </c>
      <c r="J458" s="107" t="s">
        <v>1276</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1280</v>
      </c>
      <c r="AE458" s="87"/>
      <c r="AF458" s="108">
        <v>1</v>
      </c>
      <c r="AG458" s="108">
        <v>1</v>
      </c>
      <c r="AH458" s="84"/>
      <c r="AI458" s="66"/>
      <c r="AJ458" s="54"/>
      <c r="AK458" s="54"/>
      <c r="AL458" s="54"/>
    </row>
    <row r="459" spans="1:38" hidden="1" outlineLevel="2" x14ac:dyDescent="0.25">
      <c r="A459" s="54"/>
      <c r="B459" s="63"/>
      <c r="C459" s="56">
        <f t="shared" si="52"/>
        <v>3</v>
      </c>
      <c r="D459" s="84"/>
      <c r="E459" s="79"/>
      <c r="F459" s="79" t="s">
        <v>1281</v>
      </c>
      <c r="G459" s="84"/>
      <c r="H459" s="87" t="s">
        <v>1282</v>
      </c>
      <c r="I459" s="107" t="s">
        <v>610</v>
      </c>
      <c r="J459" s="107" t="s">
        <v>1276</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25">
      <c r="A460" s="54"/>
      <c r="B460" s="63"/>
      <c r="C460" s="56">
        <f t="shared" si="52"/>
        <v>3</v>
      </c>
      <c r="D460" s="84"/>
      <c r="E460" s="79"/>
      <c r="F460" s="79" t="s">
        <v>1283</v>
      </c>
      <c r="G460" s="84"/>
      <c r="H460" s="87" t="s">
        <v>1284</v>
      </c>
      <c r="I460" s="107" t="s">
        <v>610</v>
      </c>
      <c r="J460" s="107" t="s">
        <v>1276</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25">
      <c r="A461" s="54"/>
      <c r="B461" s="63"/>
      <c r="C461" s="56">
        <f t="shared" si="52"/>
        <v>3</v>
      </c>
      <c r="D461" s="84"/>
      <c r="E461" s="79"/>
      <c r="F461" s="79" t="s">
        <v>1285</v>
      </c>
      <c r="G461" s="84"/>
      <c r="H461" s="87" t="s">
        <v>1286</v>
      </c>
      <c r="I461" s="107" t="s">
        <v>610</v>
      </c>
      <c r="J461" s="107" t="s">
        <v>1276</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25">
      <c r="A462" s="54"/>
      <c r="B462" s="63"/>
      <c r="C462" s="56">
        <f t="shared" si="52"/>
        <v>3</v>
      </c>
      <c r="D462" s="84"/>
      <c r="E462" s="79"/>
      <c r="F462" s="79" t="s">
        <v>1287</v>
      </c>
      <c r="G462" s="84"/>
      <c r="H462" s="87" t="s">
        <v>1288</v>
      </c>
      <c r="I462" s="107" t="s">
        <v>610</v>
      </c>
      <c r="J462" s="107" t="s">
        <v>1276</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25">
      <c r="A463" s="54"/>
      <c r="B463" s="63"/>
      <c r="C463" s="56">
        <f t="shared" si="52"/>
        <v>3</v>
      </c>
      <c r="D463" s="84"/>
      <c r="E463" s="79"/>
      <c r="F463" s="79" t="s">
        <v>1289</v>
      </c>
      <c r="G463" s="84"/>
      <c r="H463" s="87" t="s">
        <v>1290</v>
      </c>
      <c r="I463" s="107" t="s">
        <v>610</v>
      </c>
      <c r="J463" s="107" t="s">
        <v>1276</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25">
      <c r="A464" s="54"/>
      <c r="B464" s="63"/>
      <c r="C464" s="56">
        <f t="shared" si="52"/>
        <v>3</v>
      </c>
      <c r="D464" s="84"/>
      <c r="E464" s="79"/>
      <c r="F464" s="79" t="s">
        <v>1291</v>
      </c>
      <c r="G464" s="84"/>
      <c r="H464" s="87" t="s">
        <v>1292</v>
      </c>
      <c r="I464" s="107" t="s">
        <v>610</v>
      </c>
      <c r="J464" s="107" t="s">
        <v>1276</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25">
      <c r="A465" s="54"/>
      <c r="B465" s="63"/>
      <c r="C465" s="56">
        <f t="shared" si="52"/>
        <v>3</v>
      </c>
      <c r="D465" s="84"/>
      <c r="E465" s="79"/>
      <c r="F465" s="79" t="s">
        <v>1293</v>
      </c>
      <c r="G465" s="84"/>
      <c r="H465" s="87" t="s">
        <v>1294</v>
      </c>
      <c r="I465" s="107" t="s">
        <v>610</v>
      </c>
      <c r="J465" s="107" t="s">
        <v>1276</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25">
      <c r="A466" s="54"/>
      <c r="B466" s="63"/>
      <c r="C466" s="56">
        <f t="shared" si="52"/>
        <v>3</v>
      </c>
      <c r="D466" s="84"/>
      <c r="E466" s="79"/>
      <c r="F466" s="79" t="s">
        <v>1295</v>
      </c>
      <c r="G466" s="84"/>
      <c r="H466" s="87" t="s">
        <v>1296</v>
      </c>
      <c r="I466" s="107" t="s">
        <v>610</v>
      </c>
      <c r="J466" s="107" t="s">
        <v>1276</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25">
      <c r="A467" s="54"/>
      <c r="B467" s="63"/>
      <c r="C467" s="56">
        <f t="shared" si="52"/>
        <v>3</v>
      </c>
      <c r="D467" s="84"/>
      <c r="E467" s="79"/>
      <c r="F467" s="79" t="s">
        <v>1297</v>
      </c>
      <c r="G467" s="84"/>
      <c r="H467" s="87" t="s">
        <v>1298</v>
      </c>
      <c r="I467" s="107" t="s">
        <v>610</v>
      </c>
      <c r="J467" s="107" t="s">
        <v>1276</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25">
      <c r="A468" s="54"/>
      <c r="B468" s="63"/>
      <c r="C468" s="56">
        <f t="shared" si="52"/>
        <v>3</v>
      </c>
      <c r="D468" s="84"/>
      <c r="E468" s="79"/>
      <c r="F468" s="79" t="s">
        <v>1299</v>
      </c>
      <c r="G468" s="84"/>
      <c r="H468" s="87" t="s">
        <v>1300</v>
      </c>
      <c r="I468" s="107" t="s">
        <v>610</v>
      </c>
      <c r="J468" s="107" t="s">
        <v>1276</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25">
      <c r="A469" s="54"/>
      <c r="B469" s="63"/>
      <c r="C469" s="56">
        <f t="shared" si="52"/>
        <v>3</v>
      </c>
      <c r="D469" s="84"/>
      <c r="E469" s="79"/>
      <c r="F469" s="79" t="s">
        <v>1301</v>
      </c>
      <c r="G469" s="84"/>
      <c r="H469" s="87" t="s">
        <v>1302</v>
      </c>
      <c r="I469" s="107" t="s">
        <v>610</v>
      </c>
      <c r="J469" s="107" t="s">
        <v>1276</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25">
      <c r="A470" s="54"/>
      <c r="B470" s="63"/>
      <c r="C470" s="56">
        <f t="shared" si="52"/>
        <v>3</v>
      </c>
      <c r="D470" s="84"/>
      <c r="E470" s="79"/>
      <c r="F470" s="79" t="s">
        <v>1303</v>
      </c>
      <c r="G470" s="84"/>
      <c r="H470" s="87" t="s">
        <v>1304</v>
      </c>
      <c r="I470" s="107" t="s">
        <v>610</v>
      </c>
      <c r="J470" s="107" t="s">
        <v>1276</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25">
      <c r="A471" s="54"/>
      <c r="B471" s="63"/>
      <c r="C471" s="56">
        <f t="shared" si="52"/>
        <v>3</v>
      </c>
      <c r="D471" s="84"/>
      <c r="E471" s="79"/>
      <c r="F471" s="79" t="s">
        <v>1305</v>
      </c>
      <c r="G471" s="84"/>
      <c r="H471" s="87" t="s">
        <v>1306</v>
      </c>
      <c r="I471" s="107" t="s">
        <v>610</v>
      </c>
      <c r="J471" s="107" t="s">
        <v>1276</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collapsed="1" x14ac:dyDescent="0.25">
      <c r="A472" s="54"/>
      <c r="B472" s="63"/>
      <c r="C472" s="56">
        <f t="shared" si="52"/>
        <v>3</v>
      </c>
      <c r="D472" s="84"/>
      <c r="E472" s="79"/>
      <c r="F472" s="79" t="s">
        <v>1307</v>
      </c>
      <c r="G472" s="84"/>
      <c r="H472" s="87" t="s">
        <v>1308</v>
      </c>
      <c r="I472" s="107" t="s">
        <v>610</v>
      </c>
      <c r="J472" s="107" t="s">
        <v>1276</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1309</v>
      </c>
      <c r="G473" s="84"/>
      <c r="H473" s="87" t="s">
        <v>713</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1310</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1311</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1312</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1313</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1314</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1315</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1316</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25">
      <c r="A481" s="54"/>
      <c r="B481" s="63"/>
      <c r="C481" s="56">
        <f t="shared" si="52"/>
        <v>3</v>
      </c>
      <c r="D481" s="84"/>
      <c r="E481" s="79"/>
      <c r="F481" s="79" t="s">
        <v>1317</v>
      </c>
      <c r="G481" s="84"/>
      <c r="H481" s="87" t="s">
        <v>1318</v>
      </c>
      <c r="I481" s="107" t="s">
        <v>610</v>
      </c>
      <c r="J481" s="107" t="s">
        <v>1319</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1320</v>
      </c>
      <c r="AE481" s="87"/>
      <c r="AF481" s="108">
        <v>1</v>
      </c>
      <c r="AG481" s="108">
        <v>1</v>
      </c>
      <c r="AH481" s="84"/>
      <c r="AI481" s="66"/>
      <c r="AJ481" s="54"/>
      <c r="AK481" s="54"/>
      <c r="AL481" s="54"/>
    </row>
    <row r="482" spans="1:38" hidden="1" outlineLevel="2" x14ac:dyDescent="0.25">
      <c r="A482" s="54"/>
      <c r="B482" s="63"/>
      <c r="C482" s="56">
        <f t="shared" si="52"/>
        <v>3</v>
      </c>
      <c r="D482" s="84"/>
      <c r="E482" s="79"/>
      <c r="F482" s="79" t="s">
        <v>1321</v>
      </c>
      <c r="G482" s="84"/>
      <c r="H482" s="87" t="s">
        <v>1322</v>
      </c>
      <c r="I482" s="107" t="s">
        <v>610</v>
      </c>
      <c r="J482" s="107" t="s">
        <v>1319</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2"/>
        <v>3</v>
      </c>
      <c r="D483" s="84"/>
      <c r="E483" s="79"/>
      <c r="F483" s="79" t="s">
        <v>1323</v>
      </c>
      <c r="G483" s="84"/>
      <c r="H483" s="87" t="s">
        <v>1324</v>
      </c>
      <c r="I483" s="107" t="s">
        <v>610</v>
      </c>
      <c r="J483" s="107" t="s">
        <v>1319</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2"/>
        <v>3</v>
      </c>
      <c r="D484" s="84"/>
      <c r="E484" s="79"/>
      <c r="F484" s="79" t="s">
        <v>1325</v>
      </c>
      <c r="G484" s="84"/>
      <c r="H484" s="87" t="s">
        <v>1326</v>
      </c>
      <c r="I484" s="107" t="s">
        <v>610</v>
      </c>
      <c r="J484" s="107" t="s">
        <v>1319</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si="52"/>
        <v>3</v>
      </c>
      <c r="D485" s="84"/>
      <c r="E485" s="79"/>
      <c r="F485" s="79" t="s">
        <v>1327</v>
      </c>
      <c r="G485" s="84"/>
      <c r="H485" s="87" t="s">
        <v>1328</v>
      </c>
      <c r="I485" s="107" t="s">
        <v>610</v>
      </c>
      <c r="J485" s="107" t="s">
        <v>1319</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25">
      <c r="A486" s="54"/>
      <c r="B486" s="63"/>
      <c r="C486" s="56">
        <f t="shared" si="52"/>
        <v>3</v>
      </c>
      <c r="D486" s="84"/>
      <c r="E486" s="79"/>
      <c r="F486" s="79" t="s">
        <v>1329</v>
      </c>
      <c r="G486" s="84"/>
      <c r="H486" s="87" t="s">
        <v>1330</v>
      </c>
      <c r="I486" s="107" t="s">
        <v>610</v>
      </c>
      <c r="J486" s="107" t="s">
        <v>1319</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25">
      <c r="A487" s="54"/>
      <c r="B487" s="63"/>
      <c r="C487" s="56">
        <f t="shared" si="52"/>
        <v>3</v>
      </c>
      <c r="D487" s="84"/>
      <c r="E487" s="79"/>
      <c r="F487" s="79" t="s">
        <v>1331</v>
      </c>
      <c r="G487" s="84"/>
      <c r="H487" s="87" t="s">
        <v>1332</v>
      </c>
      <c r="I487" s="107" t="s">
        <v>610</v>
      </c>
      <c r="J487" s="107" t="s">
        <v>1319</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25">
      <c r="A488" s="54"/>
      <c r="B488" s="63"/>
      <c r="C488" s="56">
        <f t="shared" si="52"/>
        <v>3</v>
      </c>
      <c r="D488" s="84"/>
      <c r="E488" s="79"/>
      <c r="F488" s="79" t="s">
        <v>1333</v>
      </c>
      <c r="G488" s="84"/>
      <c r="H488" s="87" t="s">
        <v>1334</v>
      </c>
      <c r="I488" s="107" t="s">
        <v>610</v>
      </c>
      <c r="J488" s="107" t="s">
        <v>1319</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25">
      <c r="A489" s="54"/>
      <c r="B489" s="63"/>
      <c r="C489" s="56">
        <f t="shared" ref="C489:C512" si="57">INT($C$40)+2</f>
        <v>3</v>
      </c>
      <c r="D489" s="84"/>
      <c r="E489" s="79"/>
      <c r="F489" s="79" t="s">
        <v>1335</v>
      </c>
      <c r="G489" s="84"/>
      <c r="H489" s="87" t="s">
        <v>2402</v>
      </c>
      <c r="I489" s="107" t="s">
        <v>610</v>
      </c>
      <c r="J489" s="107" t="s">
        <v>1276</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25">
      <c r="A490" s="54"/>
      <c r="B490" s="63"/>
      <c r="C490" s="56">
        <f t="shared" si="57"/>
        <v>3</v>
      </c>
      <c r="D490" s="84"/>
      <c r="E490" s="79"/>
      <c r="F490" s="79" t="s">
        <v>1336</v>
      </c>
      <c r="G490" s="84"/>
      <c r="H490" s="87" t="s">
        <v>1337</v>
      </c>
      <c r="I490" s="107" t="s">
        <v>610</v>
      </c>
      <c r="J490" s="107" t="s">
        <v>1276</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25">
      <c r="A491" s="54"/>
      <c r="B491" s="63"/>
      <c r="C491" s="56">
        <f t="shared" si="57"/>
        <v>3</v>
      </c>
      <c r="D491" s="84"/>
      <c r="E491" s="79"/>
      <c r="F491" s="79" t="s">
        <v>1338</v>
      </c>
      <c r="G491" s="84"/>
      <c r="H491" s="87" t="s">
        <v>1339</v>
      </c>
      <c r="I491" s="107" t="s">
        <v>610</v>
      </c>
      <c r="J491" s="107" t="s">
        <v>1276</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25">
      <c r="A492" s="54"/>
      <c r="B492" s="63"/>
      <c r="C492" s="56">
        <f t="shared" si="57"/>
        <v>3</v>
      </c>
      <c r="D492" s="84"/>
      <c r="E492" s="79"/>
      <c r="F492" s="79" t="s">
        <v>1340</v>
      </c>
      <c r="G492" s="84"/>
      <c r="H492" s="87" t="s">
        <v>1341</v>
      </c>
      <c r="I492" s="107" t="s">
        <v>610</v>
      </c>
      <c r="J492" s="107" t="s">
        <v>1276</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25">
      <c r="A493" s="54"/>
      <c r="B493" s="63"/>
      <c r="C493" s="56">
        <f t="shared" si="57"/>
        <v>3</v>
      </c>
      <c r="D493" s="84"/>
      <c r="E493" s="79"/>
      <c r="F493" s="79" t="s">
        <v>1342</v>
      </c>
      <c r="G493" s="84"/>
      <c r="H493" s="87" t="s">
        <v>1343</v>
      </c>
      <c r="I493" s="107" t="s">
        <v>610</v>
      </c>
      <c r="J493" s="107" t="s">
        <v>1276</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25">
      <c r="A494" s="54"/>
      <c r="B494" s="63"/>
      <c r="C494" s="56">
        <f t="shared" si="57"/>
        <v>3</v>
      </c>
      <c r="D494" s="84"/>
      <c r="E494" s="79"/>
      <c r="F494" s="79" t="s">
        <v>1344</v>
      </c>
      <c r="G494" s="84"/>
      <c r="H494" s="87" t="s">
        <v>1345</v>
      </c>
      <c r="I494" s="107" t="s">
        <v>610</v>
      </c>
      <c r="J494" s="107" t="s">
        <v>1276</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25">
      <c r="A495" s="54"/>
      <c r="B495" s="63"/>
      <c r="C495" s="56">
        <f t="shared" si="57"/>
        <v>3</v>
      </c>
      <c r="D495" s="84"/>
      <c r="E495" s="79"/>
      <c r="F495" s="79" t="s">
        <v>1346</v>
      </c>
      <c r="G495" s="84"/>
      <c r="H495" s="87" t="s">
        <v>1347</v>
      </c>
      <c r="I495" s="107" t="s">
        <v>610</v>
      </c>
      <c r="J495" s="107" t="s">
        <v>1276</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25">
      <c r="A496" s="54"/>
      <c r="B496" s="63"/>
      <c r="C496" s="56">
        <f t="shared" si="57"/>
        <v>3</v>
      </c>
      <c r="D496" s="84"/>
      <c r="E496" s="79"/>
      <c r="F496" s="79" t="s">
        <v>1348</v>
      </c>
      <c r="G496" s="84"/>
      <c r="H496" s="87" t="s">
        <v>1349</v>
      </c>
      <c r="I496" s="107" t="s">
        <v>610</v>
      </c>
      <c r="J496" s="107" t="s">
        <v>1276</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25">
      <c r="A497" s="54"/>
      <c r="B497" s="63"/>
      <c r="C497" s="56">
        <f t="shared" si="57"/>
        <v>3</v>
      </c>
      <c r="D497" s="84"/>
      <c r="E497" s="79"/>
      <c r="F497" s="79" t="s">
        <v>1350</v>
      </c>
      <c r="G497" s="84"/>
      <c r="H497" s="87" t="s">
        <v>1351</v>
      </c>
      <c r="I497" s="107" t="s">
        <v>610</v>
      </c>
      <c r="J497" s="107" t="s">
        <v>1276</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25">
      <c r="A498" s="54"/>
      <c r="B498" s="63"/>
      <c r="C498" s="56">
        <f t="shared" si="57"/>
        <v>3</v>
      </c>
      <c r="D498" s="84"/>
      <c r="E498" s="79"/>
      <c r="F498" s="79" t="s">
        <v>1352</v>
      </c>
      <c r="G498" s="84"/>
      <c r="H498" s="87" t="s">
        <v>1353</v>
      </c>
      <c r="I498" s="107" t="s">
        <v>610</v>
      </c>
      <c r="J498" s="107" t="s">
        <v>1276</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25">
      <c r="A499" s="54"/>
      <c r="B499" s="63"/>
      <c r="C499" s="56">
        <f t="shared" si="57"/>
        <v>3</v>
      </c>
      <c r="D499" s="84"/>
      <c r="E499" s="79"/>
      <c r="F499" s="79" t="s">
        <v>1354</v>
      </c>
      <c r="G499" s="84"/>
      <c r="H499" s="87" t="s">
        <v>1355</v>
      </c>
      <c r="I499" s="107" t="s">
        <v>610</v>
      </c>
      <c r="J499" s="107" t="s">
        <v>1276</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25">
      <c r="A500" s="54"/>
      <c r="B500" s="63"/>
      <c r="C500" s="56">
        <f t="shared" si="57"/>
        <v>3</v>
      </c>
      <c r="D500" s="84"/>
      <c r="E500" s="79"/>
      <c r="F500" s="79" t="s">
        <v>1356</v>
      </c>
      <c r="G500" s="84"/>
      <c r="H500" s="87" t="s">
        <v>1357</v>
      </c>
      <c r="I500" s="107" t="s">
        <v>610</v>
      </c>
      <c r="J500" s="107" t="s">
        <v>1276</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25">
      <c r="A501" s="54"/>
      <c r="B501" s="63"/>
      <c r="C501" s="56">
        <f t="shared" si="57"/>
        <v>3</v>
      </c>
      <c r="D501" s="84"/>
      <c r="E501" s="79"/>
      <c r="F501" s="79" t="s">
        <v>1358</v>
      </c>
      <c r="G501" s="84"/>
      <c r="H501" s="87" t="s">
        <v>1359</v>
      </c>
      <c r="I501" s="107" t="s">
        <v>610</v>
      </c>
      <c r="J501" s="107" t="s">
        <v>1276</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25">
      <c r="A502" s="54"/>
      <c r="B502" s="63"/>
      <c r="C502" s="56">
        <f t="shared" si="57"/>
        <v>3</v>
      </c>
      <c r="D502" s="84"/>
      <c r="E502" s="79"/>
      <c r="F502" s="79" t="s">
        <v>1360</v>
      </c>
      <c r="G502" s="84"/>
      <c r="H502" s="87" t="s">
        <v>1361</v>
      </c>
      <c r="I502" s="107" t="s">
        <v>610</v>
      </c>
      <c r="J502" s="107" t="s">
        <v>1276</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25">
      <c r="A503" s="54"/>
      <c r="B503" s="63"/>
      <c r="C503" s="56">
        <f t="shared" si="57"/>
        <v>3</v>
      </c>
      <c r="D503" s="84"/>
      <c r="E503" s="79"/>
      <c r="F503" s="79" t="s">
        <v>1362</v>
      </c>
      <c r="G503" s="84"/>
      <c r="H503" s="87" t="s">
        <v>1363</v>
      </c>
      <c r="I503" s="107" t="s">
        <v>610</v>
      </c>
      <c r="J503" s="107" t="s">
        <v>1276</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25">
      <c r="A504" s="54"/>
      <c r="B504" s="63"/>
      <c r="C504" s="56">
        <f t="shared" si="57"/>
        <v>3</v>
      </c>
      <c r="D504" s="84"/>
      <c r="E504" s="79"/>
      <c r="F504" s="79" t="s">
        <v>1364</v>
      </c>
      <c r="G504" s="84"/>
      <c r="H504" s="87" t="s">
        <v>1365</v>
      </c>
      <c r="I504" s="107" t="s">
        <v>610</v>
      </c>
      <c r="J504" s="107" t="s">
        <v>1276</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25">
      <c r="A505" s="54"/>
      <c r="B505" s="63"/>
      <c r="C505" s="56">
        <f t="shared" si="57"/>
        <v>3</v>
      </c>
      <c r="D505" s="84"/>
      <c r="E505" s="79"/>
      <c r="F505" s="79" t="s">
        <v>1366</v>
      </c>
      <c r="G505" s="84"/>
      <c r="H505" s="87" t="s">
        <v>1367</v>
      </c>
      <c r="I505" s="107" t="s">
        <v>610</v>
      </c>
      <c r="J505" s="107" t="s">
        <v>1276</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25">
      <c r="A506" s="54"/>
      <c r="B506" s="63"/>
      <c r="C506" s="56">
        <f t="shared" si="57"/>
        <v>3</v>
      </c>
      <c r="D506" s="84"/>
      <c r="E506" s="79"/>
      <c r="F506" s="79" t="s">
        <v>1368</v>
      </c>
      <c r="G506" s="84"/>
      <c r="H506" s="87" t="s">
        <v>1369</v>
      </c>
      <c r="I506" s="107" t="s">
        <v>610</v>
      </c>
      <c r="J506" s="107" t="s">
        <v>1276</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25">
      <c r="A507" s="54"/>
      <c r="B507" s="63"/>
      <c r="C507" s="56">
        <f t="shared" si="57"/>
        <v>3</v>
      </c>
      <c r="D507" s="84"/>
      <c r="E507" s="79"/>
      <c r="F507" s="79" t="s">
        <v>1370</v>
      </c>
      <c r="G507" s="84"/>
      <c r="H507" s="87" t="s">
        <v>1371</v>
      </c>
      <c r="I507" s="107" t="s">
        <v>610</v>
      </c>
      <c r="J507" s="107" t="s">
        <v>1276</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25">
      <c r="A508" s="54"/>
      <c r="B508" s="63"/>
      <c r="C508" s="56">
        <f t="shared" si="57"/>
        <v>3</v>
      </c>
      <c r="D508" s="84"/>
      <c r="E508" s="79"/>
      <c r="F508" s="79" t="s">
        <v>1372</v>
      </c>
      <c r="G508" s="84"/>
      <c r="H508" s="87" t="s">
        <v>1373</v>
      </c>
      <c r="I508" s="107" t="s">
        <v>610</v>
      </c>
      <c r="J508" s="107" t="s">
        <v>1276</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25">
      <c r="A509" s="54"/>
      <c r="B509" s="63"/>
      <c r="C509" s="56">
        <f t="shared" si="57"/>
        <v>3</v>
      </c>
      <c r="D509" s="84"/>
      <c r="E509" s="79"/>
      <c r="F509" s="79" t="s">
        <v>1374</v>
      </c>
      <c r="G509" s="84"/>
      <c r="H509" s="87" t="s">
        <v>1375</v>
      </c>
      <c r="I509" s="107" t="s">
        <v>610</v>
      </c>
      <c r="J509" s="107" t="s">
        <v>1276</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25">
      <c r="A510" s="54"/>
      <c r="B510" s="63"/>
      <c r="C510" s="56">
        <f t="shared" si="57"/>
        <v>3</v>
      </c>
      <c r="D510" s="84"/>
      <c r="E510" s="79"/>
      <c r="F510" s="79" t="s">
        <v>1376</v>
      </c>
      <c r="G510" s="84"/>
      <c r="H510" s="87" t="s">
        <v>1377</v>
      </c>
      <c r="I510" s="107" t="s">
        <v>610</v>
      </c>
      <c r="J510" s="107" t="s">
        <v>1276</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25">
      <c r="A511" s="54"/>
      <c r="B511" s="63"/>
      <c r="C511" s="56">
        <f t="shared" si="57"/>
        <v>3</v>
      </c>
      <c r="D511" s="84"/>
      <c r="E511" s="79"/>
      <c r="F511" s="79" t="s">
        <v>1378</v>
      </c>
      <c r="G511" s="84"/>
      <c r="H511" s="87" t="s">
        <v>1379</v>
      </c>
      <c r="I511" s="107" t="s">
        <v>610</v>
      </c>
      <c r="J511" s="107" t="s">
        <v>1276</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25">
      <c r="A512" s="54"/>
      <c r="B512" s="63"/>
      <c r="C512" s="56">
        <f t="shared" si="57"/>
        <v>3</v>
      </c>
      <c r="D512" s="84"/>
      <c r="E512" s="79"/>
      <c r="F512" s="79" t="s">
        <v>1380</v>
      </c>
      <c r="G512" s="84"/>
      <c r="H512" s="87" t="s">
        <v>1381</v>
      </c>
      <c r="I512" s="107" t="s">
        <v>610</v>
      </c>
      <c r="J512" s="107" t="s">
        <v>1276</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1382</v>
      </c>
      <c r="G513" s="84"/>
      <c r="H513" s="302" t="s">
        <v>1383</v>
      </c>
      <c r="I513" s="148"/>
      <c r="J513" s="148" t="s">
        <v>1176</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1384</v>
      </c>
      <c r="G514" s="84"/>
      <c r="H514" s="87" t="s">
        <v>713</v>
      </c>
      <c r="I514" s="107" t="s">
        <v>610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1385</v>
      </c>
      <c r="G515" s="84"/>
      <c r="H515" s="87"/>
      <c r="I515" s="107" t="s">
        <v>610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1386</v>
      </c>
      <c r="G516" s="84"/>
      <c r="H516" s="87"/>
      <c r="I516" s="107" t="s">
        <v>610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1387</v>
      </c>
      <c r="G517" s="84"/>
      <c r="H517" s="87" t="s">
        <v>713</v>
      </c>
      <c r="I517" s="107" t="s">
        <v>610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1388</v>
      </c>
      <c r="G518" s="84"/>
      <c r="H518" s="87"/>
      <c r="I518" s="107" t="s">
        <v>610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1389</v>
      </c>
      <c r="G519" s="84"/>
      <c r="H519" s="87"/>
      <c r="I519" s="107" t="s">
        <v>610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1390</v>
      </c>
      <c r="G520" s="84"/>
      <c r="H520" s="87" t="s">
        <v>713</v>
      </c>
      <c r="I520" s="107" t="s">
        <v>610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1391</v>
      </c>
      <c r="G521" s="84"/>
      <c r="H521" s="87"/>
      <c r="I521" s="107" t="s">
        <v>610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1392</v>
      </c>
      <c r="G522" s="84"/>
      <c r="H522" s="87"/>
      <c r="I522" s="107" t="s">
        <v>610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1393</v>
      </c>
      <c r="G523" s="84"/>
      <c r="H523" s="87" t="s">
        <v>713</v>
      </c>
      <c r="I523" s="107" t="s">
        <v>610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1394</v>
      </c>
      <c r="G524" s="84"/>
      <c r="H524" s="87"/>
      <c r="I524" s="107" t="s">
        <v>610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1395</v>
      </c>
      <c r="G525" s="84"/>
      <c r="H525" s="87"/>
      <c r="I525" s="107" t="s">
        <v>610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1396</v>
      </c>
      <c r="G526" s="84"/>
      <c r="H526" s="87" t="s">
        <v>713</v>
      </c>
      <c r="I526" s="107" t="s">
        <v>610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1397</v>
      </c>
      <c r="G527" s="84"/>
      <c r="H527" s="87"/>
      <c r="I527" s="107" t="s">
        <v>610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1398</v>
      </c>
      <c r="G528" s="84"/>
      <c r="H528" s="87"/>
      <c r="I528" s="107" t="s">
        <v>610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1399</v>
      </c>
      <c r="G529" s="84"/>
      <c r="H529" s="87" t="s">
        <v>713</v>
      </c>
      <c r="I529" s="107" t="s">
        <v>610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1400</v>
      </c>
      <c r="G530" s="84"/>
      <c r="H530" s="87"/>
      <c r="I530" s="107" t="s">
        <v>610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1401</v>
      </c>
      <c r="G531" s="84"/>
      <c r="H531" s="87"/>
      <c r="I531" s="107" t="s">
        <v>610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1402</v>
      </c>
      <c r="G532" s="84"/>
      <c r="H532" s="87" t="s">
        <v>713</v>
      </c>
      <c r="I532" s="107" t="s">
        <v>610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1403</v>
      </c>
      <c r="G533" s="84"/>
      <c r="H533" s="87"/>
      <c r="I533" s="107" t="s">
        <v>610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1404</v>
      </c>
      <c r="G534" s="84"/>
      <c r="H534" s="87"/>
      <c r="I534" s="107" t="s">
        <v>610</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1405</v>
      </c>
      <c r="G535" s="84"/>
      <c r="H535" s="87" t="s">
        <v>713</v>
      </c>
      <c r="I535" s="107" t="s">
        <v>610</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1406</v>
      </c>
      <c r="G536" s="84"/>
      <c r="H536" s="87"/>
      <c r="I536" s="107" t="s">
        <v>610</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1407</v>
      </c>
      <c r="G537" s="84"/>
      <c r="H537" s="87"/>
      <c r="I537" s="107" t="s">
        <v>610</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1408</v>
      </c>
      <c r="G538" s="84"/>
      <c r="H538" s="87" t="s">
        <v>1409</v>
      </c>
      <c r="I538" s="107" t="s">
        <v>610</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1410</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1411</v>
      </c>
      <c r="G539" s="84"/>
      <c r="H539" s="87" t="s">
        <v>1412</v>
      </c>
      <c r="I539" s="107" t="s">
        <v>610</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1413</v>
      </c>
      <c r="G540" s="84"/>
      <c r="H540" s="87" t="s">
        <v>1414</v>
      </c>
      <c r="I540" s="107" t="s">
        <v>610</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1415</v>
      </c>
      <c r="G541" s="84"/>
      <c r="H541" s="87" t="s">
        <v>1416</v>
      </c>
      <c r="I541" s="107" t="s">
        <v>610</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1410</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1417</v>
      </c>
      <c r="G542" s="84"/>
      <c r="H542" s="87" t="s">
        <v>1418</v>
      </c>
      <c r="I542" s="107" t="s">
        <v>610</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1419</v>
      </c>
      <c r="G543" s="84"/>
      <c r="H543" s="87" t="s">
        <v>1420</v>
      </c>
      <c r="I543" s="107" t="s">
        <v>610</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1421</v>
      </c>
      <c r="G544" s="84"/>
      <c r="H544" s="87" t="s">
        <v>1422</v>
      </c>
      <c r="I544" s="107"/>
      <c r="J544" s="107" t="s">
        <v>1319</v>
      </c>
      <c r="K544" s="108">
        <v>1.1499999999999999</v>
      </c>
      <c r="L544" s="108">
        <v>1.1499999999999999</v>
      </c>
      <c r="M544" s="108">
        <v>1.1499999999999999</v>
      </c>
      <c r="N544" s="108">
        <v>1.1499999999999999</v>
      </c>
      <c r="O544" s="108">
        <v>1.1499999999999999</v>
      </c>
      <c r="P544" s="108">
        <v>1.1499999999999999</v>
      </c>
      <c r="Q544" s="87"/>
      <c r="R544" s="87" t="s">
        <v>621</v>
      </c>
      <c r="S544" s="87" t="s">
        <v>621</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1423</v>
      </c>
      <c r="G545" s="84"/>
      <c r="H545" s="87" t="s">
        <v>1424</v>
      </c>
      <c r="I545" s="107"/>
      <c r="J545" s="107" t="s">
        <v>1319</v>
      </c>
      <c r="K545" s="108">
        <v>1</v>
      </c>
      <c r="L545" s="108">
        <v>1</v>
      </c>
      <c r="M545" s="108">
        <v>1</v>
      </c>
      <c r="N545" s="108">
        <v>1</v>
      </c>
      <c r="O545" s="108">
        <v>1</v>
      </c>
      <c r="P545" s="108">
        <v>1</v>
      </c>
      <c r="Q545" s="87"/>
      <c r="R545" s="87" t="s">
        <v>621</v>
      </c>
      <c r="S545" s="87" t="s">
        <v>621</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1425</v>
      </c>
      <c r="G546" s="84"/>
      <c r="H546" s="87" t="s">
        <v>1426</v>
      </c>
      <c r="I546" s="107"/>
      <c r="J546" s="107" t="s">
        <v>1319</v>
      </c>
      <c r="K546" s="108">
        <v>1</v>
      </c>
      <c r="L546" s="108">
        <v>1</v>
      </c>
      <c r="M546" s="108">
        <v>1</v>
      </c>
      <c r="N546" s="108">
        <v>1</v>
      </c>
      <c r="O546" s="108">
        <v>1</v>
      </c>
      <c r="P546" s="108">
        <v>1</v>
      </c>
      <c r="Q546" s="87"/>
      <c r="R546" s="87" t="s">
        <v>621</v>
      </c>
      <c r="S546" s="87" t="s">
        <v>621</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1427</v>
      </c>
      <c r="G547" s="84"/>
      <c r="H547" s="87" t="s">
        <v>1428</v>
      </c>
      <c r="I547" s="107"/>
      <c r="J547" s="107" t="s">
        <v>1319</v>
      </c>
      <c r="K547" s="108">
        <v>1.4</v>
      </c>
      <c r="L547" s="108">
        <v>1.4</v>
      </c>
      <c r="M547" s="108">
        <v>1.4</v>
      </c>
      <c r="N547" s="108">
        <v>1.4</v>
      </c>
      <c r="O547" s="108">
        <v>1.4</v>
      </c>
      <c r="P547" s="108">
        <v>1.4</v>
      </c>
      <c r="Q547" s="87"/>
      <c r="R547" s="87" t="s">
        <v>621</v>
      </c>
      <c r="S547" s="87" t="s">
        <v>621</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1429</v>
      </c>
      <c r="G548" s="84"/>
      <c r="H548" s="87" t="s">
        <v>1430</v>
      </c>
      <c r="I548" s="107"/>
      <c r="J548" s="107" t="s">
        <v>1319</v>
      </c>
      <c r="K548" s="108">
        <v>1</v>
      </c>
      <c r="L548" s="108">
        <v>1</v>
      </c>
      <c r="M548" s="108">
        <v>1</v>
      </c>
      <c r="N548" s="108">
        <v>1</v>
      </c>
      <c r="O548" s="108">
        <v>1</v>
      </c>
      <c r="P548" s="108">
        <v>1</v>
      </c>
      <c r="Q548" s="87"/>
      <c r="R548" s="87" t="s">
        <v>621</v>
      </c>
      <c r="S548" s="87" t="s">
        <v>621</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1431</v>
      </c>
      <c r="G549" s="84"/>
      <c r="H549" s="87" t="s">
        <v>1432</v>
      </c>
      <c r="I549" s="107"/>
      <c r="J549" s="107" t="s">
        <v>1319</v>
      </c>
      <c r="K549" s="108">
        <v>1.2</v>
      </c>
      <c r="L549" s="108">
        <v>1.2</v>
      </c>
      <c r="M549" s="108">
        <v>1.2</v>
      </c>
      <c r="N549" s="108">
        <v>1.2</v>
      </c>
      <c r="O549" s="108">
        <v>1.2</v>
      </c>
      <c r="P549" s="108">
        <v>1.2</v>
      </c>
      <c r="Q549" s="87"/>
      <c r="R549" s="87" t="s">
        <v>621</v>
      </c>
      <c r="S549" s="87" t="s">
        <v>621</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1433</v>
      </c>
      <c r="G550" s="84"/>
      <c r="H550" s="87" t="s">
        <v>1434</v>
      </c>
      <c r="I550" s="107" t="s">
        <v>610</v>
      </c>
      <c r="J550" s="107" t="s">
        <v>1276</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1435</v>
      </c>
      <c r="G551" s="84"/>
      <c r="H551" s="87" t="s">
        <v>1436</v>
      </c>
      <c r="I551" s="107" t="s">
        <v>610</v>
      </c>
      <c r="J551" s="107" t="s">
        <v>1276</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1437</v>
      </c>
      <c r="G552" s="84"/>
      <c r="H552" s="87" t="s">
        <v>1438</v>
      </c>
      <c r="I552" s="107" t="s">
        <v>610</v>
      </c>
      <c r="J552" s="107" t="s">
        <v>1276</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1439</v>
      </c>
      <c r="G553" s="84"/>
      <c r="H553" s="87" t="s">
        <v>1440</v>
      </c>
      <c r="I553" s="107" t="s">
        <v>610</v>
      </c>
      <c r="J553" s="107" t="s">
        <v>1276</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1441</v>
      </c>
      <c r="G554" s="84"/>
      <c r="H554" s="87" t="s">
        <v>1442</v>
      </c>
      <c r="I554" s="107" t="s">
        <v>610</v>
      </c>
      <c r="J554" s="107" t="s">
        <v>1276</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1443</v>
      </c>
      <c r="AE554" s="87"/>
      <c r="AF554" s="108">
        <v>1</v>
      </c>
      <c r="AG554" s="108">
        <v>1</v>
      </c>
      <c r="AH554" s="84"/>
      <c r="AI554" s="66"/>
      <c r="AJ554" s="54"/>
      <c r="AK554" s="54"/>
      <c r="AL554" s="54"/>
    </row>
    <row r="555" spans="1:38" hidden="1" outlineLevel="2" collapsed="1" x14ac:dyDescent="0.25">
      <c r="A555" s="54"/>
      <c r="B555" s="63"/>
      <c r="C555" s="56">
        <f t="shared" si="59"/>
        <v>3</v>
      </c>
      <c r="D555" s="84"/>
      <c r="E555" s="79"/>
      <c r="F555" s="79" t="s">
        <v>1444</v>
      </c>
      <c r="G555" s="84"/>
      <c r="H555" s="87" t="s">
        <v>1445</v>
      </c>
      <c r="I555" s="107" t="s">
        <v>610</v>
      </c>
      <c r="J555" s="107" t="s">
        <v>1276</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1446</v>
      </c>
      <c r="G556" s="84"/>
      <c r="H556" s="87" t="s">
        <v>713</v>
      </c>
      <c r="I556" s="107" t="s">
        <v>610</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1447</v>
      </c>
      <c r="G557" s="84"/>
      <c r="H557" s="87"/>
      <c r="I557" s="107" t="s">
        <v>610</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1448</v>
      </c>
      <c r="G558" s="84"/>
      <c r="H558" s="87"/>
      <c r="I558" s="107" t="s">
        <v>610</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1449</v>
      </c>
      <c r="G559" s="84"/>
      <c r="H559" s="87" t="s">
        <v>1450</v>
      </c>
      <c r="I559" s="107"/>
      <c r="J559" s="107" t="s">
        <v>1319</v>
      </c>
      <c r="K559" s="108">
        <f>5.1/5</f>
        <v>1.02</v>
      </c>
      <c r="L559" s="108">
        <f>5.1/5</f>
        <v>1.02</v>
      </c>
      <c r="M559" s="108">
        <v>1</v>
      </c>
      <c r="N559" s="108">
        <v>1</v>
      </c>
      <c r="O559" s="108">
        <v>1</v>
      </c>
      <c r="P559" s="108">
        <v>1</v>
      </c>
      <c r="Q559" s="87"/>
      <c r="R559" s="87" t="s">
        <v>1451</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1452</v>
      </c>
      <c r="G560" s="84"/>
      <c r="H560" s="87" t="s">
        <v>1453</v>
      </c>
      <c r="I560" s="107"/>
      <c r="J560" s="107" t="s">
        <v>1319</v>
      </c>
      <c r="K560" s="108">
        <f>4.9/5</f>
        <v>0.98000000000000009</v>
      </c>
      <c r="L560" s="108">
        <f>4.9/5</f>
        <v>0.98000000000000009</v>
      </c>
      <c r="M560" s="108">
        <v>1</v>
      </c>
      <c r="N560" s="108">
        <v>1</v>
      </c>
      <c r="O560" s="108">
        <v>1</v>
      </c>
      <c r="P560" s="108">
        <v>1</v>
      </c>
      <c r="Q560" s="87"/>
      <c r="R560" s="87" t="s">
        <v>1454</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1455</v>
      </c>
      <c r="G561" s="84"/>
      <c r="H561" s="87" t="s">
        <v>1456</v>
      </c>
      <c r="I561" s="107"/>
      <c r="J561" s="107" t="s">
        <v>1319</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1457</v>
      </c>
      <c r="G562" s="84"/>
      <c r="H562" s="87" t="s">
        <v>1458</v>
      </c>
      <c r="I562" s="107" t="s">
        <v>610</v>
      </c>
      <c r="J562" s="107" t="s">
        <v>1276</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2404</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1459</v>
      </c>
      <c r="G563" s="84"/>
      <c r="H563" s="87" t="s">
        <v>1460</v>
      </c>
      <c r="I563" s="107" t="s">
        <v>610</v>
      </c>
      <c r="J563" s="107" t="s">
        <v>1276</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1461</v>
      </c>
      <c r="G564" s="84"/>
      <c r="H564" s="87" t="s">
        <v>1462</v>
      </c>
      <c r="I564" s="107" t="s">
        <v>610</v>
      </c>
      <c r="J564" s="107" t="s">
        <v>1276</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1463</v>
      </c>
      <c r="G565" s="84"/>
      <c r="H565" s="87" t="s">
        <v>1464</v>
      </c>
      <c r="I565" s="107" t="s">
        <v>610</v>
      </c>
      <c r="J565" s="107" t="s">
        <v>1276</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2404</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1465</v>
      </c>
      <c r="G566" s="84"/>
      <c r="H566" s="87" t="s">
        <v>1466</v>
      </c>
      <c r="I566" s="107" t="s">
        <v>610</v>
      </c>
      <c r="J566" s="107" t="s">
        <v>1276</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1467</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1468</v>
      </c>
      <c r="G567" s="84"/>
      <c r="H567" s="87" t="s">
        <v>1469</v>
      </c>
      <c r="I567" s="107" t="s">
        <v>610</v>
      </c>
      <c r="J567" s="107" t="s">
        <v>1276</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1470</v>
      </c>
      <c r="G568" s="84"/>
      <c r="H568" s="87" t="s">
        <v>1471</v>
      </c>
      <c r="I568" s="107" t="s">
        <v>610</v>
      </c>
      <c r="J568" s="107" t="s">
        <v>1276</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1472</v>
      </c>
      <c r="G569" s="84"/>
      <c r="H569" s="87" t="s">
        <v>1473</v>
      </c>
      <c r="I569" s="107" t="s">
        <v>610</v>
      </c>
      <c r="J569" s="107" t="s">
        <v>1276</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1474</v>
      </c>
      <c r="AE569" s="87"/>
      <c r="AF569" s="108">
        <v>1</v>
      </c>
      <c r="AG569" s="108">
        <v>1</v>
      </c>
      <c r="AH569" s="84"/>
      <c r="AI569" s="66"/>
      <c r="AJ569" s="54"/>
      <c r="AK569" s="54"/>
      <c r="AL569" s="54"/>
    </row>
    <row r="570" spans="1:38" hidden="1" outlineLevel="2" collapsed="1" x14ac:dyDescent="0.25">
      <c r="A570" s="54"/>
      <c r="B570" s="63"/>
      <c r="C570" s="56">
        <f t="shared" si="59"/>
        <v>3</v>
      </c>
      <c r="D570" s="84"/>
      <c r="E570" s="79"/>
      <c r="F570" s="79" t="s">
        <v>1475</v>
      </c>
      <c r="G570" s="84"/>
      <c r="H570" s="87" t="s">
        <v>1476</v>
      </c>
      <c r="I570" s="107" t="s">
        <v>610</v>
      </c>
      <c r="J570" s="107" t="s">
        <v>1276</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1477</v>
      </c>
      <c r="G571" s="84"/>
      <c r="H571" s="87" t="s">
        <v>713</v>
      </c>
      <c r="I571" s="107" t="s">
        <v>610</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1478</v>
      </c>
      <c r="G572" s="84"/>
      <c r="H572" s="87"/>
      <c r="I572" s="107" t="s">
        <v>610</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1479</v>
      </c>
      <c r="G573" s="84"/>
      <c r="H573" s="87"/>
      <c r="I573" s="107" t="s">
        <v>610</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1480</v>
      </c>
      <c r="G574" s="84"/>
      <c r="H574" s="87" t="s">
        <v>1481</v>
      </c>
      <c r="I574" s="107" t="s">
        <v>610</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1482</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1483</v>
      </c>
      <c r="G575" s="84"/>
      <c r="H575" s="87" t="s">
        <v>1484</v>
      </c>
      <c r="I575" s="107" t="s">
        <v>610</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1485</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1486</v>
      </c>
      <c r="G576" s="84"/>
      <c r="H576" s="87" t="s">
        <v>1487</v>
      </c>
      <c r="I576" s="107" t="s">
        <v>610</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1488</v>
      </c>
      <c r="G577" s="84"/>
      <c r="H577" s="87" t="s">
        <v>1489</v>
      </c>
      <c r="I577" s="107" t="s">
        <v>610</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1490</v>
      </c>
      <c r="G578" s="84"/>
      <c r="H578" s="87" t="s">
        <v>1491</v>
      </c>
      <c r="I578" s="107" t="s">
        <v>610</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1492</v>
      </c>
      <c r="G579" s="84"/>
      <c r="H579" s="87" t="s">
        <v>1493</v>
      </c>
      <c r="I579" s="107" t="s">
        <v>610</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1494</v>
      </c>
      <c r="G580" s="84"/>
      <c r="H580" s="87" t="s">
        <v>713</v>
      </c>
      <c r="I580" s="107" t="s">
        <v>610</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1495</v>
      </c>
      <c r="G581" s="84"/>
      <c r="H581" s="87"/>
      <c r="I581" s="107" t="s">
        <v>610</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1496</v>
      </c>
      <c r="G582" s="84"/>
      <c r="H582" s="87"/>
      <c r="I582" s="107" t="s">
        <v>610</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1497</v>
      </c>
      <c r="G583" s="84"/>
      <c r="H583" s="87" t="s">
        <v>1498</v>
      </c>
      <c r="I583" s="107" t="s">
        <v>610</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1499</v>
      </c>
      <c r="G584" s="84"/>
      <c r="H584" s="87" t="s">
        <v>1500</v>
      </c>
      <c r="I584" s="107" t="s">
        <v>610</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1501</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1502</v>
      </c>
      <c r="G585" s="84"/>
      <c r="H585" s="87" t="s">
        <v>1503</v>
      </c>
      <c r="I585" s="107" t="s">
        <v>610</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25">
      <c r="A586" s="54"/>
      <c r="B586" s="63"/>
      <c r="C586" s="56">
        <f>INT($C$40)+1</f>
        <v>2</v>
      </c>
      <c r="D586" s="84"/>
      <c r="E586" s="79"/>
      <c r="F586" s="312" t="s">
        <v>1504</v>
      </c>
      <c r="G586" s="84"/>
      <c r="H586" s="302" t="s">
        <v>1505</v>
      </c>
      <c r="I586" s="148"/>
      <c r="J586" s="148" t="s">
        <v>1176</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1506</v>
      </c>
      <c r="G587" s="84"/>
      <c r="H587" s="87" t="s">
        <v>713</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1507</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1508</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1509</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1510</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1511</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1512</v>
      </c>
      <c r="G593" s="84"/>
      <c r="H593" s="87" t="s">
        <v>713</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1513</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1514</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1515</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1516</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1517</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1518</v>
      </c>
      <c r="G599" s="84"/>
      <c r="H599" s="87" t="s">
        <v>713</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1519</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1520</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1521</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1522</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1523</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1524</v>
      </c>
      <c r="G605" s="84"/>
      <c r="H605" s="87" t="s">
        <v>713</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1525</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1526</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1527</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1528</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1529</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1530</v>
      </c>
      <c r="G611" s="84"/>
      <c r="H611" s="87" t="s">
        <v>713</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1531</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1532</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1533</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1534</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1535</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1536</v>
      </c>
      <c r="G617" s="84"/>
      <c r="H617" s="87" t="s">
        <v>713</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1537</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1538</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1539</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1540</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1541</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1542</v>
      </c>
      <c r="G623" s="84"/>
      <c r="H623" s="87" t="s">
        <v>713</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1543</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1544</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1545</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1546</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1547</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1548</v>
      </c>
      <c r="G629" s="84"/>
      <c r="H629" s="87" t="s">
        <v>713</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1549</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1550</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1551</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1552</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1553</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25">
      <c r="A635" s="54"/>
      <c r="B635" s="63"/>
      <c r="C635" s="56">
        <f t="shared" ref="C635:C640" si="68">INT($C$40)+2</f>
        <v>3</v>
      </c>
      <c r="D635" s="84"/>
      <c r="E635" s="79"/>
      <c r="F635" s="79" t="s">
        <v>1554</v>
      </c>
      <c r="G635" s="84"/>
      <c r="H635" s="87" t="s">
        <v>1555</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1556</v>
      </c>
      <c r="AE635" s="87"/>
      <c r="AF635" s="319">
        <f>AF$735</f>
        <v>1</v>
      </c>
      <c r="AG635" s="319">
        <f>AG$735</f>
        <v>1</v>
      </c>
      <c r="AH635" s="84"/>
      <c r="AI635" s="66"/>
      <c r="AJ635" s="54"/>
      <c r="AK635" s="54"/>
      <c r="AL635" s="54"/>
    </row>
    <row r="636" spans="1:38" hidden="1" outlineLevel="2" x14ac:dyDescent="0.25">
      <c r="A636" s="54"/>
      <c r="B636" s="63"/>
      <c r="C636" s="56">
        <f t="shared" si="68"/>
        <v>3</v>
      </c>
      <c r="D636" s="84"/>
      <c r="E636" s="79"/>
      <c r="F636" s="79" t="s">
        <v>1557</v>
      </c>
      <c r="G636" s="84"/>
      <c r="H636" s="87" t="s">
        <v>1558</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-0.55427188413696349</v>
      </c>
      <c r="X636" s="319">
        <f t="shared" si="70"/>
        <v>-0.55427188413696349</v>
      </c>
      <c r="Y636" s="319">
        <f t="shared" si="70"/>
        <v>-0.55427188413696349</v>
      </c>
      <c r="Z636" s="319">
        <f t="shared" si="70"/>
        <v>-0.55427188413696349</v>
      </c>
      <c r="AA636" s="319">
        <f t="shared" si="70"/>
        <v>-0.55427188413696349</v>
      </c>
      <c r="AB636" s="319">
        <f t="shared" si="70"/>
        <v>-0.55427188413696349</v>
      </c>
      <c r="AC636" s="87"/>
      <c r="AD636" s="87"/>
      <c r="AE636" s="87"/>
      <c r="AF636" s="319">
        <f>AF$736</f>
        <v>1</v>
      </c>
      <c r="AG636" s="319">
        <f>AG$736</f>
        <v>1</v>
      </c>
      <c r="AH636" s="84"/>
      <c r="AI636" s="66"/>
      <c r="AJ636" s="54"/>
      <c r="AK636" s="54"/>
      <c r="AL636" s="54"/>
    </row>
    <row r="637" spans="1:38" hidden="1" outlineLevel="2" x14ac:dyDescent="0.25">
      <c r="A637" s="54"/>
      <c r="B637" s="63"/>
      <c r="C637" s="56">
        <f t="shared" si="68"/>
        <v>3</v>
      </c>
      <c r="D637" s="84"/>
      <c r="E637" s="79"/>
      <c r="F637" s="79" t="s">
        <v>1559</v>
      </c>
      <c r="G637" s="84"/>
      <c r="H637" s="87" t="s">
        <v>1560</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-0.55427188413696349</v>
      </c>
      <c r="X637" s="319">
        <f t="shared" si="71"/>
        <v>-0.55427188413696349</v>
      </c>
      <c r="Y637" s="319">
        <f t="shared" si="71"/>
        <v>-0.55427188413696349</v>
      </c>
      <c r="Z637" s="319">
        <f t="shared" si="71"/>
        <v>-0.55427188413696349</v>
      </c>
      <c r="AA637" s="319">
        <f t="shared" si="71"/>
        <v>-0.55427188413696349</v>
      </c>
      <c r="AB637" s="319">
        <f t="shared" si="71"/>
        <v>-0.55427188413696349</v>
      </c>
      <c r="AC637" s="87"/>
      <c r="AD637" s="87"/>
      <c r="AE637" s="87"/>
      <c r="AF637" s="319">
        <f>AF$737</f>
        <v>1</v>
      </c>
      <c r="AG637" s="319">
        <f>AG$737</f>
        <v>1</v>
      </c>
      <c r="AH637" s="84"/>
      <c r="AI637" s="66"/>
      <c r="AJ637" s="54"/>
      <c r="AK637" s="54"/>
      <c r="AL637" s="54"/>
    </row>
    <row r="638" spans="1:38" hidden="1" outlineLevel="2" x14ac:dyDescent="0.25">
      <c r="A638" s="54"/>
      <c r="B638" s="63"/>
      <c r="C638" s="56">
        <f t="shared" si="68"/>
        <v>3</v>
      </c>
      <c r="D638" s="84"/>
      <c r="E638" s="79"/>
      <c r="F638" s="79" t="s">
        <v>1561</v>
      </c>
      <c r="G638" s="84"/>
      <c r="H638" s="87" t="s">
        <v>1562</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-0.55427188413696349</v>
      </c>
      <c r="X638" s="319">
        <f t="shared" si="72"/>
        <v>-0.55427188413696349</v>
      </c>
      <c r="Y638" s="319">
        <f t="shared" si="72"/>
        <v>-0.55427188413696349</v>
      </c>
      <c r="Z638" s="319">
        <f t="shared" si="72"/>
        <v>-0.55427188413696349</v>
      </c>
      <c r="AA638" s="319">
        <f t="shared" si="72"/>
        <v>-0.55427188413696349</v>
      </c>
      <c r="AB638" s="319">
        <f t="shared" si="72"/>
        <v>-0.55427188413696349</v>
      </c>
      <c r="AC638" s="87"/>
      <c r="AD638" s="87"/>
      <c r="AE638" s="87"/>
      <c r="AF638" s="319">
        <f>$736:$736</f>
        <v>1</v>
      </c>
      <c r="AG638" s="319">
        <f>$736:$736</f>
        <v>1</v>
      </c>
      <c r="AH638" s="84"/>
      <c r="AI638" s="66"/>
      <c r="AJ638" s="54"/>
      <c r="AK638" s="54"/>
      <c r="AL638" s="54"/>
    </row>
    <row r="639" spans="1:38" hidden="1" outlineLevel="2" x14ac:dyDescent="0.25">
      <c r="A639" s="54">
        <v>4</v>
      </c>
      <c r="B639" s="63"/>
      <c r="C639" s="56">
        <f t="shared" si="68"/>
        <v>3</v>
      </c>
      <c r="D639" s="84"/>
      <c r="E639" s="79"/>
      <c r="F639" s="79" t="s">
        <v>1563</v>
      </c>
      <c r="G639" s="84"/>
      <c r="H639" s="87" t="s">
        <v>1564</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-0.55427188413696349</v>
      </c>
      <c r="X639" s="319">
        <f t="shared" si="73"/>
        <v>-0.55427188413696349</v>
      </c>
      <c r="Y639" s="319">
        <f t="shared" si="73"/>
        <v>-0.55427188413696349</v>
      </c>
      <c r="Z639" s="319">
        <f t="shared" si="73"/>
        <v>-0.55427188413696349</v>
      </c>
      <c r="AA639" s="319">
        <f t="shared" si="73"/>
        <v>-0.55427188413696349</v>
      </c>
      <c r="AB639" s="319">
        <f t="shared" si="73"/>
        <v>-0.55427188413696349</v>
      </c>
      <c r="AC639" s="87"/>
      <c r="AD639" s="87"/>
      <c r="AE639" s="87"/>
      <c r="AF639" s="319">
        <f>$737:$737</f>
        <v>1</v>
      </c>
      <c r="AG639" s="319">
        <f>$737:$737</f>
        <v>1</v>
      </c>
      <c r="AH639" s="84"/>
      <c r="AI639" s="66"/>
      <c r="AJ639" s="54"/>
      <c r="AK639" s="54"/>
      <c r="AL639" s="54"/>
    </row>
    <row r="640" spans="1:38" hidden="1" outlineLevel="2" collapsed="1" x14ac:dyDescent="0.25">
      <c r="A640" s="54">
        <f>A639</f>
        <v>4</v>
      </c>
      <c r="B640" s="63"/>
      <c r="C640" s="56">
        <f t="shared" si="68"/>
        <v>3</v>
      </c>
      <c r="D640" s="84"/>
      <c r="E640" s="79"/>
      <c r="F640" s="79" t="s">
        <v>1565</v>
      </c>
      <c r="G640" s="84"/>
      <c r="H640" s="87" t="s">
        <v>1566</v>
      </c>
      <c r="I640" s="107"/>
      <c r="J640" s="107"/>
      <c r="K640" s="87"/>
      <c r="L640" s="87"/>
      <c r="M640" s="87"/>
      <c r="N640" s="87"/>
      <c r="O640" s="87"/>
      <c r="P640" s="87"/>
      <c r="Q640" s="87"/>
      <c r="R640" s="87"/>
      <c r="S640" s="87"/>
      <c r="T640" s="87"/>
      <c r="U640" s="319">
        <f>$737:$737</f>
        <v>-0.48270000000000002</v>
      </c>
      <c r="V640" s="319">
        <f t="shared" si="73"/>
        <v>-0.48270000000000002</v>
      </c>
      <c r="W640" s="319">
        <f t="shared" si="73"/>
        <v>-0.55427188413696349</v>
      </c>
      <c r="X640" s="319">
        <f t="shared" si="73"/>
        <v>-0.55427188413696349</v>
      </c>
      <c r="Y640" s="319">
        <f t="shared" si="73"/>
        <v>-0.55427188413696349</v>
      </c>
      <c r="Z640" s="319">
        <f t="shared" si="73"/>
        <v>-0.55427188413696349</v>
      </c>
      <c r="AA640" s="319">
        <f t="shared" si="73"/>
        <v>-0.55427188413696349</v>
      </c>
      <c r="AB640" s="319">
        <f t="shared" si="73"/>
        <v>-0.55427188413696349</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1567</v>
      </c>
      <c r="G641" s="84"/>
      <c r="H641" s="87" t="s">
        <v>713</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1568</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1569</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1570</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1571</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1572</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1573</v>
      </c>
      <c r="G647" s="84"/>
      <c r="H647" s="87" t="s">
        <v>713</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1574</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1575</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1576</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1577</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1578</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1579</v>
      </c>
      <c r="G653" s="84"/>
      <c r="H653" s="87" t="s">
        <v>713</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1580</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1581</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1582</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1583</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1584</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25">
      <c r="A659" s="54"/>
      <c r="B659" s="63"/>
      <c r="C659" s="56">
        <f t="shared" ref="C659:C670" si="75">INT($C$40)+2</f>
        <v>3</v>
      </c>
      <c r="D659" s="84"/>
      <c r="E659" s="79"/>
      <c r="F659" s="79" t="s">
        <v>1585</v>
      </c>
      <c r="G659" s="84"/>
      <c r="H659" s="87" t="s">
        <v>1586</v>
      </c>
      <c r="I659" s="107" t="s">
        <v>806</v>
      </c>
      <c r="J659" s="107" t="s">
        <v>1276</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1587</v>
      </c>
      <c r="AE659" s="87"/>
      <c r="AF659" s="108">
        <v>1</v>
      </c>
      <c r="AG659" s="108">
        <v>1</v>
      </c>
      <c r="AH659" s="84"/>
      <c r="AI659" s="66"/>
      <c r="AJ659" s="54"/>
      <c r="AK659" s="54"/>
      <c r="AL659" s="54"/>
    </row>
    <row r="660" spans="1:38" hidden="1" outlineLevel="2" x14ac:dyDescent="0.25">
      <c r="A660" s="54"/>
      <c r="B660" s="63"/>
      <c r="C660" s="56">
        <f t="shared" si="75"/>
        <v>3</v>
      </c>
      <c r="D660" s="84"/>
      <c r="E660" s="79"/>
      <c r="F660" s="79" t="s">
        <v>1588</v>
      </c>
      <c r="G660" s="84"/>
      <c r="H660" s="87" t="s">
        <v>1589</v>
      </c>
      <c r="I660" s="107" t="s">
        <v>806</v>
      </c>
      <c r="J660" s="107" t="s">
        <v>1276</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1590</v>
      </c>
      <c r="AE660" s="87"/>
      <c r="AF660" s="108">
        <v>1</v>
      </c>
      <c r="AG660" s="108">
        <v>1</v>
      </c>
      <c r="AH660" s="84"/>
      <c r="AI660" s="66"/>
      <c r="AJ660" s="54"/>
      <c r="AK660" s="54"/>
      <c r="AL660" s="54"/>
    </row>
    <row r="661" spans="1:38" hidden="1" outlineLevel="2" x14ac:dyDescent="0.25">
      <c r="A661" s="54"/>
      <c r="B661" s="63"/>
      <c r="C661" s="56">
        <f t="shared" si="75"/>
        <v>3</v>
      </c>
      <c r="D661" s="84"/>
      <c r="E661" s="79"/>
      <c r="F661" s="79" t="s">
        <v>1591</v>
      </c>
      <c r="G661" s="84"/>
      <c r="H661" s="87" t="s">
        <v>1592</v>
      </c>
      <c r="I661" s="107" t="s">
        <v>806</v>
      </c>
      <c r="J661" s="107" t="s">
        <v>1276</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1593</v>
      </c>
      <c r="AE661" s="87"/>
      <c r="AF661" s="108">
        <v>1</v>
      </c>
      <c r="AG661" s="108">
        <v>1</v>
      </c>
      <c r="AH661" s="84"/>
      <c r="AI661" s="66"/>
      <c r="AJ661" s="54"/>
      <c r="AK661" s="54"/>
      <c r="AL661" s="54"/>
    </row>
    <row r="662" spans="1:38" hidden="1" outlineLevel="2" x14ac:dyDescent="0.25">
      <c r="A662" s="54"/>
      <c r="B662" s="63"/>
      <c r="C662" s="56">
        <f t="shared" si="75"/>
        <v>3</v>
      </c>
      <c r="D662" s="84"/>
      <c r="E662" s="79"/>
      <c r="F662" s="79" t="s">
        <v>1594</v>
      </c>
      <c r="G662" s="84"/>
      <c r="H662" s="87" t="s">
        <v>1595</v>
      </c>
      <c r="I662" s="107" t="s">
        <v>806</v>
      </c>
      <c r="J662" s="107" t="s">
        <v>1276</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1596</v>
      </c>
      <c r="AE662" s="87"/>
      <c r="AF662" s="108">
        <v>1</v>
      </c>
      <c r="AG662" s="108">
        <v>1</v>
      </c>
      <c r="AH662" s="84"/>
      <c r="AI662" s="66"/>
      <c r="AJ662" s="54"/>
      <c r="AK662" s="54"/>
      <c r="AL662" s="54"/>
    </row>
    <row r="663" spans="1:38" hidden="1" outlineLevel="2" x14ac:dyDescent="0.25">
      <c r="A663" s="54">
        <v>4</v>
      </c>
      <c r="B663" s="63"/>
      <c r="C663" s="56">
        <f t="shared" si="75"/>
        <v>3</v>
      </c>
      <c r="D663" s="84"/>
      <c r="E663" s="79"/>
      <c r="F663" s="79" t="s">
        <v>1597</v>
      </c>
      <c r="G663" s="84"/>
      <c r="H663" s="87" t="s">
        <v>1598</v>
      </c>
      <c r="I663" s="107" t="s">
        <v>806</v>
      </c>
      <c r="J663" s="107" t="s">
        <v>1276</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25">
      <c r="A664" s="54">
        <f>A663</f>
        <v>4</v>
      </c>
      <c r="B664" s="63"/>
      <c r="C664" s="56">
        <f t="shared" si="75"/>
        <v>3</v>
      </c>
      <c r="D664" s="84"/>
      <c r="E664" s="79"/>
      <c r="F664" s="79" t="s">
        <v>1599</v>
      </c>
      <c r="G664" s="84"/>
      <c r="H664" s="87" t="s">
        <v>1600</v>
      </c>
      <c r="I664" s="107" t="s">
        <v>806</v>
      </c>
      <c r="J664" s="107" t="s">
        <v>1276</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25">
      <c r="A665" s="54"/>
      <c r="B665" s="63"/>
      <c r="C665" s="56">
        <f t="shared" si="75"/>
        <v>3</v>
      </c>
      <c r="D665" s="84"/>
      <c r="E665" s="79"/>
      <c r="F665" s="79" t="s">
        <v>1601</v>
      </c>
      <c r="G665" s="84"/>
      <c r="H665" s="87" t="s">
        <v>1602</v>
      </c>
      <c r="I665" s="107" t="s">
        <v>1603</v>
      </c>
      <c r="J665" s="107" t="s">
        <v>1276</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1587</v>
      </c>
      <c r="AE665" s="87"/>
      <c r="AF665" s="108">
        <v>1</v>
      </c>
      <c r="AG665" s="108">
        <v>1</v>
      </c>
      <c r="AH665" s="84"/>
      <c r="AI665" s="66"/>
      <c r="AJ665" s="54"/>
      <c r="AK665" s="54"/>
      <c r="AL665" s="54"/>
    </row>
    <row r="666" spans="1:38" hidden="1" outlineLevel="2" x14ac:dyDescent="0.25">
      <c r="A666" s="54"/>
      <c r="B666" s="63"/>
      <c r="C666" s="56">
        <f t="shared" si="75"/>
        <v>3</v>
      </c>
      <c r="D666" s="84"/>
      <c r="E666" s="79"/>
      <c r="F666" s="79" t="s">
        <v>1604</v>
      </c>
      <c r="G666" s="84"/>
      <c r="H666" s="87" t="s">
        <v>1605</v>
      </c>
      <c r="I666" s="107" t="s">
        <v>1603</v>
      </c>
      <c r="J666" s="107" t="s">
        <v>1276</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1590</v>
      </c>
      <c r="AE666" s="87"/>
      <c r="AF666" s="108">
        <v>1</v>
      </c>
      <c r="AG666" s="108">
        <v>1</v>
      </c>
      <c r="AH666" s="84"/>
      <c r="AI666" s="66"/>
      <c r="AJ666" s="54"/>
      <c r="AK666" s="54"/>
      <c r="AL666" s="54"/>
    </row>
    <row r="667" spans="1:38" hidden="1" outlineLevel="2" x14ac:dyDescent="0.25">
      <c r="A667" s="54"/>
      <c r="B667" s="63"/>
      <c r="C667" s="56">
        <f t="shared" si="75"/>
        <v>3</v>
      </c>
      <c r="D667" s="84"/>
      <c r="E667" s="79"/>
      <c r="F667" s="79" t="s">
        <v>1606</v>
      </c>
      <c r="G667" s="84"/>
      <c r="H667" s="87" t="s">
        <v>1607</v>
      </c>
      <c r="I667" s="107" t="s">
        <v>1603</v>
      </c>
      <c r="J667" s="107" t="s">
        <v>1276</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1593</v>
      </c>
      <c r="AE667" s="87"/>
      <c r="AF667" s="108">
        <v>1</v>
      </c>
      <c r="AG667" s="108">
        <v>1</v>
      </c>
      <c r="AH667" s="84"/>
      <c r="AI667" s="66"/>
      <c r="AJ667" s="54"/>
      <c r="AK667" s="54"/>
      <c r="AL667" s="54"/>
    </row>
    <row r="668" spans="1:38" hidden="1" outlineLevel="2" x14ac:dyDescent="0.25">
      <c r="A668" s="54"/>
      <c r="B668" s="63"/>
      <c r="C668" s="56">
        <f t="shared" si="75"/>
        <v>3</v>
      </c>
      <c r="D668" s="84"/>
      <c r="E668" s="79"/>
      <c r="F668" s="79" t="s">
        <v>1608</v>
      </c>
      <c r="G668" s="84"/>
      <c r="H668" s="87" t="s">
        <v>1609</v>
      </c>
      <c r="I668" s="107" t="s">
        <v>1603</v>
      </c>
      <c r="J668" s="107" t="s">
        <v>1276</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1610</v>
      </c>
      <c r="AE668" s="87"/>
      <c r="AF668" s="108">
        <v>1</v>
      </c>
      <c r="AG668" s="108">
        <v>1</v>
      </c>
      <c r="AH668" s="84"/>
      <c r="AI668" s="66"/>
      <c r="AJ668" s="54"/>
      <c r="AK668" s="54"/>
      <c r="AL668" s="54"/>
    </row>
    <row r="669" spans="1:38" hidden="1" outlineLevel="2" x14ac:dyDescent="0.25">
      <c r="A669" s="54">
        <v>4</v>
      </c>
      <c r="B669" s="63"/>
      <c r="C669" s="56">
        <f t="shared" si="75"/>
        <v>3</v>
      </c>
      <c r="D669" s="84"/>
      <c r="E669" s="79"/>
      <c r="F669" s="79" t="s">
        <v>1611</v>
      </c>
      <c r="G669" s="84"/>
      <c r="H669" s="87" t="s">
        <v>1612</v>
      </c>
      <c r="I669" s="107" t="s">
        <v>1603</v>
      </c>
      <c r="J669" s="107" t="s">
        <v>1276</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collapsed="1" x14ac:dyDescent="0.25">
      <c r="A670" s="54">
        <f>A669</f>
        <v>4</v>
      </c>
      <c r="B670" s="63"/>
      <c r="C670" s="56">
        <f t="shared" si="75"/>
        <v>3</v>
      </c>
      <c r="D670" s="84"/>
      <c r="E670" s="79"/>
      <c r="F670" s="79" t="s">
        <v>1613</v>
      </c>
      <c r="G670" s="84"/>
      <c r="H670" s="87" t="s">
        <v>1614</v>
      </c>
      <c r="I670" s="107" t="s">
        <v>1603</v>
      </c>
      <c r="J670" s="107" t="s">
        <v>1276</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1615</v>
      </c>
      <c r="G671" s="84"/>
      <c r="H671" s="87" t="s">
        <v>713</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1616</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1617</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1618</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1619</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1620</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25">
      <c r="A677" s="54"/>
      <c r="B677" s="63"/>
      <c r="C677" s="56">
        <f t="shared" ref="C677:C700" si="77">INT($C$40)+2</f>
        <v>3</v>
      </c>
      <c r="D677" s="84"/>
      <c r="E677" s="79"/>
      <c r="F677" s="79" t="s">
        <v>1621</v>
      </c>
      <c r="G677" s="84"/>
      <c r="H677" s="87" t="s">
        <v>1622</v>
      </c>
      <c r="I677" s="107"/>
      <c r="J677" s="107" t="s">
        <v>1319</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1556</v>
      </c>
      <c r="AE677" s="87"/>
      <c r="AF677" s="319">
        <f>AF$763</f>
        <v>1</v>
      </c>
      <c r="AG677" s="319">
        <f>AG$763</f>
        <v>1</v>
      </c>
      <c r="AH677" s="84"/>
      <c r="AI677" s="66"/>
      <c r="AJ677" s="54"/>
      <c r="AK677" s="54"/>
      <c r="AL677" s="54"/>
    </row>
    <row r="678" spans="1:38" hidden="1" outlineLevel="2" x14ac:dyDescent="0.25">
      <c r="A678" s="54"/>
      <c r="B678" s="63"/>
      <c r="C678" s="56">
        <f t="shared" si="77"/>
        <v>3</v>
      </c>
      <c r="D678" s="84"/>
      <c r="E678" s="79"/>
      <c r="F678" s="79" t="s">
        <v>1623</v>
      </c>
      <c r="G678" s="84"/>
      <c r="H678" s="87" t="s">
        <v>1624</v>
      </c>
      <c r="I678" s="107"/>
      <c r="J678" s="107" t="s">
        <v>1319</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25">
      <c r="A679" s="54"/>
      <c r="B679" s="63"/>
      <c r="C679" s="56">
        <f t="shared" si="77"/>
        <v>3</v>
      </c>
      <c r="D679" s="84"/>
      <c r="E679" s="79"/>
      <c r="F679" s="79" t="s">
        <v>1625</v>
      </c>
      <c r="G679" s="84"/>
      <c r="H679" s="87" t="s">
        <v>1626</v>
      </c>
      <c r="I679" s="107"/>
      <c r="J679" s="107" t="s">
        <v>1319</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25">
      <c r="A680" s="54"/>
      <c r="B680" s="63"/>
      <c r="C680" s="56">
        <f t="shared" si="77"/>
        <v>3</v>
      </c>
      <c r="D680" s="84"/>
      <c r="E680" s="79"/>
      <c r="F680" s="79" t="s">
        <v>1627</v>
      </c>
      <c r="G680" s="84"/>
      <c r="H680" s="87" t="s">
        <v>1628</v>
      </c>
      <c r="I680" s="107"/>
      <c r="J680" s="107" t="s">
        <v>1319</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25">
      <c r="A681" s="54">
        <v>4</v>
      </c>
      <c r="B681" s="63"/>
      <c r="C681" s="56">
        <f t="shared" si="77"/>
        <v>3</v>
      </c>
      <c r="D681" s="84"/>
      <c r="E681" s="79"/>
      <c r="F681" s="79" t="s">
        <v>1629</v>
      </c>
      <c r="G681" s="84"/>
      <c r="H681" s="87" t="s">
        <v>1630</v>
      </c>
      <c r="I681" s="107"/>
      <c r="J681" s="107" t="s">
        <v>1319</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25">
      <c r="A682" s="54">
        <f>A681</f>
        <v>4</v>
      </c>
      <c r="B682" s="63"/>
      <c r="C682" s="56">
        <f t="shared" si="77"/>
        <v>3</v>
      </c>
      <c r="D682" s="84"/>
      <c r="E682" s="79"/>
      <c r="F682" s="79" t="s">
        <v>1631</v>
      </c>
      <c r="G682" s="84"/>
      <c r="H682" s="87" t="s">
        <v>1632</v>
      </c>
      <c r="I682" s="107"/>
      <c r="J682" s="107" t="s">
        <v>1319</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25">
      <c r="A683" s="54"/>
      <c r="B683" s="63"/>
      <c r="C683" s="56">
        <f t="shared" si="77"/>
        <v>3</v>
      </c>
      <c r="D683" s="84"/>
      <c r="E683" s="79"/>
      <c r="F683" s="79" t="s">
        <v>1633</v>
      </c>
      <c r="G683" s="84"/>
      <c r="H683" s="87" t="s">
        <v>1634</v>
      </c>
      <c r="I683" s="107" t="s">
        <v>806</v>
      </c>
      <c r="J683" s="107" t="s">
        <v>1276</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1556</v>
      </c>
      <c r="AE683" s="87"/>
      <c r="AF683" s="319">
        <f>AF$767</f>
        <v>1</v>
      </c>
      <c r="AG683" s="319">
        <f>AG$767</f>
        <v>1</v>
      </c>
      <c r="AH683" s="84"/>
      <c r="AI683" s="66"/>
      <c r="AJ683" s="54"/>
      <c r="AK683" s="54"/>
      <c r="AL683" s="54"/>
    </row>
    <row r="684" spans="1:38" hidden="1" outlineLevel="2" x14ac:dyDescent="0.25">
      <c r="A684" s="54"/>
      <c r="B684" s="63"/>
      <c r="C684" s="56">
        <f t="shared" si="77"/>
        <v>3</v>
      </c>
      <c r="D684" s="84"/>
      <c r="E684" s="79"/>
      <c r="F684" s="79" t="s">
        <v>1635</v>
      </c>
      <c r="G684" s="84"/>
      <c r="H684" s="87" t="s">
        <v>1636</v>
      </c>
      <c r="I684" s="107" t="s">
        <v>806</v>
      </c>
      <c r="J684" s="107" t="s">
        <v>1276</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25">
      <c r="A685" s="54"/>
      <c r="B685" s="63"/>
      <c r="C685" s="56">
        <f t="shared" si="77"/>
        <v>3</v>
      </c>
      <c r="D685" s="84"/>
      <c r="E685" s="79"/>
      <c r="F685" s="79" t="s">
        <v>1637</v>
      </c>
      <c r="G685" s="84"/>
      <c r="H685" s="87" t="s">
        <v>1638</v>
      </c>
      <c r="I685" s="107" t="s">
        <v>806</v>
      </c>
      <c r="J685" s="107" t="s">
        <v>1276</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25">
      <c r="A686" s="54"/>
      <c r="B686" s="63"/>
      <c r="C686" s="56">
        <f t="shared" si="77"/>
        <v>3</v>
      </c>
      <c r="D686" s="84"/>
      <c r="E686" s="79"/>
      <c r="F686" s="79" t="s">
        <v>1639</v>
      </c>
      <c r="G686" s="84"/>
      <c r="H686" s="87" t="s">
        <v>1640</v>
      </c>
      <c r="I686" s="107" t="s">
        <v>806</v>
      </c>
      <c r="J686" s="107" t="s">
        <v>1276</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25">
      <c r="A687" s="54">
        <v>4</v>
      </c>
      <c r="B687" s="63"/>
      <c r="C687" s="56">
        <f t="shared" si="77"/>
        <v>3</v>
      </c>
      <c r="D687" s="84"/>
      <c r="E687" s="79"/>
      <c r="F687" s="79" t="s">
        <v>1641</v>
      </c>
      <c r="G687" s="84"/>
      <c r="H687" s="87" t="s">
        <v>1642</v>
      </c>
      <c r="I687" s="107" t="s">
        <v>806</v>
      </c>
      <c r="J687" s="107" t="s">
        <v>1276</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25">
      <c r="A688" s="54">
        <f>A687</f>
        <v>4</v>
      </c>
      <c r="B688" s="63"/>
      <c r="C688" s="56">
        <f t="shared" si="77"/>
        <v>3</v>
      </c>
      <c r="D688" s="84"/>
      <c r="E688" s="79"/>
      <c r="F688" s="79" t="s">
        <v>1643</v>
      </c>
      <c r="G688" s="84"/>
      <c r="H688" s="87" t="s">
        <v>1644</v>
      </c>
      <c r="I688" s="107" t="s">
        <v>806</v>
      </c>
      <c r="J688" s="107" t="s">
        <v>1276</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25">
      <c r="A689" s="54"/>
      <c r="B689" s="63"/>
      <c r="C689" s="56">
        <f t="shared" si="77"/>
        <v>3</v>
      </c>
      <c r="D689" s="84"/>
      <c r="E689" s="79"/>
      <c r="F689" s="79" t="s">
        <v>1645</v>
      </c>
      <c r="G689" s="84"/>
      <c r="H689" s="87" t="s">
        <v>1646</v>
      </c>
      <c r="I689" s="107" t="s">
        <v>806</v>
      </c>
      <c r="J689" s="107" t="s">
        <v>1276</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1467</v>
      </c>
      <c r="AE689" s="87"/>
      <c r="AF689" s="108">
        <v>1</v>
      </c>
      <c r="AG689" s="108">
        <v>1</v>
      </c>
      <c r="AH689" s="84"/>
      <c r="AI689" s="66"/>
      <c r="AJ689" s="54"/>
      <c r="AK689" s="54"/>
      <c r="AL689" s="54"/>
    </row>
    <row r="690" spans="1:38" hidden="1" outlineLevel="2" x14ac:dyDescent="0.25">
      <c r="A690" s="54"/>
      <c r="B690" s="63"/>
      <c r="C690" s="56">
        <f t="shared" si="77"/>
        <v>3</v>
      </c>
      <c r="D690" s="84"/>
      <c r="E690" s="79"/>
      <c r="F690" s="79" t="s">
        <v>1647</v>
      </c>
      <c r="G690" s="84"/>
      <c r="H690" s="87" t="s">
        <v>1648</v>
      </c>
      <c r="I690" s="107" t="s">
        <v>806</v>
      </c>
      <c r="J690" s="107" t="s">
        <v>1276</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2405</v>
      </c>
      <c r="AE690" s="87"/>
      <c r="AF690" s="108">
        <v>1</v>
      </c>
      <c r="AG690" s="108">
        <v>1</v>
      </c>
      <c r="AH690" s="84"/>
      <c r="AI690" s="66"/>
      <c r="AJ690" s="54"/>
      <c r="AK690" s="54"/>
      <c r="AL690" s="54"/>
    </row>
    <row r="691" spans="1:38" hidden="1" outlineLevel="2" x14ac:dyDescent="0.25">
      <c r="A691" s="54"/>
      <c r="B691" s="63"/>
      <c r="C691" s="56">
        <f t="shared" si="77"/>
        <v>3</v>
      </c>
      <c r="D691" s="84"/>
      <c r="E691" s="79"/>
      <c r="F691" s="79" t="s">
        <v>1649</v>
      </c>
      <c r="G691" s="84"/>
      <c r="H691" s="87" t="s">
        <v>1650</v>
      </c>
      <c r="I691" s="107" t="s">
        <v>806</v>
      </c>
      <c r="J691" s="107" t="s">
        <v>1276</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1651</v>
      </c>
      <c r="AE691" s="87"/>
      <c r="AF691" s="108">
        <v>1</v>
      </c>
      <c r="AG691" s="108">
        <v>1</v>
      </c>
      <c r="AH691" s="84"/>
      <c r="AI691" s="66"/>
      <c r="AJ691" s="54"/>
      <c r="AK691" s="54"/>
      <c r="AL691" s="54"/>
    </row>
    <row r="692" spans="1:38" hidden="1" outlineLevel="2" x14ac:dyDescent="0.25">
      <c r="A692" s="54"/>
      <c r="B692" s="63"/>
      <c r="C692" s="56">
        <f t="shared" si="77"/>
        <v>3</v>
      </c>
      <c r="D692" s="84"/>
      <c r="E692" s="79"/>
      <c r="F692" s="79" t="s">
        <v>1652</v>
      </c>
      <c r="G692" s="84"/>
      <c r="H692" s="87" t="s">
        <v>1653</v>
      </c>
      <c r="I692" s="107" t="s">
        <v>806</v>
      </c>
      <c r="J692" s="107" t="s">
        <v>1276</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25">
      <c r="A693" s="54">
        <v>4</v>
      </c>
      <c r="B693" s="63"/>
      <c r="C693" s="56">
        <f t="shared" si="77"/>
        <v>3</v>
      </c>
      <c r="D693" s="84"/>
      <c r="E693" s="79"/>
      <c r="F693" s="79" t="s">
        <v>1654</v>
      </c>
      <c r="G693" s="84"/>
      <c r="H693" s="87" t="s">
        <v>1655</v>
      </c>
      <c r="I693" s="107" t="s">
        <v>806</v>
      </c>
      <c r="J693" s="107" t="s">
        <v>1276</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25">
      <c r="A694" s="54">
        <f>A693</f>
        <v>4</v>
      </c>
      <c r="B694" s="63"/>
      <c r="C694" s="56">
        <f t="shared" si="77"/>
        <v>3</v>
      </c>
      <c r="D694" s="84"/>
      <c r="E694" s="79"/>
      <c r="F694" s="79" t="s">
        <v>1656</v>
      </c>
      <c r="G694" s="84"/>
      <c r="H694" s="87" t="s">
        <v>1657</v>
      </c>
      <c r="I694" s="107" t="s">
        <v>806</v>
      </c>
      <c r="J694" s="107" t="s">
        <v>1276</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25">
      <c r="A695" s="54"/>
      <c r="B695" s="63"/>
      <c r="C695" s="56">
        <f t="shared" si="77"/>
        <v>3</v>
      </c>
      <c r="D695" s="84"/>
      <c r="E695" s="79"/>
      <c r="F695" s="79" t="s">
        <v>1658</v>
      </c>
      <c r="G695" s="84"/>
      <c r="H695" s="87" t="s">
        <v>1659</v>
      </c>
      <c r="I695" s="107" t="s">
        <v>806</v>
      </c>
      <c r="J695" s="107" t="s">
        <v>1276</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1474</v>
      </c>
      <c r="AE695" s="87"/>
      <c r="AF695" s="108">
        <v>1</v>
      </c>
      <c r="AG695" s="108">
        <v>1</v>
      </c>
      <c r="AH695" s="84"/>
      <c r="AI695" s="66"/>
      <c r="AJ695" s="54"/>
      <c r="AK695" s="54"/>
      <c r="AL695" s="54"/>
    </row>
    <row r="696" spans="1:38" hidden="1" outlineLevel="2" x14ac:dyDescent="0.25">
      <c r="A696" s="54"/>
      <c r="B696" s="63"/>
      <c r="C696" s="56">
        <f t="shared" si="77"/>
        <v>3</v>
      </c>
      <c r="D696" s="84"/>
      <c r="E696" s="79"/>
      <c r="F696" s="79" t="s">
        <v>1660</v>
      </c>
      <c r="G696" s="84"/>
      <c r="H696" s="87" t="s">
        <v>1661</v>
      </c>
      <c r="I696" s="107" t="s">
        <v>806</v>
      </c>
      <c r="J696" s="107" t="s">
        <v>1276</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25">
      <c r="A697" s="54"/>
      <c r="B697" s="63"/>
      <c r="C697" s="56">
        <f t="shared" si="77"/>
        <v>3</v>
      </c>
      <c r="D697" s="84"/>
      <c r="E697" s="79"/>
      <c r="F697" s="79" t="s">
        <v>1662</v>
      </c>
      <c r="G697" s="84"/>
      <c r="H697" s="87" t="s">
        <v>1663</v>
      </c>
      <c r="I697" s="107" t="s">
        <v>806</v>
      </c>
      <c r="J697" s="107" t="s">
        <v>1276</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1651</v>
      </c>
      <c r="AE697" s="87"/>
      <c r="AF697" s="108">
        <v>1</v>
      </c>
      <c r="AG697" s="108">
        <v>1</v>
      </c>
      <c r="AH697" s="84"/>
      <c r="AI697" s="66"/>
      <c r="AJ697" s="54"/>
      <c r="AK697" s="54"/>
      <c r="AL697" s="54"/>
    </row>
    <row r="698" spans="1:38" hidden="1" outlineLevel="2" x14ac:dyDescent="0.25">
      <c r="A698" s="54"/>
      <c r="B698" s="63"/>
      <c r="C698" s="56">
        <f t="shared" si="77"/>
        <v>3</v>
      </c>
      <c r="D698" s="84"/>
      <c r="E698" s="79"/>
      <c r="F698" s="79" t="s">
        <v>1664</v>
      </c>
      <c r="G698" s="84"/>
      <c r="H698" s="87" t="s">
        <v>1665</v>
      </c>
      <c r="I698" s="107" t="s">
        <v>806</v>
      </c>
      <c r="J698" s="107" t="s">
        <v>1276</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25">
      <c r="A699" s="54">
        <v>4</v>
      </c>
      <c r="B699" s="63"/>
      <c r="C699" s="56">
        <f t="shared" si="77"/>
        <v>3</v>
      </c>
      <c r="D699" s="84"/>
      <c r="E699" s="79"/>
      <c r="F699" s="79" t="s">
        <v>1666</v>
      </c>
      <c r="G699" s="84"/>
      <c r="H699" s="87" t="s">
        <v>1667</v>
      </c>
      <c r="I699" s="107" t="s">
        <v>806</v>
      </c>
      <c r="J699" s="107" t="s">
        <v>1276</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25">
      <c r="A700" s="54">
        <f>A699</f>
        <v>4</v>
      </c>
      <c r="B700" s="63"/>
      <c r="C700" s="56">
        <f t="shared" si="77"/>
        <v>3</v>
      </c>
      <c r="D700" s="84"/>
      <c r="E700" s="79"/>
      <c r="F700" s="79" t="s">
        <v>1668</v>
      </c>
      <c r="G700" s="84"/>
      <c r="H700" s="87" t="s">
        <v>1669</v>
      </c>
      <c r="I700" s="107" t="s">
        <v>806</v>
      </c>
      <c r="J700" s="107" t="s">
        <v>1276</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x14ac:dyDescent="0.25">
      <c r="A701" s="54"/>
      <c r="B701" s="63"/>
      <c r="C701" s="56">
        <f>INT($C$40)+1</f>
        <v>2</v>
      </c>
      <c r="D701" s="84"/>
      <c r="E701" s="79"/>
      <c r="F701" s="312" t="s">
        <v>1670</v>
      </c>
      <c r="G701" s="84"/>
      <c r="H701" s="302" t="s">
        <v>1671</v>
      </c>
      <c r="I701" s="148"/>
      <c r="J701" s="148" t="s">
        <v>1176</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outlineLevel="3" x14ac:dyDescent="0.25">
      <c r="A702" s="54"/>
      <c r="B702" s="63"/>
      <c r="C702" s="56">
        <f>INT($C$40)+3</f>
        <v>4</v>
      </c>
      <c r="D702" s="84"/>
      <c r="E702" s="79"/>
      <c r="F702" s="79" t="s">
        <v>1672</v>
      </c>
      <c r="G702" s="84"/>
      <c r="H702" s="87" t="s">
        <v>1673</v>
      </c>
      <c r="I702" s="107" t="s">
        <v>610</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outlineLevel="3" x14ac:dyDescent="0.25">
      <c r="A703" s="54"/>
      <c r="B703" s="63"/>
      <c r="C703" s="56">
        <f>INT($C$40)+3</f>
        <v>4</v>
      </c>
      <c r="D703" s="84"/>
      <c r="E703" s="79"/>
      <c r="F703" s="79" t="s">
        <v>1674</v>
      </c>
      <c r="G703" s="84"/>
      <c r="H703" s="87" t="s">
        <v>1675</v>
      </c>
      <c r="I703" s="107" t="s">
        <v>610</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outlineLevel="3" x14ac:dyDescent="0.25">
      <c r="A704" s="54"/>
      <c r="B704" s="63"/>
      <c r="C704" s="56">
        <f>INT($C$40)+3</f>
        <v>4</v>
      </c>
      <c r="D704" s="84"/>
      <c r="E704" s="79"/>
      <c r="F704" s="79" t="s">
        <v>1676</v>
      </c>
      <c r="G704" s="84"/>
      <c r="H704" s="87" t="s">
        <v>1677</v>
      </c>
      <c r="I704" s="107" t="s">
        <v>610</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outlineLevel="3" x14ac:dyDescent="0.25">
      <c r="A705" s="54"/>
      <c r="B705" s="63"/>
      <c r="C705" s="56">
        <f>INT($C$40)+3</f>
        <v>4</v>
      </c>
      <c r="D705" s="84"/>
      <c r="E705" s="79"/>
      <c r="F705" s="79" t="s">
        <v>1678</v>
      </c>
      <c r="G705" s="84"/>
      <c r="H705" s="87" t="s">
        <v>1679</v>
      </c>
      <c r="I705" s="107" t="s">
        <v>610</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outlineLevel="2" x14ac:dyDescent="0.25">
      <c r="A706" s="54"/>
      <c r="B706" s="63"/>
      <c r="C706" s="56">
        <f t="shared" ref="C706:C740" si="97">INT($C$40)+2</f>
        <v>3</v>
      </c>
      <c r="D706" s="84"/>
      <c r="E706" s="79" t="s">
        <v>1113</v>
      </c>
      <c r="F706" s="79" t="s">
        <v>1680</v>
      </c>
      <c r="G706" s="84"/>
      <c r="H706" s="87" t="s">
        <v>1681</v>
      </c>
      <c r="I706" s="107" t="s">
        <v>610</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1682</v>
      </c>
      <c r="AE706" s="87"/>
      <c r="AF706" s="87">
        <v>1</v>
      </c>
      <c r="AG706" s="87">
        <v>1</v>
      </c>
      <c r="AH706" s="84"/>
      <c r="AI706" s="66"/>
      <c r="AJ706" s="54"/>
      <c r="AK706" s="54"/>
      <c r="AL706" s="54"/>
    </row>
    <row r="707" spans="1:38" outlineLevel="2" x14ac:dyDescent="0.25">
      <c r="A707" s="54"/>
      <c r="B707" s="63"/>
      <c r="C707" s="56">
        <f t="shared" si="97"/>
        <v>3</v>
      </c>
      <c r="D707" s="84"/>
      <c r="E707" s="79"/>
      <c r="F707" s="79" t="s">
        <v>1683</v>
      </c>
      <c r="G707" s="84"/>
      <c r="H707" s="87" t="s">
        <v>1684</v>
      </c>
      <c r="I707" s="107" t="s">
        <v>610</v>
      </c>
      <c r="J707" s="107"/>
      <c r="K707" s="87"/>
      <c r="L707" s="87"/>
      <c r="M707" s="108">
        <v>0</v>
      </c>
      <c r="N707" s="108">
        <v>0</v>
      </c>
      <c r="O707" s="108">
        <v>0</v>
      </c>
      <c r="P707" s="108">
        <v>0</v>
      </c>
      <c r="Q707" s="87"/>
      <c r="R707" s="87"/>
      <c r="S707" s="108" t="s">
        <v>1685</v>
      </c>
      <c r="T707" s="87"/>
      <c r="U707" s="108">
        <v>0.23</v>
      </c>
      <c r="V707" s="108">
        <v>0.23</v>
      </c>
      <c r="W707" s="108">
        <v>0.23</v>
      </c>
      <c r="X707" s="108">
        <v>0.34</v>
      </c>
      <c r="Y707" s="108">
        <v>0.34</v>
      </c>
      <c r="Z707" s="108">
        <v>0.34</v>
      </c>
      <c r="AA707" s="108">
        <v>0.34</v>
      </c>
      <c r="AB707" s="108">
        <v>0.34</v>
      </c>
      <c r="AC707" s="87"/>
      <c r="AD707" s="108" t="s">
        <v>1686</v>
      </c>
      <c r="AE707" s="87"/>
      <c r="AF707" s="108">
        <v>1</v>
      </c>
      <c r="AG707" s="108">
        <v>1</v>
      </c>
      <c r="AH707" s="84"/>
      <c r="AI707" s="66"/>
      <c r="AJ707" s="54"/>
      <c r="AK707" s="54"/>
      <c r="AL707" s="54"/>
    </row>
    <row r="708" spans="1:38" outlineLevel="2" x14ac:dyDescent="0.25">
      <c r="A708" s="54"/>
      <c r="B708" s="63"/>
      <c r="C708" s="56">
        <f t="shared" si="97"/>
        <v>3</v>
      </c>
      <c r="D708" s="84"/>
      <c r="E708" s="79"/>
      <c r="F708" s="79" t="s">
        <v>1687</v>
      </c>
      <c r="G708" s="84"/>
      <c r="H708" s="87" t="s">
        <v>1688</v>
      </c>
      <c r="I708" s="107" t="s">
        <v>610</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1686</v>
      </c>
      <c r="AE708" s="87"/>
      <c r="AF708" s="108">
        <v>1</v>
      </c>
      <c r="AG708" s="108">
        <v>1</v>
      </c>
      <c r="AH708" s="84"/>
      <c r="AI708" s="66"/>
      <c r="AJ708" s="54"/>
      <c r="AK708" s="54"/>
      <c r="AL708" s="54"/>
    </row>
    <row r="709" spans="1:38" outlineLevel="2" x14ac:dyDescent="0.25">
      <c r="A709" s="54"/>
      <c r="B709" s="63"/>
      <c r="C709" s="56">
        <f t="shared" si="97"/>
        <v>3</v>
      </c>
      <c r="D709" s="84"/>
      <c r="E709" s="79"/>
      <c r="F709" s="79" t="s">
        <v>1689</v>
      </c>
      <c r="G709" s="84"/>
      <c r="H709" s="87" t="s">
        <v>1690</v>
      </c>
      <c r="I709" s="107" t="s">
        <v>610</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1154</v>
      </c>
      <c r="AE709" s="87"/>
      <c r="AF709" s="108">
        <v>1</v>
      </c>
      <c r="AG709" s="108">
        <v>1</v>
      </c>
      <c r="AH709" s="84"/>
      <c r="AI709" s="66"/>
      <c r="AJ709" s="54"/>
      <c r="AK709" s="54"/>
      <c r="AL709" s="54"/>
    </row>
    <row r="710" spans="1:38" outlineLevel="2" x14ac:dyDescent="0.25">
      <c r="A710" s="54"/>
      <c r="B710" s="63"/>
      <c r="C710" s="56">
        <f t="shared" si="97"/>
        <v>3</v>
      </c>
      <c r="D710" s="84"/>
      <c r="E710" s="79" t="s">
        <v>1691</v>
      </c>
      <c r="F710" s="79" t="s">
        <v>1692</v>
      </c>
      <c r="G710" s="84"/>
      <c r="H710" s="87" t="s">
        <v>1693</v>
      </c>
      <c r="I710" s="107" t="s">
        <v>610</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1682</v>
      </c>
      <c r="AE710" s="87"/>
      <c r="AF710" s="87">
        <v>1</v>
      </c>
      <c r="AG710" s="87">
        <v>1</v>
      </c>
      <c r="AH710" s="84"/>
      <c r="AI710" s="66"/>
      <c r="AJ710" s="54"/>
      <c r="AK710" s="54"/>
      <c r="AL710" s="54"/>
    </row>
    <row r="711" spans="1:38" outlineLevel="2" x14ac:dyDescent="0.25">
      <c r="A711" s="54"/>
      <c r="B711" s="63"/>
      <c r="C711" s="56">
        <f t="shared" si="97"/>
        <v>3</v>
      </c>
      <c r="D711" s="84"/>
      <c r="E711" s="79"/>
      <c r="F711" s="79" t="s">
        <v>1694</v>
      </c>
      <c r="G711" s="84"/>
      <c r="H711" s="87" t="s">
        <v>1695</v>
      </c>
      <c r="I711" s="107" t="s">
        <v>610</v>
      </c>
      <c r="J711" s="107"/>
      <c r="K711" s="87"/>
      <c r="L711" s="87"/>
      <c r="M711" s="108">
        <v>0.5</v>
      </c>
      <c r="N711" s="108">
        <v>0.5</v>
      </c>
      <c r="O711" s="108">
        <v>0.5</v>
      </c>
      <c r="P711" s="108">
        <v>0.5</v>
      </c>
      <c r="Q711" s="87"/>
      <c r="R711" s="87"/>
      <c r="S711" s="108" t="s">
        <v>1696</v>
      </c>
      <c r="T711" s="87"/>
      <c r="U711" s="108">
        <v>-0.62</v>
      </c>
      <c r="V711" s="108">
        <v>-0.62</v>
      </c>
      <c r="W711" s="108">
        <v>-0.62</v>
      </c>
      <c r="X711" s="108">
        <v>0.18</v>
      </c>
      <c r="Y711" s="108">
        <v>0.18</v>
      </c>
      <c r="Z711" s="108">
        <v>0.18</v>
      </c>
      <c r="AA711" s="108">
        <v>0.18</v>
      </c>
      <c r="AB711" s="108">
        <v>0.18</v>
      </c>
      <c r="AC711" s="87"/>
      <c r="AD711" s="108" t="s">
        <v>1686</v>
      </c>
      <c r="AE711" s="87"/>
      <c r="AF711" s="108">
        <v>1</v>
      </c>
      <c r="AG711" s="108">
        <v>1</v>
      </c>
      <c r="AH711" s="84"/>
      <c r="AI711" s="66"/>
      <c r="AJ711" s="54"/>
      <c r="AK711" s="54"/>
      <c r="AL711" s="54"/>
    </row>
    <row r="712" spans="1:38" outlineLevel="2" x14ac:dyDescent="0.25">
      <c r="A712" s="54"/>
      <c r="B712" s="63"/>
      <c r="C712" s="56">
        <f t="shared" si="97"/>
        <v>3</v>
      </c>
      <c r="D712" s="84"/>
      <c r="E712" s="79"/>
      <c r="F712" s="79" t="s">
        <v>1697</v>
      </c>
      <c r="G712" s="84"/>
      <c r="H712" s="87" t="s">
        <v>1698</v>
      </c>
      <c r="I712" s="107" t="s">
        <v>610</v>
      </c>
      <c r="J712" s="107"/>
      <c r="K712" s="87"/>
      <c r="L712" s="87"/>
      <c r="M712" s="87"/>
      <c r="N712" s="87"/>
      <c r="O712" s="87"/>
      <c r="P712" s="87"/>
      <c r="Q712" s="87"/>
      <c r="R712" s="87"/>
      <c r="S712" s="87"/>
      <c r="T712" s="87"/>
      <c r="U712" s="108">
        <v>0.22</v>
      </c>
      <c r="V712" s="108">
        <v>0.22</v>
      </c>
      <c r="W712" s="108">
        <f>0.22-0.15333-0.0943558638870769-0.0167557005297176</f>
        <v>-4.4441564416794491E-2</v>
      </c>
      <c r="X712" s="108">
        <v>0.52</v>
      </c>
      <c r="Y712" s="108">
        <v>0.52</v>
      </c>
      <c r="Z712" s="108">
        <v>0.52</v>
      </c>
      <c r="AA712" s="108">
        <v>0.52</v>
      </c>
      <c r="AB712" s="108">
        <v>0.52</v>
      </c>
      <c r="AC712" s="87"/>
      <c r="AD712" s="108" t="s">
        <v>1686</v>
      </c>
      <c r="AE712" s="87"/>
      <c r="AF712" s="108">
        <v>1</v>
      </c>
      <c r="AG712" s="108">
        <v>1</v>
      </c>
      <c r="AH712" s="84"/>
      <c r="AI712" s="66"/>
      <c r="AJ712" s="54"/>
      <c r="AK712" s="54"/>
      <c r="AL712" s="54"/>
    </row>
    <row r="713" spans="1:38" outlineLevel="2" x14ac:dyDescent="0.25">
      <c r="A713" s="54"/>
      <c r="B713" s="63"/>
      <c r="C713" s="56">
        <f t="shared" si="97"/>
        <v>3</v>
      </c>
      <c r="D713" s="84"/>
      <c r="E713" s="79"/>
      <c r="F713" s="79" t="s">
        <v>1699</v>
      </c>
      <c r="G713" s="84"/>
      <c r="H713" s="87" t="s">
        <v>1700</v>
      </c>
      <c r="I713" s="107" t="s">
        <v>610</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1701</v>
      </c>
      <c r="AE713" s="87"/>
      <c r="AF713" s="108">
        <v>1</v>
      </c>
      <c r="AG713" s="108">
        <v>1</v>
      </c>
      <c r="AH713" s="84"/>
      <c r="AI713" s="66"/>
      <c r="AJ713" s="54"/>
      <c r="AK713" s="54"/>
      <c r="AL713" s="54"/>
    </row>
    <row r="714" spans="1:38" outlineLevel="2" x14ac:dyDescent="0.25">
      <c r="A714" s="54"/>
      <c r="B714" s="63"/>
      <c r="C714" s="56">
        <f t="shared" si="97"/>
        <v>3</v>
      </c>
      <c r="D714" s="84"/>
      <c r="E714" s="79" t="s">
        <v>1702</v>
      </c>
      <c r="F714" s="79" t="s">
        <v>1703</v>
      </c>
      <c r="G714" s="84"/>
      <c r="H714" s="87" t="s">
        <v>1704</v>
      </c>
      <c r="I714" s="107" t="s">
        <v>610</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1682</v>
      </c>
      <c r="AE714" s="87"/>
      <c r="AF714" s="87">
        <v>1</v>
      </c>
      <c r="AG714" s="87">
        <v>1</v>
      </c>
      <c r="AH714" s="84"/>
      <c r="AI714" s="66"/>
      <c r="AJ714" s="54"/>
      <c r="AK714" s="54"/>
      <c r="AL714" s="54"/>
    </row>
    <row r="715" spans="1:38" outlineLevel="2" x14ac:dyDescent="0.25">
      <c r="A715" s="54"/>
      <c r="B715" s="63"/>
      <c r="C715" s="56">
        <f t="shared" si="97"/>
        <v>3</v>
      </c>
      <c r="D715" s="84"/>
      <c r="E715" s="79"/>
      <c r="F715" s="79" t="s">
        <v>1705</v>
      </c>
      <c r="G715" s="84"/>
      <c r="H715" s="87" t="s">
        <v>1695</v>
      </c>
      <c r="I715" s="107" t="s">
        <v>610</v>
      </c>
      <c r="J715" s="107"/>
      <c r="K715" s="87"/>
      <c r="L715" s="87"/>
      <c r="M715" s="108">
        <v>1</v>
      </c>
      <c r="N715" s="108">
        <v>1</v>
      </c>
      <c r="O715" s="108">
        <v>1</v>
      </c>
      <c r="P715" s="108">
        <v>1</v>
      </c>
      <c r="Q715" s="87"/>
      <c r="R715" s="87"/>
      <c r="S715" s="108" t="s">
        <v>1696</v>
      </c>
      <c r="T715" s="87"/>
      <c r="U715" s="108">
        <v>1.9</v>
      </c>
      <c r="V715" s="108">
        <v>1.9</v>
      </c>
      <c r="W715" s="108">
        <f>1.5-0.15-0.0628337657168588</f>
        <v>1.2871662342831414</v>
      </c>
      <c r="X715" s="108">
        <v>1.33</v>
      </c>
      <c r="Y715" s="108">
        <v>1.33</v>
      </c>
      <c r="Z715" s="108">
        <v>1.33</v>
      </c>
      <c r="AA715" s="108">
        <v>1.33</v>
      </c>
      <c r="AB715" s="108">
        <v>1.33</v>
      </c>
      <c r="AC715" s="87"/>
      <c r="AD715" s="108" t="s">
        <v>1686</v>
      </c>
      <c r="AE715" s="87"/>
      <c r="AF715" s="108">
        <v>1</v>
      </c>
      <c r="AG715" s="108">
        <v>1</v>
      </c>
      <c r="AH715" s="84"/>
      <c r="AI715" s="66"/>
      <c r="AJ715" s="54"/>
      <c r="AK715" s="54"/>
      <c r="AL715" s="54"/>
    </row>
    <row r="716" spans="1:38" outlineLevel="2" x14ac:dyDescent="0.25">
      <c r="A716" s="54"/>
      <c r="B716" s="63"/>
      <c r="C716" s="56">
        <f t="shared" si="97"/>
        <v>3</v>
      </c>
      <c r="D716" s="84"/>
      <c r="E716" s="79"/>
      <c r="F716" s="79" t="s">
        <v>1706</v>
      </c>
      <c r="G716" s="84"/>
      <c r="H716" s="87" t="s">
        <v>1698</v>
      </c>
      <c r="I716" s="107" t="s">
        <v>610</v>
      </c>
      <c r="J716" s="107"/>
      <c r="K716" s="87"/>
      <c r="L716" s="87"/>
      <c r="M716" s="87"/>
      <c r="N716" s="87"/>
      <c r="O716" s="87"/>
      <c r="P716" s="87"/>
      <c r="Q716" s="87"/>
      <c r="R716" s="87"/>
      <c r="S716" s="87"/>
      <c r="T716" s="87"/>
      <c r="U716" s="108">
        <v>2.41</v>
      </c>
      <c r="V716" s="108">
        <v>2.41</v>
      </c>
      <c r="W716" s="108">
        <f>2.41-0.16-0.0943558638870769-0.0167557005297176</f>
        <v>2.1388884355832056</v>
      </c>
      <c r="X716" s="108">
        <v>1.35</v>
      </c>
      <c r="Y716" s="108">
        <v>1.35</v>
      </c>
      <c r="Z716" s="108">
        <v>1.35</v>
      </c>
      <c r="AA716" s="108">
        <v>1.35</v>
      </c>
      <c r="AB716" s="108">
        <v>1.35</v>
      </c>
      <c r="AC716" s="87"/>
      <c r="AD716" s="108" t="s">
        <v>1686</v>
      </c>
      <c r="AE716" s="87"/>
      <c r="AF716" s="108">
        <v>1</v>
      </c>
      <c r="AG716" s="108">
        <v>1</v>
      </c>
      <c r="AH716" s="84"/>
      <c r="AI716" s="66"/>
      <c r="AJ716" s="54"/>
      <c r="AK716" s="54"/>
      <c r="AL716" s="54"/>
    </row>
    <row r="717" spans="1:38" outlineLevel="2" x14ac:dyDescent="0.25">
      <c r="A717" s="54"/>
      <c r="B717" s="63"/>
      <c r="C717" s="56">
        <f t="shared" si="97"/>
        <v>3</v>
      </c>
      <c r="D717" s="84"/>
      <c r="E717" s="79"/>
      <c r="F717" s="79" t="s">
        <v>1707</v>
      </c>
      <c r="G717" s="84"/>
      <c r="H717" s="87" t="s">
        <v>1700</v>
      </c>
      <c r="I717" s="107" t="s">
        <v>610</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1701</v>
      </c>
      <c r="AE717" s="87"/>
      <c r="AF717" s="108">
        <v>1</v>
      </c>
      <c r="AG717" s="108">
        <v>1</v>
      </c>
      <c r="AH717" s="84"/>
      <c r="AI717" s="66"/>
      <c r="AJ717" s="54"/>
      <c r="AK717" s="54"/>
      <c r="AL717" s="54"/>
    </row>
    <row r="718" spans="1:38" outlineLevel="2" x14ac:dyDescent="0.25">
      <c r="A718" s="54"/>
      <c r="B718" s="63"/>
      <c r="C718" s="56">
        <f t="shared" si="97"/>
        <v>3</v>
      </c>
      <c r="D718" s="84"/>
      <c r="E718" s="79" t="s">
        <v>1708</v>
      </c>
      <c r="F718" s="79" t="s">
        <v>1709</v>
      </c>
      <c r="G718" s="84"/>
      <c r="H718" s="87" t="s">
        <v>1710</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1711</v>
      </c>
      <c r="AE718" s="87"/>
      <c r="AF718" s="87">
        <v>1</v>
      </c>
      <c r="AG718" s="87">
        <v>1</v>
      </c>
      <c r="AH718" s="84"/>
      <c r="AI718" s="66"/>
      <c r="AJ718" s="54"/>
      <c r="AK718" s="54"/>
      <c r="AL718" s="54"/>
    </row>
    <row r="719" spans="1:38" outlineLevel="2" x14ac:dyDescent="0.25">
      <c r="A719" s="54"/>
      <c r="B719" s="63"/>
      <c r="C719" s="56">
        <f t="shared" si="97"/>
        <v>3</v>
      </c>
      <c r="D719" s="84"/>
      <c r="E719" s="79"/>
      <c r="F719" s="79" t="s">
        <v>1712</v>
      </c>
      <c r="G719" s="84"/>
      <c r="H719" s="87" t="s">
        <v>1713</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1711</v>
      </c>
      <c r="AE719" s="87"/>
      <c r="AF719" s="108">
        <v>1</v>
      </c>
      <c r="AG719" s="108">
        <v>1</v>
      </c>
      <c r="AH719" s="84"/>
      <c r="AI719" s="66"/>
      <c r="AJ719" s="54"/>
      <c r="AK719" s="54"/>
      <c r="AL719" s="54"/>
    </row>
    <row r="720" spans="1:38" outlineLevel="2" x14ac:dyDescent="0.25">
      <c r="A720" s="54"/>
      <c r="B720" s="63"/>
      <c r="C720" s="56">
        <f t="shared" si="97"/>
        <v>3</v>
      </c>
      <c r="D720" s="84"/>
      <c r="E720" s="79"/>
      <c r="F720" s="79" t="s">
        <v>1714</v>
      </c>
      <c r="G720" s="84"/>
      <c r="H720" s="87" t="s">
        <v>1715</v>
      </c>
      <c r="I720" s="107" t="s">
        <v>1716</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1717</v>
      </c>
      <c r="AE720" s="87"/>
      <c r="AF720" s="108">
        <v>1</v>
      </c>
      <c r="AG720" s="108">
        <v>1</v>
      </c>
      <c r="AH720" s="84"/>
      <c r="AI720" s="66"/>
      <c r="AJ720" s="54"/>
      <c r="AK720" s="54"/>
      <c r="AL720" s="54"/>
    </row>
    <row r="721" spans="1:38" outlineLevel="2" x14ac:dyDescent="0.25">
      <c r="A721" s="54"/>
      <c r="B721" s="63"/>
      <c r="C721" s="56">
        <f t="shared" si="97"/>
        <v>3</v>
      </c>
      <c r="D721" s="84"/>
      <c r="E721" s="79"/>
      <c r="F721" s="79" t="s">
        <v>1718</v>
      </c>
      <c r="G721" s="84"/>
      <c r="H721" s="87" t="s">
        <v>1719</v>
      </c>
      <c r="I721" s="107" t="s">
        <v>1716</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1720</v>
      </c>
      <c r="AE721" s="87"/>
      <c r="AF721" s="108">
        <v>1</v>
      </c>
      <c r="AG721" s="108">
        <v>1</v>
      </c>
      <c r="AH721" s="84"/>
      <c r="AI721" s="66"/>
      <c r="AJ721" s="54"/>
      <c r="AK721" s="54"/>
      <c r="AL721" s="54"/>
    </row>
    <row r="722" spans="1:38" outlineLevel="2" x14ac:dyDescent="0.25">
      <c r="A722" s="54"/>
      <c r="B722" s="63"/>
      <c r="C722" s="56">
        <f t="shared" si="97"/>
        <v>3</v>
      </c>
      <c r="D722" s="84"/>
      <c r="E722" s="79" t="s">
        <v>1721</v>
      </c>
      <c r="F722" s="79" t="s">
        <v>1722</v>
      </c>
      <c r="G722" s="84"/>
      <c r="H722" s="87" t="s">
        <v>1723</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1711</v>
      </c>
      <c r="AE722" s="87"/>
      <c r="AF722" s="87">
        <v>1</v>
      </c>
      <c r="AG722" s="87">
        <v>1</v>
      </c>
      <c r="AH722" s="84"/>
      <c r="AI722" s="66"/>
      <c r="AJ722" s="54"/>
      <c r="AK722" s="54"/>
      <c r="AL722" s="54"/>
    </row>
    <row r="723" spans="1:38" outlineLevel="2" x14ac:dyDescent="0.25">
      <c r="A723" s="54"/>
      <c r="B723" s="63"/>
      <c r="C723" s="56">
        <f t="shared" si="97"/>
        <v>3</v>
      </c>
      <c r="D723" s="84"/>
      <c r="E723" s="79"/>
      <c r="F723" s="79" t="s">
        <v>1724</v>
      </c>
      <c r="G723" s="84"/>
      <c r="H723" s="87" t="s">
        <v>1713</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1711</v>
      </c>
      <c r="AE723" s="87"/>
      <c r="AF723" s="108">
        <v>1</v>
      </c>
      <c r="AG723" s="108">
        <v>1</v>
      </c>
      <c r="AH723" s="84"/>
      <c r="AI723" s="66"/>
      <c r="AJ723" s="54"/>
      <c r="AK723" s="54"/>
      <c r="AL723" s="54"/>
    </row>
    <row r="724" spans="1:38" outlineLevel="2" x14ac:dyDescent="0.25">
      <c r="A724" s="54"/>
      <c r="B724" s="63"/>
      <c r="C724" s="56">
        <f t="shared" si="97"/>
        <v>3</v>
      </c>
      <c r="D724" s="84"/>
      <c r="E724" s="79"/>
      <c r="F724" s="79" t="s">
        <v>1725</v>
      </c>
      <c r="G724" s="84"/>
      <c r="H724" s="87" t="s">
        <v>1715</v>
      </c>
      <c r="I724" s="107" t="s">
        <v>1716</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outlineLevel="2" x14ac:dyDescent="0.25">
      <c r="A725" s="54"/>
      <c r="B725" s="63"/>
      <c r="C725" s="56">
        <f t="shared" si="97"/>
        <v>3</v>
      </c>
      <c r="D725" s="84"/>
      <c r="E725" s="79"/>
      <c r="F725" s="79" t="s">
        <v>1726</v>
      </c>
      <c r="G725" s="84"/>
      <c r="H725" s="87" t="s">
        <v>1719</v>
      </c>
      <c r="I725" s="107" t="s">
        <v>1716</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outlineLevel="2" x14ac:dyDescent="0.25">
      <c r="A726" s="54"/>
      <c r="B726" s="63"/>
      <c r="C726" s="56">
        <f t="shared" si="97"/>
        <v>3</v>
      </c>
      <c r="D726" s="84"/>
      <c r="E726" s="79" t="s">
        <v>1727</v>
      </c>
      <c r="F726" s="79" t="s">
        <v>1728</v>
      </c>
      <c r="G726" s="84"/>
      <c r="H726" s="87" t="s">
        <v>1729</v>
      </c>
      <c r="I726" s="107" t="s">
        <v>610</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1711</v>
      </c>
      <c r="AE726" s="87"/>
      <c r="AF726" s="87">
        <v>1</v>
      </c>
      <c r="AG726" s="87">
        <v>1</v>
      </c>
      <c r="AH726" s="84"/>
      <c r="AI726" s="66"/>
      <c r="AJ726" s="54"/>
      <c r="AK726" s="54"/>
      <c r="AL726" s="54"/>
    </row>
    <row r="727" spans="1:38" outlineLevel="2" x14ac:dyDescent="0.25">
      <c r="A727" s="54"/>
      <c r="B727" s="63"/>
      <c r="C727" s="56">
        <f t="shared" si="97"/>
        <v>3</v>
      </c>
      <c r="D727" s="84"/>
      <c r="E727" s="79"/>
      <c r="F727" s="79" t="s">
        <v>1730</v>
      </c>
      <c r="G727" s="84"/>
      <c r="H727" s="87" t="s">
        <v>1713</v>
      </c>
      <c r="I727" s="107" t="s">
        <v>610</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1686</v>
      </c>
      <c r="AE727" s="87"/>
      <c r="AF727" s="108">
        <v>1</v>
      </c>
      <c r="AG727" s="108">
        <v>1</v>
      </c>
      <c r="AH727" s="84"/>
      <c r="AI727" s="66"/>
      <c r="AJ727" s="54"/>
      <c r="AK727" s="54"/>
      <c r="AL727" s="54"/>
    </row>
    <row r="728" spans="1:38" outlineLevel="2" x14ac:dyDescent="0.25">
      <c r="A728" s="54"/>
      <c r="B728" s="63"/>
      <c r="C728" s="56">
        <f t="shared" si="97"/>
        <v>3</v>
      </c>
      <c r="D728" s="84"/>
      <c r="E728" s="79"/>
      <c r="F728" s="79" t="s">
        <v>1731</v>
      </c>
      <c r="G728" s="84"/>
      <c r="H728" s="87" t="s">
        <v>1715</v>
      </c>
      <c r="I728" s="107" t="s">
        <v>610</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1686</v>
      </c>
      <c r="AE728" s="87"/>
      <c r="AF728" s="108">
        <v>1</v>
      </c>
      <c r="AG728" s="108">
        <v>1</v>
      </c>
      <c r="AH728" s="84"/>
      <c r="AI728" s="66"/>
      <c r="AJ728" s="54"/>
      <c r="AK728" s="54"/>
      <c r="AL728" s="54"/>
    </row>
    <row r="729" spans="1:38" outlineLevel="2" x14ac:dyDescent="0.25">
      <c r="A729" s="54"/>
      <c r="B729" s="63"/>
      <c r="C729" s="56">
        <f t="shared" si="97"/>
        <v>3</v>
      </c>
      <c r="D729" s="84"/>
      <c r="E729" s="79"/>
      <c r="F729" s="79" t="s">
        <v>1732</v>
      </c>
      <c r="G729" s="84"/>
      <c r="H729" s="87" t="s">
        <v>1719</v>
      </c>
      <c r="I729" s="107" t="s">
        <v>610</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1686</v>
      </c>
      <c r="AE729" s="87"/>
      <c r="AF729" s="108">
        <v>1</v>
      </c>
      <c r="AG729" s="108">
        <v>1</v>
      </c>
      <c r="AH729" s="84"/>
      <c r="AI729" s="66"/>
      <c r="AJ729" s="54"/>
      <c r="AK729" s="54"/>
      <c r="AL729" s="54"/>
    </row>
    <row r="730" spans="1:38" outlineLevel="2" x14ac:dyDescent="0.25">
      <c r="A730" s="54"/>
      <c r="B730" s="63"/>
      <c r="C730" s="56">
        <f t="shared" si="97"/>
        <v>3</v>
      </c>
      <c r="D730" s="84"/>
      <c r="E730" s="79" t="s">
        <v>1733</v>
      </c>
      <c r="F730" s="79" t="s">
        <v>1734</v>
      </c>
      <c r="G730" s="84"/>
      <c r="H730" s="87" t="s">
        <v>1723</v>
      </c>
      <c r="I730" s="107" t="s">
        <v>610</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1711</v>
      </c>
      <c r="AE730" s="87"/>
      <c r="AF730" s="87">
        <v>1</v>
      </c>
      <c r="AG730" s="87">
        <v>1</v>
      </c>
      <c r="AH730" s="84"/>
      <c r="AI730" s="66"/>
      <c r="AJ730" s="54"/>
      <c r="AK730" s="54"/>
      <c r="AL730" s="54"/>
    </row>
    <row r="731" spans="1:38" outlineLevel="2" x14ac:dyDescent="0.25">
      <c r="A731" s="54"/>
      <c r="B731" s="63"/>
      <c r="C731" s="56">
        <f t="shared" si="97"/>
        <v>3</v>
      </c>
      <c r="D731" s="84"/>
      <c r="E731" s="79"/>
      <c r="F731" s="79" t="s">
        <v>1735</v>
      </c>
      <c r="G731" s="84"/>
      <c r="H731" s="87" t="s">
        <v>1713</v>
      </c>
      <c r="I731" s="107" t="s">
        <v>610</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1686</v>
      </c>
      <c r="AE731" s="87"/>
      <c r="AF731" s="108">
        <v>1</v>
      </c>
      <c r="AG731" s="108">
        <v>1</v>
      </c>
      <c r="AH731" s="84"/>
      <c r="AI731" s="66"/>
      <c r="AJ731" s="54"/>
      <c r="AK731" s="54"/>
      <c r="AL731" s="54"/>
    </row>
    <row r="732" spans="1:38" outlineLevel="2" x14ac:dyDescent="0.25">
      <c r="A732" s="54"/>
      <c r="B732" s="63"/>
      <c r="C732" s="56">
        <f t="shared" si="97"/>
        <v>3</v>
      </c>
      <c r="D732" s="84"/>
      <c r="E732" s="79"/>
      <c r="F732" s="79" t="s">
        <v>1736</v>
      </c>
      <c r="G732" s="84"/>
      <c r="H732" s="87" t="s">
        <v>1715</v>
      </c>
      <c r="I732" s="107" t="s">
        <v>610</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1686</v>
      </c>
      <c r="AE732" s="87"/>
      <c r="AF732" s="108">
        <v>1</v>
      </c>
      <c r="AG732" s="108">
        <v>1</v>
      </c>
      <c r="AH732" s="84"/>
      <c r="AI732" s="66"/>
      <c r="AJ732" s="54"/>
      <c r="AK732" s="54"/>
      <c r="AL732" s="54"/>
    </row>
    <row r="733" spans="1:38" outlineLevel="2" x14ac:dyDescent="0.25">
      <c r="A733" s="54"/>
      <c r="B733" s="63"/>
      <c r="C733" s="56">
        <f t="shared" si="97"/>
        <v>3</v>
      </c>
      <c r="D733" s="84"/>
      <c r="E733" s="79"/>
      <c r="F733" s="79" t="s">
        <v>1737</v>
      </c>
      <c r="G733" s="84"/>
      <c r="H733" s="87" t="s">
        <v>1719</v>
      </c>
      <c r="I733" s="107" t="s">
        <v>610</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1686</v>
      </c>
      <c r="AE733" s="87"/>
      <c r="AF733" s="108">
        <v>1</v>
      </c>
      <c r="AG733" s="108">
        <v>1</v>
      </c>
      <c r="AH733" s="84"/>
      <c r="AI733" s="66"/>
      <c r="AJ733" s="54"/>
      <c r="AK733" s="54"/>
      <c r="AL733" s="54"/>
    </row>
    <row r="734" spans="1:38" outlineLevel="2" x14ac:dyDescent="0.25">
      <c r="A734" s="54"/>
      <c r="B734" s="63"/>
      <c r="C734" s="56">
        <f t="shared" si="97"/>
        <v>3</v>
      </c>
      <c r="D734" s="84"/>
      <c r="E734" s="79"/>
      <c r="F734" s="79" t="s">
        <v>1738</v>
      </c>
      <c r="G734" s="84"/>
      <c r="H734" s="87" t="s">
        <v>1739</v>
      </c>
      <c r="I734" s="107" t="s">
        <v>610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outlineLevel="2" x14ac:dyDescent="0.25">
      <c r="A735" s="54"/>
      <c r="B735" s="63"/>
      <c r="C735" s="56">
        <f t="shared" si="97"/>
        <v>3</v>
      </c>
      <c r="D735" s="84"/>
      <c r="E735" s="79"/>
      <c r="F735" s="79" t="s">
        <v>1740</v>
      </c>
      <c r="G735" s="84"/>
      <c r="H735" s="87" t="s">
        <v>1741</v>
      </c>
      <c r="I735" s="107" t="s">
        <v>610</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1742</v>
      </c>
      <c r="AE735" s="87"/>
      <c r="AF735" s="108">
        <v>1</v>
      </c>
      <c r="AG735" s="108">
        <v>1</v>
      </c>
      <c r="AH735" s="84"/>
      <c r="AI735" s="66"/>
      <c r="AJ735" s="54"/>
      <c r="AK735" s="54"/>
      <c r="AL735" s="54"/>
    </row>
    <row r="736" spans="1:38" outlineLevel="2" x14ac:dyDescent="0.25">
      <c r="A736" s="54"/>
      <c r="B736" s="63"/>
      <c r="C736" s="56">
        <f t="shared" si="97"/>
        <v>3</v>
      </c>
      <c r="D736" s="84"/>
      <c r="E736" s="79"/>
      <c r="F736" s="79" t="s">
        <v>1743</v>
      </c>
      <c r="G736" s="84"/>
      <c r="H736" s="87" t="s">
        <v>1744</v>
      </c>
      <c r="I736" s="107" t="s">
        <v>610</v>
      </c>
      <c r="J736" s="107"/>
      <c r="K736" s="87"/>
      <c r="L736" s="87"/>
      <c r="M736" s="87"/>
      <c r="N736" s="87"/>
      <c r="O736" s="87"/>
      <c r="P736" s="87"/>
      <c r="Q736" s="87"/>
      <c r="R736" s="87"/>
      <c r="S736" s="87"/>
      <c r="T736" s="87"/>
      <c r="U736" s="108">
        <v>-0.48270000000000002</v>
      </c>
      <c r="V736" s="108">
        <v>-0.48270000000000002</v>
      </c>
      <c r="W736" s="108">
        <f>-0.4827-0.2+0.11-0.0051170023012234+0.02354511816426</f>
        <v>-0.55427188413696349</v>
      </c>
      <c r="X736" s="311">
        <f t="shared" si="100"/>
        <v>-0.55427188413696349</v>
      </c>
      <c r="Y736" s="311">
        <f t="shared" si="100"/>
        <v>-0.55427188413696349</v>
      </c>
      <c r="Z736" s="311">
        <f t="shared" si="100"/>
        <v>-0.55427188413696349</v>
      </c>
      <c r="AA736" s="311">
        <f t="shared" si="100"/>
        <v>-0.55427188413696349</v>
      </c>
      <c r="AB736" s="311">
        <f t="shared" si="100"/>
        <v>-0.55427188413696349</v>
      </c>
      <c r="AC736" s="87"/>
      <c r="AD736" s="87"/>
      <c r="AE736" s="87"/>
      <c r="AF736" s="108">
        <v>1</v>
      </c>
      <c r="AG736" s="108">
        <v>1</v>
      </c>
      <c r="AH736" s="84"/>
      <c r="AI736" s="66"/>
      <c r="AJ736" s="54"/>
      <c r="AK736" s="54"/>
      <c r="AL736" s="54"/>
    </row>
    <row r="737" spans="1:38" outlineLevel="2" x14ac:dyDescent="0.25">
      <c r="A737" s="54"/>
      <c r="B737" s="63"/>
      <c r="C737" s="56">
        <f t="shared" si="97"/>
        <v>3</v>
      </c>
      <c r="D737" s="84"/>
      <c r="E737" s="79"/>
      <c r="F737" s="79" t="s">
        <v>1745</v>
      </c>
      <c r="G737" s="84"/>
      <c r="H737" s="87" t="s">
        <v>1746</v>
      </c>
      <c r="I737" s="107" t="s">
        <v>610</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-0.55427188413696349</v>
      </c>
      <c r="X737" s="309">
        <f t="shared" si="101"/>
        <v>-0.55427188413696349</v>
      </c>
      <c r="Y737" s="309">
        <f t="shared" si="101"/>
        <v>-0.55427188413696349</v>
      </c>
      <c r="Z737" s="309">
        <f t="shared" si="101"/>
        <v>-0.55427188413696349</v>
      </c>
      <c r="AA737" s="309">
        <f t="shared" si="101"/>
        <v>-0.55427188413696349</v>
      </c>
      <c r="AB737" s="309">
        <f t="shared" si="101"/>
        <v>-0.55427188413696349</v>
      </c>
      <c r="AC737" s="87"/>
      <c r="AD737" s="87" t="s">
        <v>1747</v>
      </c>
      <c r="AE737" s="87"/>
      <c r="AF737" s="108">
        <v>1</v>
      </c>
      <c r="AG737" s="108">
        <v>1</v>
      </c>
      <c r="AH737" s="84"/>
      <c r="AI737" s="66"/>
      <c r="AJ737" s="54"/>
      <c r="AK737" s="54"/>
      <c r="AL737" s="54"/>
    </row>
    <row r="738" spans="1:38" outlineLevel="2" x14ac:dyDescent="0.25">
      <c r="A738" s="54"/>
      <c r="B738" s="63"/>
      <c r="C738" s="56">
        <f t="shared" si="97"/>
        <v>3</v>
      </c>
      <c r="D738" s="84"/>
      <c r="E738" s="79"/>
      <c r="F738" s="79" t="s">
        <v>1748</v>
      </c>
      <c r="G738" s="84"/>
      <c r="H738" s="87" t="s">
        <v>2398</v>
      </c>
      <c r="I738" s="107" t="s">
        <v>610</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outlineLevel="2" x14ac:dyDescent="0.25">
      <c r="A739" s="54"/>
      <c r="B739" s="63"/>
      <c r="C739" s="56">
        <f t="shared" si="97"/>
        <v>3</v>
      </c>
      <c r="D739" s="84"/>
      <c r="E739" s="79"/>
      <c r="F739" s="79" t="s">
        <v>1749</v>
      </c>
      <c r="G739" s="84"/>
      <c r="H739" s="87" t="s">
        <v>2399</v>
      </c>
      <c r="I739" s="107" t="s">
        <v>610</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2407</v>
      </c>
      <c r="AE739" s="87"/>
      <c r="AF739" s="87">
        <v>1</v>
      </c>
      <c r="AG739" s="87">
        <v>1</v>
      </c>
      <c r="AH739" s="84"/>
      <c r="AI739" s="66"/>
      <c r="AJ739" s="54"/>
      <c r="AK739" s="54"/>
      <c r="AL739" s="54"/>
    </row>
    <row r="740" spans="1:38" outlineLevel="2" x14ac:dyDescent="0.25">
      <c r="A740" s="54"/>
      <c r="B740" s="63"/>
      <c r="C740" s="56">
        <f t="shared" si="97"/>
        <v>3</v>
      </c>
      <c r="D740" s="84"/>
      <c r="E740" s="79"/>
      <c r="F740" s="79" t="s">
        <v>1750</v>
      </c>
      <c r="G740" s="84"/>
      <c r="H740" s="87" t="s">
        <v>2400</v>
      </c>
      <c r="I740" s="107" t="s">
        <v>610</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outlineLevel="2" collapsed="1" x14ac:dyDescent="0.25">
      <c r="A741" s="54"/>
      <c r="B741" s="63"/>
      <c r="C741" s="56">
        <f t="shared" ref="C741:C745" si="103">INT($C$40)+3</f>
        <v>4</v>
      </c>
      <c r="D741" s="84"/>
      <c r="E741" s="79"/>
      <c r="F741" s="79" t="s">
        <v>1751</v>
      </c>
      <c r="G741" s="84"/>
      <c r="H741" s="87" t="s">
        <v>2401</v>
      </c>
      <c r="I741" s="107" t="s">
        <v>610</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1752</v>
      </c>
      <c r="G742" s="84"/>
      <c r="H742" s="87" t="s">
        <v>1673</v>
      </c>
      <c r="I742" s="107" t="s">
        <v>610</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1753</v>
      </c>
      <c r="G743" s="84"/>
      <c r="H743" s="87" t="s">
        <v>1675</v>
      </c>
      <c r="I743" s="107" t="s">
        <v>610</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1754</v>
      </c>
      <c r="G744" s="84"/>
      <c r="H744" s="87" t="s">
        <v>1677</v>
      </c>
      <c r="I744" s="107" t="s">
        <v>610</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1755</v>
      </c>
      <c r="G745" s="84"/>
      <c r="H745" s="87" t="s">
        <v>1679</v>
      </c>
      <c r="I745" s="107" t="s">
        <v>610</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outlineLevel="2" x14ac:dyDescent="0.25">
      <c r="A746" s="54"/>
      <c r="B746" s="63"/>
      <c r="C746" s="56">
        <f>INT($C$40)+2</f>
        <v>3</v>
      </c>
      <c r="D746" s="84"/>
      <c r="E746" s="79" t="s">
        <v>1756</v>
      </c>
      <c r="F746" s="79" t="s">
        <v>1757</v>
      </c>
      <c r="G746" s="84"/>
      <c r="H746" s="87" t="s">
        <v>1758</v>
      </c>
      <c r="I746" s="107" t="s">
        <v>610</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1711</v>
      </c>
      <c r="AE746" s="87"/>
      <c r="AF746" s="87">
        <v>1</v>
      </c>
      <c r="AG746" s="87">
        <v>1</v>
      </c>
      <c r="AH746" s="84"/>
      <c r="AI746" s="66"/>
      <c r="AJ746" s="54"/>
      <c r="AK746" s="54"/>
      <c r="AL746" s="54"/>
    </row>
    <row r="747" spans="1:38" outlineLevel="2" x14ac:dyDescent="0.25">
      <c r="A747" s="54"/>
      <c r="B747" s="63"/>
      <c r="C747" s="56">
        <f>INT($C$40)+2</f>
        <v>3</v>
      </c>
      <c r="D747" s="84"/>
      <c r="E747" s="79"/>
      <c r="F747" s="79" t="s">
        <v>1759</v>
      </c>
      <c r="G747" s="84"/>
      <c r="H747" s="87" t="s">
        <v>1675</v>
      </c>
      <c r="I747" s="107" t="s">
        <v>610</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1145</v>
      </c>
      <c r="AE747" s="87"/>
      <c r="AF747" s="108">
        <v>1</v>
      </c>
      <c r="AG747" s="108">
        <v>1</v>
      </c>
      <c r="AH747" s="84"/>
      <c r="AI747" s="66"/>
      <c r="AJ747" s="54"/>
      <c r="AK747" s="54"/>
      <c r="AL747" s="54"/>
    </row>
    <row r="748" spans="1:38" outlineLevel="2" x14ac:dyDescent="0.25">
      <c r="A748" s="54"/>
      <c r="B748" s="63"/>
      <c r="C748" s="56">
        <f>INT($C$40)+2</f>
        <v>3</v>
      </c>
      <c r="D748" s="84"/>
      <c r="E748" s="79"/>
      <c r="F748" s="79" t="s">
        <v>1760</v>
      </c>
      <c r="G748" s="84"/>
      <c r="H748" s="87" t="s">
        <v>1677</v>
      </c>
      <c r="I748" s="107" t="s">
        <v>610</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1145</v>
      </c>
      <c r="AE748" s="87"/>
      <c r="AF748" s="108">
        <v>1</v>
      </c>
      <c r="AG748" s="108">
        <v>1</v>
      </c>
      <c r="AH748" s="84"/>
      <c r="AI748" s="66"/>
      <c r="AJ748" s="54"/>
      <c r="AK748" s="54"/>
      <c r="AL748" s="54"/>
    </row>
    <row r="749" spans="1:38" outlineLevel="2" collapsed="1" x14ac:dyDescent="0.25">
      <c r="A749" s="54"/>
      <c r="B749" s="63"/>
      <c r="C749" s="56">
        <f>INT($C$40)+2</f>
        <v>3</v>
      </c>
      <c r="D749" s="84"/>
      <c r="E749" s="79"/>
      <c r="F749" s="79" t="s">
        <v>1761</v>
      </c>
      <c r="G749" s="84"/>
      <c r="H749" s="87" t="s">
        <v>1679</v>
      </c>
      <c r="I749" s="107" t="s">
        <v>610</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1145</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1762</v>
      </c>
      <c r="G750" s="84"/>
      <c r="H750" s="87" t="s">
        <v>1763</v>
      </c>
      <c r="I750" s="107" t="s">
        <v>610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1764</v>
      </c>
      <c r="G751" s="84"/>
      <c r="H751" s="87" t="s">
        <v>1675</v>
      </c>
      <c r="I751" s="107" t="s">
        <v>610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1765</v>
      </c>
      <c r="G752" s="84"/>
      <c r="H752" s="87" t="s">
        <v>1677</v>
      </c>
      <c r="I752" s="107" t="s">
        <v>610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1766</v>
      </c>
      <c r="G753" s="84"/>
      <c r="H753" s="87" t="s">
        <v>1679</v>
      </c>
      <c r="I753" s="107" t="s">
        <v>610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1767</v>
      </c>
      <c r="G754" s="84"/>
      <c r="H754" s="87" t="s">
        <v>1768</v>
      </c>
      <c r="I754" s="107" t="s">
        <v>610</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1769</v>
      </c>
      <c r="G755" s="84"/>
      <c r="H755" s="87" t="s">
        <v>1675</v>
      </c>
      <c r="I755" s="107" t="s">
        <v>610</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1770</v>
      </c>
      <c r="G756" s="84"/>
      <c r="H756" s="87" t="s">
        <v>1677</v>
      </c>
      <c r="I756" s="107" t="s">
        <v>610</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1771</v>
      </c>
      <c r="G757" s="84"/>
      <c r="H757" s="87" t="s">
        <v>1679</v>
      </c>
      <c r="I757" s="107" t="s">
        <v>610</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outlineLevel="2" x14ac:dyDescent="0.25">
      <c r="A758" s="54"/>
      <c r="B758" s="63"/>
      <c r="C758" s="56">
        <f t="shared" ref="C758:C781" si="106">INT($C$40)+2</f>
        <v>3</v>
      </c>
      <c r="D758" s="84"/>
      <c r="E758" s="79" t="s">
        <v>899</v>
      </c>
      <c r="F758" s="79" t="s">
        <v>1772</v>
      </c>
      <c r="G758" s="84"/>
      <c r="H758" s="87" t="s">
        <v>1773</v>
      </c>
      <c r="I758" s="107" t="s">
        <v>610</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outlineLevel="2" x14ac:dyDescent="0.25">
      <c r="A759" s="54"/>
      <c r="B759" s="63"/>
      <c r="C759" s="56">
        <f t="shared" si="106"/>
        <v>3</v>
      </c>
      <c r="D759" s="84"/>
      <c r="E759" s="79"/>
      <c r="F759" s="79" t="s">
        <v>1774</v>
      </c>
      <c r="G759" s="84"/>
      <c r="H759" s="87" t="s">
        <v>1775</v>
      </c>
      <c r="I759" s="107" t="s">
        <v>610</v>
      </c>
      <c r="J759" s="107"/>
      <c r="K759" s="108">
        <v>1.5</v>
      </c>
      <c r="L759" s="108">
        <v>1.5</v>
      </c>
      <c r="M759" s="108">
        <v>1</v>
      </c>
      <c r="N759" s="108">
        <v>1</v>
      </c>
      <c r="O759" s="108">
        <v>1</v>
      </c>
      <c r="P759" s="108">
        <v>1</v>
      </c>
      <c r="Q759" s="87"/>
      <c r="R759" s="87" t="s">
        <v>659</v>
      </c>
      <c r="S759" s="87" t="s">
        <v>659</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outlineLevel="2" x14ac:dyDescent="0.25">
      <c r="A760" s="54"/>
      <c r="B760" s="63"/>
      <c r="C760" s="56">
        <f t="shared" si="106"/>
        <v>3</v>
      </c>
      <c r="D760" s="84"/>
      <c r="E760" s="79"/>
      <c r="F760" s="79" t="s">
        <v>1776</v>
      </c>
      <c r="G760" s="84"/>
      <c r="H760" s="87" t="s">
        <v>1777</v>
      </c>
      <c r="I760" s="107" t="s">
        <v>610</v>
      </c>
      <c r="J760" s="107"/>
      <c r="K760" s="108">
        <v>1.75</v>
      </c>
      <c r="L760" s="108">
        <v>1.75</v>
      </c>
      <c r="M760" s="87"/>
      <c r="N760" s="87"/>
      <c r="O760" s="87"/>
      <c r="P760" s="87"/>
      <c r="Q760" s="87"/>
      <c r="R760" s="87" t="s">
        <v>659</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outlineLevel="2" x14ac:dyDescent="0.25">
      <c r="A761" s="54"/>
      <c r="B761" s="63"/>
      <c r="C761" s="56">
        <f t="shared" si="106"/>
        <v>3</v>
      </c>
      <c r="D761" s="84"/>
      <c r="E761" s="79"/>
      <c r="F761" s="79" t="s">
        <v>1778</v>
      </c>
      <c r="G761" s="84"/>
      <c r="H761" s="87" t="s">
        <v>1779</v>
      </c>
      <c r="I761" s="107" t="s">
        <v>610</v>
      </c>
      <c r="J761" s="107"/>
      <c r="K761" s="108">
        <v>2</v>
      </c>
      <c r="L761" s="108">
        <v>2</v>
      </c>
      <c r="M761" s="87"/>
      <c r="N761" s="87"/>
      <c r="O761" s="87"/>
      <c r="P761" s="87"/>
      <c r="Q761" s="87"/>
      <c r="R761" s="87" t="s">
        <v>659</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outlineLevel="2" x14ac:dyDescent="0.25">
      <c r="A762" s="54"/>
      <c r="B762" s="63"/>
      <c r="C762" s="56">
        <f t="shared" si="106"/>
        <v>3</v>
      </c>
      <c r="D762" s="84"/>
      <c r="E762" s="79" t="s">
        <v>902</v>
      </c>
      <c r="F762" s="79" t="s">
        <v>1780</v>
      </c>
      <c r="G762" s="84"/>
      <c r="H762" s="87" t="s">
        <v>1781</v>
      </c>
      <c r="I762" s="107" t="s">
        <v>610</v>
      </c>
      <c r="J762" s="107" t="s">
        <v>1319</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outlineLevel="2" x14ac:dyDescent="0.25">
      <c r="A763" s="54"/>
      <c r="B763" s="63"/>
      <c r="C763" s="56">
        <f t="shared" si="106"/>
        <v>3</v>
      </c>
      <c r="D763" s="84"/>
      <c r="E763" s="79"/>
      <c r="F763" s="79" t="s">
        <v>1782</v>
      </c>
      <c r="G763" s="84"/>
      <c r="H763" s="87" t="s">
        <v>1783</v>
      </c>
      <c r="I763" s="107" t="s">
        <v>129</v>
      </c>
      <c r="J763" s="107" t="s">
        <v>1319</v>
      </c>
      <c r="K763" s="108">
        <v>0.1</v>
      </c>
      <c r="L763" s="108">
        <v>0.1</v>
      </c>
      <c r="M763" s="108">
        <v>7.0000000000000007E-2</v>
      </c>
      <c r="N763" s="108">
        <v>7.0000000000000007E-2</v>
      </c>
      <c r="O763" s="108">
        <v>7.0000000000000007E-2</v>
      </c>
      <c r="P763" s="108">
        <v>7.0000000000000007E-2</v>
      </c>
      <c r="Q763" s="87"/>
      <c r="R763" s="87" t="s">
        <v>659</v>
      </c>
      <c r="S763" s="87" t="s">
        <v>659</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outlineLevel="2" x14ac:dyDescent="0.25">
      <c r="A764" s="54"/>
      <c r="B764" s="63"/>
      <c r="C764" s="56">
        <f t="shared" si="106"/>
        <v>3</v>
      </c>
      <c r="D764" s="84"/>
      <c r="E764" s="79"/>
      <c r="F764" s="79" t="s">
        <v>1784</v>
      </c>
      <c r="G764" s="84"/>
      <c r="H764" s="87" t="s">
        <v>1785</v>
      </c>
      <c r="I764" s="107" t="s">
        <v>129</v>
      </c>
      <c r="J764" s="107" t="s">
        <v>1319</v>
      </c>
      <c r="K764" s="108">
        <v>8.5000000000000006E-2</v>
      </c>
      <c r="L764" s="108">
        <v>8.5000000000000006E-2</v>
      </c>
      <c r="M764" s="87"/>
      <c r="N764" s="87"/>
      <c r="O764" s="87"/>
      <c r="P764" s="87"/>
      <c r="Q764" s="87"/>
      <c r="R764" s="87" t="s">
        <v>659</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outlineLevel="2" x14ac:dyDescent="0.25">
      <c r="A765" s="54"/>
      <c r="B765" s="63"/>
      <c r="C765" s="56">
        <f t="shared" si="106"/>
        <v>3</v>
      </c>
      <c r="D765" s="84"/>
      <c r="E765" s="79"/>
      <c r="F765" s="79" t="s">
        <v>1786</v>
      </c>
      <c r="G765" s="84"/>
      <c r="H765" s="87" t="s">
        <v>1787</v>
      </c>
      <c r="I765" s="107" t="s">
        <v>129</v>
      </c>
      <c r="J765" s="107" t="s">
        <v>1319</v>
      </c>
      <c r="K765" s="108">
        <v>7.0000000000000007E-2</v>
      </c>
      <c r="L765" s="108">
        <v>7.0000000000000007E-2</v>
      </c>
      <c r="M765" s="87"/>
      <c r="N765" s="87"/>
      <c r="O765" s="87"/>
      <c r="P765" s="87"/>
      <c r="Q765" s="87"/>
      <c r="R765" s="87" t="s">
        <v>659</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outlineLevel="2" x14ac:dyDescent="0.25">
      <c r="A766" s="54"/>
      <c r="B766" s="63"/>
      <c r="C766" s="56">
        <f t="shared" si="106"/>
        <v>3</v>
      </c>
      <c r="D766" s="84"/>
      <c r="E766" s="79"/>
      <c r="F766" s="79" t="s">
        <v>1788</v>
      </c>
      <c r="G766" s="84"/>
      <c r="H766" s="87" t="s">
        <v>1789</v>
      </c>
      <c r="I766" s="107" t="s">
        <v>610</v>
      </c>
      <c r="J766" s="107" t="s">
        <v>1276</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outlineLevel="2" x14ac:dyDescent="0.25">
      <c r="A767" s="54"/>
      <c r="B767" s="63"/>
      <c r="C767" s="56">
        <f t="shared" si="106"/>
        <v>3</v>
      </c>
      <c r="D767" s="84"/>
      <c r="E767" s="79"/>
      <c r="F767" s="79" t="s">
        <v>1790</v>
      </c>
      <c r="G767" s="84"/>
      <c r="H767" s="87" t="s">
        <v>1791</v>
      </c>
      <c r="I767" s="107" t="s">
        <v>806</v>
      </c>
      <c r="J767" s="107" t="s">
        <v>1276</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2403</v>
      </c>
      <c r="AE767" s="87"/>
      <c r="AF767" s="108">
        <v>1</v>
      </c>
      <c r="AG767" s="108">
        <v>1</v>
      </c>
      <c r="AH767" s="84"/>
      <c r="AI767" s="66"/>
      <c r="AJ767" s="54"/>
      <c r="AK767" s="54"/>
      <c r="AL767" s="54"/>
    </row>
    <row r="768" spans="1:38" outlineLevel="2" x14ac:dyDescent="0.25">
      <c r="A768" s="54"/>
      <c r="B768" s="63"/>
      <c r="C768" s="56">
        <f t="shared" si="106"/>
        <v>3</v>
      </c>
      <c r="D768" s="84"/>
      <c r="E768" s="79"/>
      <c r="F768" s="79" t="s">
        <v>1792</v>
      </c>
      <c r="G768" s="84"/>
      <c r="H768" s="87" t="s">
        <v>1793</v>
      </c>
      <c r="I768" s="107" t="s">
        <v>806</v>
      </c>
      <c r="J768" s="107" t="s">
        <v>1276</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outlineLevel="2" collapsed="1" x14ac:dyDescent="0.25">
      <c r="A769" s="54"/>
      <c r="B769" s="63"/>
      <c r="C769" s="56">
        <f t="shared" si="106"/>
        <v>3</v>
      </c>
      <c r="D769" s="84"/>
      <c r="E769" s="79"/>
      <c r="F769" s="79" t="s">
        <v>1794</v>
      </c>
      <c r="G769" s="84"/>
      <c r="H769" s="87" t="s">
        <v>1795</v>
      </c>
      <c r="I769" s="107" t="s">
        <v>806</v>
      </c>
      <c r="J769" s="107" t="s">
        <v>1276</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1796</v>
      </c>
      <c r="G770" s="84"/>
      <c r="H770" s="87" t="s">
        <v>2406</v>
      </c>
      <c r="I770" s="107" t="s">
        <v>610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1798</v>
      </c>
      <c r="G771" s="84"/>
      <c r="H771" s="87" t="s">
        <v>1675</v>
      </c>
      <c r="I771" s="107" t="s">
        <v>610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1799</v>
      </c>
      <c r="G772" s="84"/>
      <c r="H772" s="87" t="s">
        <v>1677</v>
      </c>
      <c r="I772" s="107" t="s">
        <v>610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1800</v>
      </c>
      <c r="G773" s="84"/>
      <c r="H773" s="87" t="s">
        <v>1679</v>
      </c>
      <c r="I773" s="107" t="s">
        <v>610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1801</v>
      </c>
      <c r="G774" s="84"/>
      <c r="H774" s="87" t="s">
        <v>1802</v>
      </c>
      <c r="I774" s="107" t="s">
        <v>610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1803</v>
      </c>
      <c r="G775" s="84"/>
      <c r="H775" s="87" t="s">
        <v>1804</v>
      </c>
      <c r="I775" s="107" t="s">
        <v>610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1805</v>
      </c>
      <c r="G776" s="84"/>
      <c r="H776" s="87" t="s">
        <v>1806</v>
      </c>
      <c r="I776" s="107" t="s">
        <v>610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1807</v>
      </c>
      <c r="G777" s="84"/>
      <c r="H777" s="87" t="s">
        <v>1808</v>
      </c>
      <c r="I777" s="107" t="s">
        <v>610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1809</v>
      </c>
      <c r="G778" s="84"/>
      <c r="H778" s="87" t="s">
        <v>1673</v>
      </c>
      <c r="I778" s="107" t="s">
        <v>610</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1810</v>
      </c>
      <c r="G779" s="84"/>
      <c r="H779" s="87" t="s">
        <v>1675</v>
      </c>
      <c r="I779" s="107" t="s">
        <v>610</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1811</v>
      </c>
      <c r="G780" s="84"/>
      <c r="H780" s="87" t="s">
        <v>1677</v>
      </c>
      <c r="I780" s="107" t="s">
        <v>610</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1812</v>
      </c>
      <c r="G781" s="84"/>
      <c r="H781" s="87" t="s">
        <v>1679</v>
      </c>
      <c r="I781" s="107" t="s">
        <v>610</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1813</v>
      </c>
      <c r="G782" s="84"/>
      <c r="H782" s="302" t="s">
        <v>1814</v>
      </c>
      <c r="I782" s="148"/>
      <c r="J782" s="148" t="s">
        <v>1176</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906</v>
      </c>
      <c r="F783" s="79" t="s">
        <v>1815</v>
      </c>
      <c r="G783" s="84"/>
      <c r="H783" s="87" t="s">
        <v>1816</v>
      </c>
      <c r="I783" s="107" t="s">
        <v>778</v>
      </c>
      <c r="J783" s="107"/>
      <c r="K783" s="87"/>
      <c r="L783" s="87"/>
      <c r="M783" s="87"/>
      <c r="N783" s="87"/>
      <c r="O783" s="87"/>
      <c r="P783" s="87"/>
      <c r="Q783" s="87"/>
      <c r="R783" s="87" t="s">
        <v>785</v>
      </c>
      <c r="S783" s="87" t="s">
        <v>911</v>
      </c>
      <c r="T783" s="87"/>
      <c r="U783" s="87">
        <v>0</v>
      </c>
      <c r="V783" s="87">
        <v>0</v>
      </c>
      <c r="W783" s="87">
        <v>0</v>
      </c>
      <c r="X783" s="87">
        <v>0</v>
      </c>
      <c r="Y783" s="87">
        <v>0</v>
      </c>
      <c r="Z783" s="87">
        <v>0</v>
      </c>
      <c r="AA783" s="87">
        <v>0</v>
      </c>
      <c r="AB783" s="87">
        <v>0</v>
      </c>
      <c r="AC783" s="87"/>
      <c r="AD783" s="322" t="s">
        <v>1817</v>
      </c>
      <c r="AE783" s="87"/>
      <c r="AF783" s="87">
        <v>1</v>
      </c>
      <c r="AG783" s="87">
        <v>1</v>
      </c>
      <c r="AH783" s="84"/>
      <c r="AI783" s="66"/>
      <c r="AJ783" s="54"/>
      <c r="AK783" s="54"/>
      <c r="AL783" s="54"/>
    </row>
    <row r="784" spans="1:38" hidden="1" outlineLevel="2" x14ac:dyDescent="0.25">
      <c r="A784" s="54"/>
      <c r="B784" s="63"/>
      <c r="C784" s="56">
        <f>INT($C$40)+2</f>
        <v>3</v>
      </c>
      <c r="D784" s="84"/>
      <c r="E784" s="79"/>
      <c r="F784" s="79" t="s">
        <v>1818</v>
      </c>
      <c r="G784" s="84"/>
      <c r="H784" s="87" t="s">
        <v>1819</v>
      </c>
      <c r="I784" s="107" t="s">
        <v>778</v>
      </c>
      <c r="J784" s="107"/>
      <c r="K784" s="108">
        <v>0.38900000000000001</v>
      </c>
      <c r="L784" s="108">
        <v>0.48599999999999999</v>
      </c>
      <c r="M784" s="108">
        <v>0.375</v>
      </c>
      <c r="N784" s="108">
        <v>0.375</v>
      </c>
      <c r="O784" s="108">
        <v>0.375</v>
      </c>
      <c r="P784" s="108">
        <v>0.5</v>
      </c>
      <c r="Q784" s="87"/>
      <c r="R784" s="87" t="s">
        <v>785</v>
      </c>
      <c r="S784" s="87" t="s">
        <v>911</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1815</v>
      </c>
      <c r="G785" s="84"/>
      <c r="H785" s="87" t="s">
        <v>1820</v>
      </c>
      <c r="I785" s="107" t="s">
        <v>778</v>
      </c>
      <c r="J785" s="107"/>
      <c r="K785" s="108">
        <v>0.622</v>
      </c>
      <c r="L785" s="108">
        <v>0.77800000000000002</v>
      </c>
      <c r="M785" s="87"/>
      <c r="N785" s="87"/>
      <c r="O785" s="87"/>
      <c r="P785" s="87"/>
      <c r="Q785" s="87"/>
      <c r="R785" s="87" t="s">
        <v>785</v>
      </c>
      <c r="S785" s="87" t="s">
        <v>911</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collapsed="1" x14ac:dyDescent="0.25">
      <c r="A786" s="54"/>
      <c r="B786" s="63"/>
      <c r="C786" s="56">
        <f>INT($C$40)+2</f>
        <v>3</v>
      </c>
      <c r="D786" s="84"/>
      <c r="E786" s="79"/>
      <c r="F786" s="79" t="s">
        <v>1821</v>
      </c>
      <c r="G786" s="84"/>
      <c r="H786" s="87" t="s">
        <v>1822</v>
      </c>
      <c r="I786" s="107" t="s">
        <v>778</v>
      </c>
      <c r="J786" s="107"/>
      <c r="K786" s="108">
        <v>0.746</v>
      </c>
      <c r="L786" s="108">
        <v>0.93400000000000005</v>
      </c>
      <c r="M786" s="87"/>
      <c r="N786" s="87"/>
      <c r="O786" s="87"/>
      <c r="P786" s="87"/>
      <c r="Q786" s="87"/>
      <c r="R786" s="87" t="s">
        <v>785</v>
      </c>
      <c r="S786" s="87" t="s">
        <v>911</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1823</v>
      </c>
      <c r="G787" s="84"/>
      <c r="H787" s="87" t="s">
        <v>1673</v>
      </c>
      <c r="I787" s="107" t="s">
        <v>610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1824</v>
      </c>
      <c r="G788" s="84"/>
      <c r="H788" s="87" t="s">
        <v>1675</v>
      </c>
      <c r="I788" s="107" t="s">
        <v>610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1825</v>
      </c>
      <c r="G789" s="84"/>
      <c r="H789" s="87" t="s">
        <v>1677</v>
      </c>
      <c r="I789" s="107" t="s">
        <v>610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1826</v>
      </c>
      <c r="G790" s="84"/>
      <c r="H790" s="87" t="s">
        <v>1679</v>
      </c>
      <c r="I790" s="107" t="s">
        <v>610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1827</v>
      </c>
      <c r="G791" s="84"/>
      <c r="H791" s="87" t="s">
        <v>1673</v>
      </c>
      <c r="I791" s="107" t="s">
        <v>610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1828</v>
      </c>
      <c r="G792" s="84"/>
      <c r="H792" s="87" t="s">
        <v>1675</v>
      </c>
      <c r="I792" s="107" t="s">
        <v>610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1829</v>
      </c>
      <c r="G793" s="84"/>
      <c r="H793" s="87" t="s">
        <v>1677</v>
      </c>
      <c r="I793" s="107" t="s">
        <v>610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1830</v>
      </c>
      <c r="G794" s="84"/>
      <c r="H794" s="87" t="s">
        <v>1679</v>
      </c>
      <c r="I794" s="107" t="s">
        <v>610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1831</v>
      </c>
      <c r="G795" s="84"/>
      <c r="H795" s="87" t="s">
        <v>1673</v>
      </c>
      <c r="I795" s="107" t="s">
        <v>610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1832</v>
      </c>
      <c r="G796" s="84"/>
      <c r="H796" s="87" t="s">
        <v>1675</v>
      </c>
      <c r="I796" s="107" t="s">
        <v>610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1833</v>
      </c>
      <c r="G797" s="84"/>
      <c r="H797" s="87" t="s">
        <v>1677</v>
      </c>
      <c r="I797" s="107" t="s">
        <v>610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1834</v>
      </c>
      <c r="G798" s="84"/>
      <c r="H798" s="87" t="s">
        <v>1679</v>
      </c>
      <c r="I798" s="107" t="s">
        <v>610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1835</v>
      </c>
      <c r="G799" s="84"/>
      <c r="H799" s="87" t="s">
        <v>1673</v>
      </c>
      <c r="I799" s="107" t="s">
        <v>610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1836</v>
      </c>
      <c r="G800" s="84"/>
      <c r="H800" s="87" t="s">
        <v>1675</v>
      </c>
      <c r="I800" s="107" t="s">
        <v>610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1837</v>
      </c>
      <c r="G801" s="84"/>
      <c r="H801" s="87" t="s">
        <v>1677</v>
      </c>
      <c r="I801" s="107" t="s">
        <v>610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1838</v>
      </c>
      <c r="G802" s="84"/>
      <c r="H802" s="87" t="s">
        <v>1679</v>
      </c>
      <c r="I802" s="107" t="s">
        <v>610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1839</v>
      </c>
      <c r="G803" s="84"/>
      <c r="H803" s="87" t="s">
        <v>1673</v>
      </c>
      <c r="I803" s="107" t="s">
        <v>610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1840</v>
      </c>
      <c r="G804" s="84"/>
      <c r="H804" s="87" t="s">
        <v>1675</v>
      </c>
      <c r="I804" s="107" t="s">
        <v>610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1841</v>
      </c>
      <c r="G805" s="84"/>
      <c r="H805" s="87" t="s">
        <v>1677</v>
      </c>
      <c r="I805" s="107" t="s">
        <v>610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1842</v>
      </c>
      <c r="G806" s="84"/>
      <c r="H806" s="87" t="s">
        <v>1679</v>
      </c>
      <c r="I806" s="107" t="s">
        <v>610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1843</v>
      </c>
      <c r="G807" s="84"/>
      <c r="H807" s="87" t="s">
        <v>1673</v>
      </c>
      <c r="I807" s="107" t="s">
        <v>610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1844</v>
      </c>
      <c r="G808" s="84"/>
      <c r="H808" s="87" t="s">
        <v>1675</v>
      </c>
      <c r="I808" s="107" t="s">
        <v>610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1845</v>
      </c>
      <c r="G809" s="84"/>
      <c r="H809" s="87" t="s">
        <v>1677</v>
      </c>
      <c r="I809" s="107" t="s">
        <v>610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1846</v>
      </c>
      <c r="G810" s="84"/>
      <c r="H810" s="87" t="s">
        <v>1679</v>
      </c>
      <c r="I810" s="107" t="s">
        <v>610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1847</v>
      </c>
      <c r="G811" s="84"/>
      <c r="H811" s="87" t="s">
        <v>1673</v>
      </c>
      <c r="I811" s="107" t="s">
        <v>610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1848</v>
      </c>
      <c r="G812" s="84"/>
      <c r="H812" s="87" t="s">
        <v>1675</v>
      </c>
      <c r="I812" s="107" t="s">
        <v>610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1849</v>
      </c>
      <c r="G813" s="84"/>
      <c r="H813" s="87" t="s">
        <v>1677</v>
      </c>
      <c r="I813" s="107" t="s">
        <v>610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1850</v>
      </c>
      <c r="G814" s="84"/>
      <c r="H814" s="87" t="s">
        <v>1679</v>
      </c>
      <c r="I814" s="107" t="s">
        <v>610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1851</v>
      </c>
      <c r="G815" s="84"/>
      <c r="H815" s="87" t="s">
        <v>1673</v>
      </c>
      <c r="I815" s="107" t="s">
        <v>610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1852</v>
      </c>
      <c r="G816" s="84"/>
      <c r="H816" s="87" t="s">
        <v>1675</v>
      </c>
      <c r="I816" s="107" t="s">
        <v>610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1853</v>
      </c>
      <c r="G817" s="84"/>
      <c r="H817" s="87" t="s">
        <v>1677</v>
      </c>
      <c r="I817" s="107" t="s">
        <v>610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1854</v>
      </c>
      <c r="G818" s="84"/>
      <c r="H818" s="87" t="s">
        <v>1679</v>
      </c>
      <c r="I818" s="107" t="s">
        <v>610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1855</v>
      </c>
      <c r="G819" s="84"/>
      <c r="H819" s="87" t="s">
        <v>1673</v>
      </c>
      <c r="I819" s="107" t="s">
        <v>610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1856</v>
      </c>
      <c r="G820" s="84"/>
      <c r="H820" s="87" t="s">
        <v>1675</v>
      </c>
      <c r="I820" s="107" t="s">
        <v>610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1857</v>
      </c>
      <c r="G821" s="84"/>
      <c r="H821" s="87" t="s">
        <v>1677</v>
      </c>
      <c r="I821" s="107" t="s">
        <v>610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1858</v>
      </c>
      <c r="G822" s="84"/>
      <c r="H822" s="87" t="s">
        <v>1679</v>
      </c>
      <c r="I822" s="107" t="s">
        <v>610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1859</v>
      </c>
      <c r="G823" s="84"/>
      <c r="H823" s="87" t="s">
        <v>1673</v>
      </c>
      <c r="I823" s="107" t="s">
        <v>610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1860</v>
      </c>
      <c r="G824" s="84"/>
      <c r="H824" s="87" t="s">
        <v>1675</v>
      </c>
      <c r="I824" s="107" t="s">
        <v>610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1861</v>
      </c>
      <c r="G825" s="84"/>
      <c r="H825" s="87" t="s">
        <v>1677</v>
      </c>
      <c r="I825" s="107" t="s">
        <v>610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1862</v>
      </c>
      <c r="G826" s="84"/>
      <c r="H826" s="87" t="s">
        <v>1679</v>
      </c>
      <c r="I826" s="107" t="s">
        <v>610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1863</v>
      </c>
      <c r="G827" s="84"/>
      <c r="H827" s="87" t="s">
        <v>1673</v>
      </c>
      <c r="I827" s="107" t="s">
        <v>610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1864</v>
      </c>
      <c r="G828" s="84"/>
      <c r="H828" s="87" t="s">
        <v>1675</v>
      </c>
      <c r="I828" s="107" t="s">
        <v>610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1865</v>
      </c>
      <c r="G829" s="84"/>
      <c r="H829" s="87" t="s">
        <v>1677</v>
      </c>
      <c r="I829" s="107" t="s">
        <v>610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1866</v>
      </c>
      <c r="G830" s="84"/>
      <c r="H830" s="87" t="s">
        <v>1679</v>
      </c>
      <c r="I830" s="107" t="s">
        <v>610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1867</v>
      </c>
      <c r="G831" s="84"/>
      <c r="H831" s="87" t="s">
        <v>1763</v>
      </c>
      <c r="I831" s="107" t="s">
        <v>610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1868</v>
      </c>
      <c r="G832" s="84"/>
      <c r="H832" s="87" t="s">
        <v>1675</v>
      </c>
      <c r="I832" s="107" t="s">
        <v>610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1869</v>
      </c>
      <c r="G833" s="84"/>
      <c r="H833" s="87" t="s">
        <v>1677</v>
      </c>
      <c r="I833" s="107" t="s">
        <v>610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1870</v>
      </c>
      <c r="G834" s="84"/>
      <c r="H834" s="87" t="s">
        <v>1679</v>
      </c>
      <c r="I834" s="107" t="s">
        <v>610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1871</v>
      </c>
      <c r="G835" s="84"/>
      <c r="H835" s="87" t="s">
        <v>1768</v>
      </c>
      <c r="I835" s="107" t="s">
        <v>610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1872</v>
      </c>
      <c r="G836" s="84"/>
      <c r="H836" s="87" t="s">
        <v>1675</v>
      </c>
      <c r="I836" s="107" t="s">
        <v>610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1873</v>
      </c>
      <c r="G837" s="84"/>
      <c r="H837" s="87" t="s">
        <v>1677</v>
      </c>
      <c r="I837" s="107" t="s">
        <v>610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1874</v>
      </c>
      <c r="G838" s="84"/>
      <c r="H838" s="87" t="s">
        <v>1679</v>
      </c>
      <c r="I838" s="107" t="s">
        <v>610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1875</v>
      </c>
      <c r="G839" s="84"/>
      <c r="H839" s="87" t="s">
        <v>1673</v>
      </c>
      <c r="I839" s="107" t="s">
        <v>610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1876</v>
      </c>
      <c r="G840" s="84"/>
      <c r="H840" s="87" t="s">
        <v>1675</v>
      </c>
      <c r="I840" s="107" t="s">
        <v>610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1877</v>
      </c>
      <c r="G841" s="84"/>
      <c r="H841" s="87" t="s">
        <v>1677</v>
      </c>
      <c r="I841" s="107" t="s">
        <v>610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1878</v>
      </c>
      <c r="G842" s="84"/>
      <c r="H842" s="87" t="s">
        <v>1679</v>
      </c>
      <c r="I842" s="107" t="s">
        <v>610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1879</v>
      </c>
      <c r="G843" s="84"/>
      <c r="H843" s="87" t="s">
        <v>1673</v>
      </c>
      <c r="I843" s="107" t="s">
        <v>610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1880</v>
      </c>
      <c r="G844" s="84"/>
      <c r="H844" s="87" t="s">
        <v>1675</v>
      </c>
      <c r="I844" s="107" t="s">
        <v>610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1881</v>
      </c>
      <c r="G845" s="84"/>
      <c r="H845" s="87" t="s">
        <v>1677</v>
      </c>
      <c r="I845" s="107" t="s">
        <v>610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1882</v>
      </c>
      <c r="G846" s="84"/>
      <c r="H846" s="87" t="s">
        <v>1679</v>
      </c>
      <c r="I846" s="107" t="s">
        <v>610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1883</v>
      </c>
      <c r="G847" s="84"/>
      <c r="H847" s="87" t="s">
        <v>1673</v>
      </c>
      <c r="I847" s="107" t="s">
        <v>610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1884</v>
      </c>
      <c r="G848" s="84"/>
      <c r="H848" s="87" t="s">
        <v>1675</v>
      </c>
      <c r="I848" s="107" t="s">
        <v>610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1885</v>
      </c>
      <c r="G849" s="84"/>
      <c r="H849" s="87" t="s">
        <v>1677</v>
      </c>
      <c r="I849" s="107" t="s">
        <v>610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1886</v>
      </c>
      <c r="G850" s="84"/>
      <c r="H850" s="87" t="s">
        <v>1679</v>
      </c>
      <c r="I850" s="107" t="s">
        <v>610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1887</v>
      </c>
      <c r="G851" s="84"/>
      <c r="H851" s="87" t="s">
        <v>1797</v>
      </c>
      <c r="I851" s="107" t="s">
        <v>610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1888</v>
      </c>
      <c r="G852" s="84"/>
      <c r="H852" s="87" t="s">
        <v>1675</v>
      </c>
      <c r="I852" s="107" t="s">
        <v>610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1889</v>
      </c>
      <c r="G853" s="84"/>
      <c r="H853" s="87" t="s">
        <v>1677</v>
      </c>
      <c r="I853" s="107" t="s">
        <v>610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1890</v>
      </c>
      <c r="G854" s="84"/>
      <c r="H854" s="87" t="s">
        <v>1679</v>
      </c>
      <c r="I854" s="107" t="s">
        <v>610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1891</v>
      </c>
      <c r="G855" s="84"/>
      <c r="H855" s="87" t="s">
        <v>1802</v>
      </c>
      <c r="I855" s="107" t="s">
        <v>610</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1892</v>
      </c>
      <c r="G856" s="84"/>
      <c r="H856" s="87" t="s">
        <v>1804</v>
      </c>
      <c r="I856" s="107" t="s">
        <v>610</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1893</v>
      </c>
      <c r="G857" s="84"/>
      <c r="H857" s="87" t="s">
        <v>1806</v>
      </c>
      <c r="I857" s="107" t="s">
        <v>610</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1894</v>
      </c>
      <c r="G858" s="84"/>
      <c r="H858" s="87" t="s">
        <v>1808</v>
      </c>
      <c r="I858" s="107" t="s">
        <v>610</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1895</v>
      </c>
      <c r="F859" s="79" t="s">
        <v>1896</v>
      </c>
      <c r="G859" s="84"/>
      <c r="H859" s="87" t="s">
        <v>1897</v>
      </c>
      <c r="I859" s="107" t="s">
        <v>610</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1898</v>
      </c>
      <c r="AE859" s="87"/>
      <c r="AF859" s="87">
        <v>1</v>
      </c>
      <c r="AG859" s="87">
        <v>1</v>
      </c>
      <c r="AH859" s="84"/>
      <c r="AI859" s="66"/>
      <c r="AJ859" s="54"/>
      <c r="AK859" s="54"/>
      <c r="AL859" s="54"/>
    </row>
    <row r="860" spans="1:38" hidden="1" outlineLevel="2" x14ac:dyDescent="0.25">
      <c r="A860" s="54"/>
      <c r="B860" s="63"/>
      <c r="C860" s="56">
        <f>INT($C$40)+2</f>
        <v>3</v>
      </c>
      <c r="D860" s="84"/>
      <c r="E860" s="79"/>
      <c r="F860" s="79" t="s">
        <v>1899</v>
      </c>
      <c r="G860" s="84"/>
      <c r="H860" s="87" t="s">
        <v>1900</v>
      </c>
      <c r="I860" s="107" t="s">
        <v>610</v>
      </c>
      <c r="J860" s="107"/>
      <c r="K860" s="108">
        <v>0.52400000000000002</v>
      </c>
      <c r="L860" s="108">
        <v>0.65500000000000003</v>
      </c>
      <c r="M860" s="108">
        <v>0.41599999999999998</v>
      </c>
      <c r="N860" s="108">
        <v>0.41599999999999998</v>
      </c>
      <c r="O860" s="108">
        <v>0.41599999999999998</v>
      </c>
      <c r="P860" s="108">
        <v>0.57699999999999996</v>
      </c>
      <c r="Q860" s="87"/>
      <c r="R860" s="87" t="s">
        <v>659</v>
      </c>
      <c r="S860" s="87" t="s">
        <v>659</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1901</v>
      </c>
      <c r="G861" s="84"/>
      <c r="H861" s="87" t="s">
        <v>1902</v>
      </c>
      <c r="I861" s="107" t="s">
        <v>610</v>
      </c>
      <c r="J861" s="107"/>
      <c r="K861" s="108">
        <v>0.70699999999999996</v>
      </c>
      <c r="L861" s="108">
        <v>0.88400000000000001</v>
      </c>
      <c r="M861" s="87"/>
      <c r="N861" s="87"/>
      <c r="O861" s="87"/>
      <c r="P861" s="87"/>
      <c r="Q861" s="87"/>
      <c r="R861" s="87" t="s">
        <v>659</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1903</v>
      </c>
      <c r="G862" s="84"/>
      <c r="H862" s="87" t="s">
        <v>1904</v>
      </c>
      <c r="I862" s="107" t="s">
        <v>610</v>
      </c>
      <c r="J862" s="107"/>
      <c r="K862" s="108">
        <v>0.89100000000000001</v>
      </c>
      <c r="L862" s="108">
        <v>1.1140000000000001</v>
      </c>
      <c r="M862" s="87"/>
      <c r="N862" s="87"/>
      <c r="O862" s="87"/>
      <c r="P862" s="87"/>
      <c r="Q862" s="87"/>
      <c r="R862" s="87" t="s">
        <v>659</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1905</v>
      </c>
      <c r="G863" s="84"/>
      <c r="H863" s="302" t="s">
        <v>1906</v>
      </c>
      <c r="I863" s="107"/>
      <c r="J863" s="107" t="s">
        <v>628</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1907</v>
      </c>
      <c r="F864" s="79" t="s">
        <v>1908</v>
      </c>
      <c r="G864" s="84"/>
      <c r="H864" s="87" t="s">
        <v>1909</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1910</v>
      </c>
      <c r="G865" s="84"/>
      <c r="H865" s="148" t="s">
        <v>1911</v>
      </c>
      <c r="I865" s="107" t="s">
        <v>1912</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1913</v>
      </c>
      <c r="AE865" s="87"/>
      <c r="AF865" s="108">
        <v>1</v>
      </c>
      <c r="AG865" s="108">
        <v>1</v>
      </c>
      <c r="AH865" s="84"/>
      <c r="AI865" s="66"/>
      <c r="AJ865" s="54"/>
      <c r="AK865" s="54"/>
      <c r="AL865" s="54"/>
    </row>
    <row r="866" spans="1:38" hidden="1" outlineLevel="2" x14ac:dyDescent="0.25">
      <c r="A866" s="54"/>
      <c r="B866" s="63"/>
      <c r="C866" s="56">
        <f>INT($C$40)+2</f>
        <v>3</v>
      </c>
      <c r="D866" s="84"/>
      <c r="E866" s="79"/>
      <c r="F866" s="79" t="s">
        <v>1914</v>
      </c>
      <c r="G866" s="84"/>
      <c r="H866" s="87" t="s">
        <v>1915</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1916</v>
      </c>
      <c r="G867" s="84"/>
      <c r="H867" s="87" t="s">
        <v>1917</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1918</v>
      </c>
      <c r="G868" s="84"/>
      <c r="H868" s="87" t="s">
        <v>1919</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1905</v>
      </c>
      <c r="G869" s="84"/>
      <c r="H869" s="325" t="s">
        <v>1920</v>
      </c>
      <c r="I869" s="148"/>
      <c r="J869" s="148" t="s">
        <v>1176</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1921</v>
      </c>
      <c r="G870" s="84"/>
      <c r="H870" s="87" t="s">
        <v>1922</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1923</v>
      </c>
      <c r="G871" s="84"/>
      <c r="H871" s="87" t="s">
        <v>1924</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1925</v>
      </c>
      <c r="G872" s="84"/>
      <c r="H872" s="87" t="s">
        <v>1926</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1927</v>
      </c>
      <c r="G873" s="84"/>
      <c r="H873" s="87" t="s">
        <v>1928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1929</v>
      </c>
      <c r="G874" s="84"/>
      <c r="H874" s="87" t="s">
        <v>1930</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1931</v>
      </c>
      <c r="G875" s="84"/>
      <c r="H875" s="87" t="s">
        <v>1932</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1933</v>
      </c>
      <c r="G876" s="84"/>
      <c r="H876" s="87" t="s">
        <v>1934</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collapsed="1" x14ac:dyDescent="0.25">
      <c r="A877" s="54"/>
      <c r="B877" s="63"/>
      <c r="C877" s="56">
        <f t="shared" si="122"/>
        <v>3</v>
      </c>
      <c r="D877" s="84"/>
      <c r="E877" s="79"/>
      <c r="F877" s="79" t="s">
        <v>1935</v>
      </c>
      <c r="G877" s="84"/>
      <c r="H877" s="87" t="s">
        <v>1936</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1937</v>
      </c>
      <c r="G878" s="84"/>
      <c r="H878" s="87" t="s">
        <v>713</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1938</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1939</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1940</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1941</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1942</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1943</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1944</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1945</v>
      </c>
      <c r="G886" s="84"/>
      <c r="H886" s="87" t="s">
        <v>713</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1946</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1947</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1948</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1949</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1950</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1951</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1952</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1953</v>
      </c>
      <c r="G894" s="84"/>
      <c r="H894" s="87" t="s">
        <v>713</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1954</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1955</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1956</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1957</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1958</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1959</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1960</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1961</v>
      </c>
      <c r="G902" s="84"/>
      <c r="H902" s="87" t="s">
        <v>713</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1962</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1963</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1964</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1965</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1966</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1967</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1968</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1969</v>
      </c>
      <c r="G910" s="84"/>
      <c r="H910" s="87" t="s">
        <v>713</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1970</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1971</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1972</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1973</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1974</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1975</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1976</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1977</v>
      </c>
      <c r="G918" s="84"/>
      <c r="H918" s="87" t="s">
        <v>713</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1978</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1979</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1980</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1981</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1982</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1983</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1984</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1985</v>
      </c>
      <c r="G926" s="84"/>
      <c r="H926" s="87" t="s">
        <v>713</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1986</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1987</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1988</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1989</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1990</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1991</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1992</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1993</v>
      </c>
      <c r="G934" s="84"/>
      <c r="H934" s="87" t="s">
        <v>713</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1994</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1995</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1996</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1997</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1998</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1999</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2000</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2001</v>
      </c>
      <c r="G942" s="84"/>
      <c r="H942" s="87" t="s">
        <v>713</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2002</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2003</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2004</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2005</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2006</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2007</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2008</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2009</v>
      </c>
      <c r="G950" s="84"/>
      <c r="H950" s="87" t="s">
        <v>713</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2010</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2011</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2012</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2013</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2014</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2015</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2016</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2017</v>
      </c>
      <c r="G958" s="84"/>
      <c r="H958" s="87" t="s">
        <v>713</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2018</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2019</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2020</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2021</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2022</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2023</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2024</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2025</v>
      </c>
      <c r="G966" s="84"/>
      <c r="H966" s="87" t="s">
        <v>2026</v>
      </c>
      <c r="I966" s="107" t="s">
        <v>2386</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2027</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2028</v>
      </c>
      <c r="G967" s="84"/>
      <c r="H967" s="87" t="s">
        <v>2029</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2030</v>
      </c>
      <c r="G968" s="84"/>
      <c r="H968" s="87" t="s">
        <v>2031</v>
      </c>
      <c r="I968" s="107" t="s">
        <v>2385</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collapsed="1" x14ac:dyDescent="0.25">
      <c r="A969" s="54"/>
      <c r="B969" s="63"/>
      <c r="C969" s="56">
        <f t="shared" si="125"/>
        <v>3</v>
      </c>
      <c r="D969" s="84"/>
      <c r="E969" s="79"/>
      <c r="F969" s="79" t="s">
        <v>2032</v>
      </c>
      <c r="G969" s="84"/>
      <c r="H969" s="87" t="s">
        <v>2033</v>
      </c>
      <c r="I969" s="107" t="s">
        <v>2385</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2034</v>
      </c>
      <c r="G970" s="84"/>
      <c r="H970" s="87" t="s">
        <v>2035</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2036</v>
      </c>
      <c r="G971" s="84"/>
      <c r="H971" s="87" t="s">
        <v>2037</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2038</v>
      </c>
      <c r="G972" s="84"/>
      <c r="H972" s="87" t="s">
        <v>2039</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2040</v>
      </c>
      <c r="G973" s="84"/>
      <c r="H973" s="87" t="s">
        <v>2041</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2383</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2042</v>
      </c>
      <c r="G974" s="84"/>
      <c r="H974" s="87" t="s">
        <v>2043</v>
      </c>
      <c r="I974" s="107" t="s">
        <v>2388</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2044</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2045</v>
      </c>
      <c r="G975" s="84"/>
      <c r="H975" s="87" t="s">
        <v>2046</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2047</v>
      </c>
      <c r="G976" s="84"/>
      <c r="H976" s="87" t="s">
        <v>2048</v>
      </c>
      <c r="I976" s="107" t="s">
        <v>2387</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collapsed="1" x14ac:dyDescent="0.25">
      <c r="A977" s="54"/>
      <c r="B977" s="63"/>
      <c r="C977" s="56">
        <f t="shared" si="125"/>
        <v>3</v>
      </c>
      <c r="D977" s="84"/>
      <c r="E977" s="79"/>
      <c r="F977" s="79" t="s">
        <v>2049</v>
      </c>
      <c r="G977" s="84"/>
      <c r="H977" s="87" t="s">
        <v>2050</v>
      </c>
      <c r="I977" s="107" t="s">
        <v>2387</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2051</v>
      </c>
      <c r="G978" s="84"/>
      <c r="H978" s="87" t="s">
        <v>2052</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2053</v>
      </c>
      <c r="G979" s="84"/>
      <c r="H979" s="87" t="s">
        <v>2054</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2055</v>
      </c>
      <c r="G980" s="84"/>
      <c r="H980" s="87" t="s">
        <v>2056</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collapsed="1" x14ac:dyDescent="0.25">
      <c r="A981" s="54"/>
      <c r="B981" s="63"/>
      <c r="C981" s="56">
        <f t="shared" si="125"/>
        <v>3</v>
      </c>
      <c r="D981" s="84"/>
      <c r="E981" s="79"/>
      <c r="F981" s="79" t="s">
        <v>2057</v>
      </c>
      <c r="G981" s="84"/>
      <c r="H981" s="87" t="s">
        <v>1936</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2383</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2058</v>
      </c>
      <c r="G982" s="84"/>
      <c r="H982" s="87" t="s">
        <v>713</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2059</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2060</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2061</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2062</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2063</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2064</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2065</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2066</v>
      </c>
      <c r="G990" s="84"/>
      <c r="H990" s="87" t="s">
        <v>713</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2067</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2068</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2069</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2070</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2071</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2072</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2073</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2074</v>
      </c>
      <c r="G998" s="84"/>
      <c r="H998" s="87" t="s">
        <v>2075</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2076</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2077</v>
      </c>
      <c r="G999" s="84"/>
      <c r="H999" s="87" t="s">
        <v>2078</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2404</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2079</v>
      </c>
      <c r="G1000" s="84"/>
      <c r="H1000" s="87" t="s">
        <v>2080</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collapsed="1" x14ac:dyDescent="0.25">
      <c r="A1001" s="54"/>
      <c r="B1001" s="63"/>
      <c r="C1001" s="56">
        <f t="shared" si="125"/>
        <v>3</v>
      </c>
      <c r="D1001" s="84"/>
      <c r="E1001" s="79"/>
      <c r="F1001" s="79" t="s">
        <v>2081</v>
      </c>
      <c r="G1001" s="84"/>
      <c r="H1001" s="87" t="s">
        <v>2082</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2083</v>
      </c>
      <c r="G1002" s="84"/>
      <c r="H1002" s="87" t="s">
        <v>2084</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2085</v>
      </c>
      <c r="G1003" s="84"/>
      <c r="H1003" s="87" t="s">
        <v>2086</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2087</v>
      </c>
      <c r="G1004" s="84"/>
      <c r="H1004" s="87" t="s">
        <v>2088</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2089</v>
      </c>
      <c r="G1005" s="84"/>
      <c r="H1005" s="87" t="s">
        <v>2090</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2091</v>
      </c>
      <c r="G1006" s="84"/>
      <c r="H1006" s="87" t="s">
        <v>2092</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1467</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2093</v>
      </c>
      <c r="G1007" s="84"/>
      <c r="H1007" s="87" t="s">
        <v>2094</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2404</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2095</v>
      </c>
      <c r="G1008" s="84"/>
      <c r="H1008" s="87" t="s">
        <v>1926</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2096</v>
      </c>
      <c r="G1009" s="84"/>
      <c r="H1009" s="87" t="s">
        <v>1928</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2097</v>
      </c>
      <c r="G1010" s="84"/>
      <c r="H1010" s="87" t="s">
        <v>1930</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2098</v>
      </c>
      <c r="G1011" s="84"/>
      <c r="H1011" s="87" t="s">
        <v>2086</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2099</v>
      </c>
      <c r="G1012" s="84"/>
      <c r="H1012" s="87" t="s">
        <v>2088</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2100</v>
      </c>
      <c r="G1013" s="84"/>
      <c r="H1013" s="87" t="s">
        <v>2101</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2102</v>
      </c>
      <c r="G1014" s="84"/>
      <c r="H1014" s="87" t="s">
        <v>2103</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1474</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2104</v>
      </c>
      <c r="G1015" s="84"/>
      <c r="H1015" s="87" t="s">
        <v>2105</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2106</v>
      </c>
      <c r="G1016" s="84"/>
      <c r="H1016" s="87" t="s">
        <v>2107</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2108</v>
      </c>
      <c r="G1017" s="84"/>
      <c r="H1017" s="87" t="s">
        <v>2109</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2110</v>
      </c>
      <c r="G1018" s="84"/>
      <c r="H1018" s="87" t="s">
        <v>2111</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2112</v>
      </c>
      <c r="G1019" s="84"/>
      <c r="H1019" s="87" t="s">
        <v>2113</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2114</v>
      </c>
      <c r="G1020" s="84"/>
      <c r="H1020" s="87" t="s">
        <v>2115</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2116</v>
      </c>
      <c r="G1021" s="84"/>
      <c r="H1021" s="87" t="s">
        <v>2117</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1905</v>
      </c>
      <c r="G1022" s="84"/>
      <c r="H1022" s="325" t="s">
        <v>2118</v>
      </c>
      <c r="I1022" s="148"/>
      <c r="J1022" s="148" t="s">
        <v>1176</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2119</v>
      </c>
      <c r="G1023" s="84"/>
      <c r="H1023" s="87" t="s">
        <v>2120</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2121</v>
      </c>
      <c r="G1024" s="84"/>
      <c r="H1024" s="87" t="s">
        <v>2122</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2123</v>
      </c>
      <c r="G1025" s="84"/>
      <c r="H1025" s="87" t="s">
        <v>2124</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2125</v>
      </c>
      <c r="G1026" s="84"/>
      <c r="H1026" s="87" t="s">
        <v>2126</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2127</v>
      </c>
      <c r="G1027" s="84"/>
      <c r="H1027" s="87" t="s">
        <v>2128</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2129</v>
      </c>
      <c r="G1028" s="84"/>
      <c r="H1028" s="87" t="s">
        <v>2130</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2131</v>
      </c>
      <c r="G1029" s="84"/>
      <c r="H1029" s="87" t="s">
        <v>713</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2132</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2133</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2134</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2135</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2136</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2137</v>
      </c>
      <c r="G1035" s="84"/>
      <c r="H1035" s="87" t="s">
        <v>713</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2138</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2139</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2140</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2141</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2142</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2143</v>
      </c>
      <c r="G1041" s="84"/>
      <c r="H1041" s="87" t="s">
        <v>713</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2144</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2145</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2146</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2147</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2148</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2149</v>
      </c>
      <c r="G1047" s="84"/>
      <c r="H1047" s="87" t="s">
        <v>713</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2150</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2151</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2152</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2153</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2154</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2155</v>
      </c>
      <c r="G1053" s="84"/>
      <c r="H1053" s="87" t="s">
        <v>713</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2156</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2157</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2158</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2159</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2160</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2161</v>
      </c>
      <c r="G1059" s="84"/>
      <c r="H1059" s="87" t="s">
        <v>713</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2162</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2163</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2164</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2165</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2166</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2167</v>
      </c>
      <c r="G1065" s="84"/>
      <c r="H1065" s="87" t="s">
        <v>713</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2168</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2169</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2170</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2171</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2172</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2173</v>
      </c>
      <c r="G1071" s="84"/>
      <c r="H1071" s="87" t="s">
        <v>2174</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2175</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2176</v>
      </c>
      <c r="G1072" s="84"/>
      <c r="H1072" s="87" t="s">
        <v>2177</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2178</v>
      </c>
      <c r="G1073" s="84"/>
      <c r="H1073" s="87" t="s">
        <v>2179</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2180</v>
      </c>
      <c r="G1074" s="84"/>
      <c r="H1074" s="87" t="s">
        <v>2181</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2182</v>
      </c>
      <c r="G1075" s="84"/>
      <c r="H1075" s="87" t="s">
        <v>2183</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collapsed="1" x14ac:dyDescent="0.25">
      <c r="A1076" s="54"/>
      <c r="B1076" s="63"/>
      <c r="C1076" s="56">
        <f t="shared" si="140"/>
        <v>3</v>
      </c>
      <c r="D1076" s="84"/>
      <c r="E1076" s="79"/>
      <c r="F1076" s="79" t="s">
        <v>2184</v>
      </c>
      <c r="G1076" s="84"/>
      <c r="H1076" s="87" t="s">
        <v>2185</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2186</v>
      </c>
      <c r="G1077" s="84"/>
      <c r="H1077" s="87" t="s">
        <v>713</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2187</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2188</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2189</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2190</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2191</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2192</v>
      </c>
      <c r="G1083" s="84"/>
      <c r="H1083" s="87" t="s">
        <v>713</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2193</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2194</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2195</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2196</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2197</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2198</v>
      </c>
      <c r="G1089" s="84"/>
      <c r="H1089" s="87" t="s">
        <v>713</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2199</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2200</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2201</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2202</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2203</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2204</v>
      </c>
      <c r="G1095" s="84"/>
      <c r="H1095" s="87" t="s">
        <v>713</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2205</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2206</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2207</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2208</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2209</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2210</v>
      </c>
      <c r="G1101" s="84"/>
      <c r="H1101" s="87" t="s">
        <v>713</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2211</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2212</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2213</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2214</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2215</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2216</v>
      </c>
      <c r="G1107" s="84"/>
      <c r="H1107" s="87" t="s">
        <v>713</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2217</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2218</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2219</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2220</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2221</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2222</v>
      </c>
      <c r="G1113" s="84"/>
      <c r="H1113" s="87" t="s">
        <v>713</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2223</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2224</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2225</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2226</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2227</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2228</v>
      </c>
      <c r="G1119" s="84"/>
      <c r="H1119" s="87" t="s">
        <v>713</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2229</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2230</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2231</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2232</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2233</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2234</v>
      </c>
      <c r="G1125" s="84"/>
      <c r="H1125" s="87" t="s">
        <v>713</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2235</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2236</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2237</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2238</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2239</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2240</v>
      </c>
      <c r="G1131" s="84"/>
      <c r="H1131" s="87" t="s">
        <v>713</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2241</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2242</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2243</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2244</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2245</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2246</v>
      </c>
      <c r="G1137" s="84"/>
      <c r="H1137" s="87" t="s">
        <v>713</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2247</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2248</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2249</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2250</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2251</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2252</v>
      </c>
      <c r="G1143" s="84"/>
      <c r="H1143" s="87" t="s">
        <v>2253</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2254</v>
      </c>
      <c r="AE1143" s="87"/>
      <c r="AF1143" s="108">
        <v>1</v>
      </c>
      <c r="AG1143" s="108">
        <v>1</v>
      </c>
      <c r="AH1143" s="84"/>
      <c r="AI1143" s="66"/>
      <c r="AJ1143" s="54"/>
      <c r="AK1143" s="54"/>
      <c r="AL1143" s="54"/>
    </row>
    <row r="1144" spans="1:38" hidden="1" outlineLevel="2" collapsed="1" x14ac:dyDescent="0.25">
      <c r="A1144" s="54"/>
      <c r="B1144" s="63"/>
      <c r="C1144" s="56">
        <f t="shared" si="143"/>
        <v>3</v>
      </c>
      <c r="D1144" s="84"/>
      <c r="E1144" s="79"/>
      <c r="F1144" s="79" t="s">
        <v>2255</v>
      </c>
      <c r="G1144" s="84"/>
      <c r="H1144" s="87" t="s">
        <v>2256</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2257</v>
      </c>
      <c r="G1145" s="84"/>
      <c r="H1145" s="87" t="s">
        <v>2258</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2259</v>
      </c>
      <c r="G1146" s="84"/>
      <c r="H1146" s="87" t="s">
        <v>2260</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2261</v>
      </c>
      <c r="G1147" s="84"/>
      <c r="H1147" s="87" t="s">
        <v>2262</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collapsed="1" x14ac:dyDescent="0.25">
      <c r="A1148" s="54"/>
      <c r="B1148" s="63"/>
      <c r="C1148" s="56">
        <f t="shared" si="143"/>
        <v>3</v>
      </c>
      <c r="D1148" s="84"/>
      <c r="E1148" s="79"/>
      <c r="F1148" s="79" t="s">
        <v>2263</v>
      </c>
      <c r="G1148" s="84"/>
      <c r="H1148" s="87" t="s">
        <v>2264</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2265</v>
      </c>
      <c r="G1149" s="84"/>
      <c r="H1149" s="87" t="s">
        <v>713</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2266</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2267</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2268</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2269</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2270</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2271</v>
      </c>
      <c r="G1155" s="84"/>
      <c r="H1155" s="87" t="s">
        <v>2272</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collapsed="1" x14ac:dyDescent="0.25">
      <c r="A1156" s="54"/>
      <c r="B1156" s="63"/>
      <c r="C1156" s="56">
        <f>INT($C$40)+2</f>
        <v>3</v>
      </c>
      <c r="D1156" s="84"/>
      <c r="E1156" s="79"/>
      <c r="F1156" s="79" t="s">
        <v>2273</v>
      </c>
      <c r="G1156" s="84"/>
      <c r="H1156" s="87" t="s">
        <v>2274</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2275</v>
      </c>
      <c r="G1157" s="84"/>
      <c r="H1157" s="87" t="s">
        <v>2276</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2277</v>
      </c>
      <c r="G1158" s="84"/>
      <c r="H1158" s="87" t="s">
        <v>2278</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2279</v>
      </c>
      <c r="G1159" s="84"/>
      <c r="H1159" s="87" t="s">
        <v>2280</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2281</v>
      </c>
      <c r="G1160" s="84"/>
      <c r="H1160" s="87" t="s">
        <v>2282</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196</v>
      </c>
      <c r="AI1163" s="66"/>
      <c r="AJ1163" s="54"/>
      <c r="AK1163" s="54"/>
      <c r="AL1163" s="54"/>
    </row>
    <row r="1164" spans="1:38" ht="5.0999999999999996" hidden="1" customHeight="1" outlineLevel="2" x14ac:dyDescent="0.25">
      <c r="A1164" s="54"/>
      <c r="B1164" s="63"/>
      <c r="C1164" s="56">
        <f>INT($C$40)+2.005</f>
        <v>3.0049999999999999</v>
      </c>
      <c r="D1164" s="84" t="s">
        <v>192</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collapsed="1"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196</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205</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515</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194</v>
      </c>
      <c r="I18" s="90">
        <v>2</v>
      </c>
      <c r="J18" s="370" t="s">
        <v>2283</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195</v>
      </c>
      <c r="I21" s="110">
        <v>1</v>
      </c>
      <c r="J21" s="367" t="s">
        <v>2284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2285</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2286</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530</v>
      </c>
      <c r="J46" s="81"/>
      <c r="K46" s="81"/>
      <c r="L46" s="81"/>
      <c r="M46" s="81"/>
      <c r="N46" s="81"/>
      <c r="O46" s="81"/>
      <c r="P46" s="81"/>
      <c r="Q46" s="81"/>
      <c r="R46" s="81" t="s">
        <v>2287</v>
      </c>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f>INT(MAX($C$57:$C$115))+1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2288</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2289</v>
      </c>
      <c r="I52" s="87" t="s">
        <v>2290</v>
      </c>
      <c r="J52" s="87"/>
      <c r="K52" s="108">
        <f>30/1000</f>
        <v>0.03</v>
      </c>
      <c r="L52" s="87"/>
      <c r="M52" s="87"/>
      <c r="N52" s="87"/>
      <c r="O52" s="87"/>
      <c r="P52" s="87"/>
      <c r="Q52" s="87"/>
      <c r="R52" s="108" t="s">
        <v>720</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2291</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196</v>
      </c>
      <c r="AA56" s="66"/>
      <c r="AB56" s="54"/>
      <c r="AC56" s="54"/>
      <c r="AD56" s="54"/>
    </row>
    <row r="57" spans="1:30" ht="5.0999999999999996" customHeight="1" outlineLevel="2" x14ac:dyDescent="0.25">
      <c r="A57" s="54"/>
      <c r="B57" s="63"/>
      <c r="C57" s="98">
        <f>INT($C$40)+2.005</f>
        <v>3.0049999999999999</v>
      </c>
      <c r="D57" s="84" t="s">
        <v>192</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1905</v>
      </c>
      <c r="G58" s="84"/>
      <c r="H58" s="325" t="s">
        <v>2292</v>
      </c>
      <c r="I58" s="90">
        <v>2</v>
      </c>
      <c r="J58" s="148" t="s">
        <v>1176</v>
      </c>
      <c r="K58" s="90">
        <v>3</v>
      </c>
      <c r="L58" s="90">
        <v>6</v>
      </c>
      <c r="M58" s="116"/>
      <c r="N58" s="116"/>
      <c r="O58" s="116"/>
      <c r="P58" s="116"/>
      <c r="Q58" s="116"/>
      <c r="R58" s="108" t="s">
        <v>2293</v>
      </c>
      <c r="S58" s="116"/>
      <c r="T58" s="116"/>
      <c r="U58" s="116"/>
      <c r="V58" s="116"/>
      <c r="W58" s="116"/>
      <c r="X58" s="116"/>
      <c r="Y58" s="116"/>
      <c r="Z58" s="84"/>
      <c r="AA58" s="66"/>
      <c r="AB58" s="54"/>
      <c r="AC58" s="54"/>
      <c r="AD58" s="54"/>
    </row>
    <row r="59" spans="1:30" outlineLevel="2" x14ac:dyDescent="0.25">
      <c r="A59" s="54"/>
      <c r="B59" s="63"/>
      <c r="C59" s="98">
        <f>INT($C$40)+2</f>
        <v>3</v>
      </c>
      <c r="D59" s="84"/>
      <c r="E59" s="79" t="s">
        <v>2294</v>
      </c>
      <c r="F59" s="79" t="s">
        <v>2295</v>
      </c>
      <c r="G59" s="84"/>
      <c r="H59" s="87" t="s">
        <v>2296</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2297</v>
      </c>
      <c r="G60" s="84"/>
      <c r="H60" s="87" t="s">
        <v>2298</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2299</v>
      </c>
      <c r="G61" s="84"/>
      <c r="H61" s="87" t="s">
        <v>2300</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2301</v>
      </c>
      <c r="G62" s="84"/>
      <c r="H62" s="87" t="s">
        <v>2302</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2303</v>
      </c>
      <c r="G63" s="84"/>
      <c r="H63" s="87" t="s">
        <v>2304</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2305</v>
      </c>
      <c r="G64" s="84"/>
      <c r="H64" s="87" t="s">
        <v>2306</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2307</v>
      </c>
      <c r="G65" s="84"/>
      <c r="H65" s="87" t="s">
        <v>2308</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2309</v>
      </c>
      <c r="G66" s="84"/>
      <c r="H66" s="87" t="s">
        <v>2298</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2310</v>
      </c>
      <c r="G67" s="84"/>
      <c r="H67" s="87" t="s">
        <v>2300</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2311</v>
      </c>
      <c r="G68" s="84"/>
      <c r="H68" s="87" t="s">
        <v>2302</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2312</v>
      </c>
      <c r="G69" s="84"/>
      <c r="H69" s="87" t="s">
        <v>2304</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2313</v>
      </c>
      <c r="G70" s="84"/>
      <c r="H70" s="87" t="s">
        <v>2306</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2314</v>
      </c>
      <c r="G71" s="84"/>
      <c r="H71" s="87" t="s">
        <v>2315</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2316</v>
      </c>
      <c r="G72" s="84"/>
      <c r="H72" s="87" t="s">
        <v>2298</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2317</v>
      </c>
      <c r="G73" s="84"/>
      <c r="H73" s="87" t="s">
        <v>2300</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2318</v>
      </c>
      <c r="G74" s="84"/>
      <c r="H74" s="87" t="s">
        <v>2302</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2319</v>
      </c>
      <c r="G75" s="84"/>
      <c r="H75" s="87" t="s">
        <v>2304</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2320</v>
      </c>
      <c r="G76" s="84"/>
      <c r="H76" s="87" t="s">
        <v>2306</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3" t="s">
        <v>1905</v>
      </c>
      <c r="G77" s="84"/>
      <c r="H77" s="325" t="s">
        <v>2321</v>
      </c>
      <c r="I77" s="148"/>
      <c r="J77" s="148" t="s">
        <v>1176</v>
      </c>
      <c r="K77" s="90">
        <v>6</v>
      </c>
      <c r="L77" s="90">
        <v>6</v>
      </c>
      <c r="M77" s="87"/>
      <c r="N77" s="87"/>
      <c r="O77" s="87"/>
      <c r="P77" s="87"/>
      <c r="Q77" s="87"/>
      <c r="R77" s="108" t="s">
        <v>2293</v>
      </c>
      <c r="S77" s="87"/>
      <c r="T77" s="87"/>
      <c r="U77" s="87"/>
      <c r="V77" s="87"/>
      <c r="W77" s="87"/>
      <c r="X77" s="87"/>
      <c r="Y77" s="87"/>
      <c r="Z77" s="84"/>
      <c r="AA77" s="66"/>
      <c r="AB77" s="54"/>
      <c r="AC77" s="54"/>
      <c r="AD77" s="54"/>
    </row>
    <row r="78" spans="1:30" outlineLevel="3" x14ac:dyDescent="0.25">
      <c r="A78" s="54"/>
      <c r="B78" s="63"/>
      <c r="C78" s="98">
        <f t="shared" si="0"/>
        <v>4</v>
      </c>
      <c r="D78" s="84"/>
      <c r="E78" s="79" t="s">
        <v>2322</v>
      </c>
      <c r="F78" s="79" t="s">
        <v>2323</v>
      </c>
      <c r="G78" s="84"/>
      <c r="H78" s="87" t="s">
        <v>2324</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2325</v>
      </c>
      <c r="G79" s="84"/>
      <c r="H79" s="87" t="s">
        <v>2298</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2326</v>
      </c>
      <c r="G80" s="84"/>
      <c r="H80" s="87" t="s">
        <v>2300</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2327</v>
      </c>
      <c r="G81" s="84"/>
      <c r="H81" s="87" t="s">
        <v>2302</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2328</v>
      </c>
      <c r="G82" s="84"/>
      <c r="H82" s="87" t="s">
        <v>2304</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2329</v>
      </c>
      <c r="G83" s="84"/>
      <c r="H83" s="87" t="s">
        <v>2306</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2330</v>
      </c>
      <c r="G84" s="84"/>
      <c r="H84" s="87" t="s">
        <v>2331</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2332</v>
      </c>
      <c r="G85" s="84"/>
      <c r="H85" s="87" t="s">
        <v>2298</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2333</v>
      </c>
      <c r="G86" s="84"/>
      <c r="H86" s="87" t="s">
        <v>2300</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2334</v>
      </c>
      <c r="G87" s="84"/>
      <c r="H87" s="87" t="s">
        <v>2302</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2335</v>
      </c>
      <c r="G88" s="84"/>
      <c r="H88" s="87" t="s">
        <v>2304</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2336</v>
      </c>
      <c r="G89" s="84"/>
      <c r="H89" s="87" t="s">
        <v>2306</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2337</v>
      </c>
      <c r="G90" s="84"/>
      <c r="H90" s="87" t="s">
        <v>2338</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2339</v>
      </c>
      <c r="G91" s="84"/>
      <c r="H91" s="87" t="s">
        <v>2298</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2340</v>
      </c>
      <c r="G92" s="84"/>
      <c r="H92" s="87" t="s">
        <v>2300</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2341</v>
      </c>
      <c r="G93" s="84"/>
      <c r="H93" s="87" t="s">
        <v>2302</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2342</v>
      </c>
      <c r="G94" s="84"/>
      <c r="H94" s="87" t="s">
        <v>2304</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2343</v>
      </c>
      <c r="G95" s="84"/>
      <c r="H95" s="87" t="s">
        <v>2306</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2344</v>
      </c>
      <c r="G96" s="84"/>
      <c r="H96" s="87" t="s">
        <v>2345</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2346</v>
      </c>
      <c r="G97" s="84"/>
      <c r="H97" s="87" t="s">
        <v>2298</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2347</v>
      </c>
      <c r="G98" s="84"/>
      <c r="H98" s="87" t="s">
        <v>2300</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2348</v>
      </c>
      <c r="G99" s="84"/>
      <c r="H99" s="87" t="s">
        <v>2302</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2349</v>
      </c>
      <c r="G100" s="84"/>
      <c r="H100" s="87" t="s">
        <v>2304</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2350</v>
      </c>
      <c r="G101" s="84"/>
      <c r="H101" s="87" t="s">
        <v>2306</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2351</v>
      </c>
      <c r="G102" s="84"/>
      <c r="H102" s="87" t="s">
        <v>2352</v>
      </c>
      <c r="I102" s="107" t="s">
        <v>2353</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2354</v>
      </c>
      <c r="G103" s="84"/>
      <c r="H103" s="87" t="s">
        <v>2298</v>
      </c>
      <c r="I103" s="107" t="s">
        <v>2353</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2355</v>
      </c>
      <c r="G104" s="84"/>
      <c r="H104" s="87" t="s">
        <v>2300</v>
      </c>
      <c r="I104" s="107" t="s">
        <v>2353</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2356</v>
      </c>
      <c r="G105" s="84"/>
      <c r="H105" s="87" t="s">
        <v>2302</v>
      </c>
      <c r="I105" s="107" t="s">
        <v>2353</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2357</v>
      </c>
      <c r="G106" s="84"/>
      <c r="H106" s="87" t="s">
        <v>2304</v>
      </c>
      <c r="I106" s="107" t="s">
        <v>2353</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2358</v>
      </c>
      <c r="G107" s="84"/>
      <c r="H107" s="87" t="s">
        <v>2306</v>
      </c>
      <c r="I107" s="107" t="s">
        <v>2353</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2359</v>
      </c>
      <c r="G108" s="84"/>
      <c r="H108" s="87" t="s">
        <v>2360</v>
      </c>
      <c r="I108" s="107" t="s">
        <v>2361</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2362</v>
      </c>
      <c r="G109" s="84"/>
      <c r="H109" s="87" t="s">
        <v>2298</v>
      </c>
      <c r="I109" s="107" t="s">
        <v>2361</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2363</v>
      </c>
      <c r="G110" s="84"/>
      <c r="H110" s="87" t="s">
        <v>2300</v>
      </c>
      <c r="I110" s="107" t="s">
        <v>2361</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2364</v>
      </c>
      <c r="G111" s="84"/>
      <c r="H111" s="87" t="s">
        <v>2302</v>
      </c>
      <c r="I111" s="107" t="s">
        <v>2361</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2365</v>
      </c>
      <c r="G112" s="84"/>
      <c r="H112" s="87" t="s">
        <v>2304</v>
      </c>
      <c r="I112" s="107" t="s">
        <v>2361</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2366</v>
      </c>
      <c r="G113" s="84"/>
      <c r="H113" s="87" t="s">
        <v>2306</v>
      </c>
      <c r="I113" s="107" t="s">
        <v>2361</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196</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205</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515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118</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2376</v>
      </c>
    </row>
    <row r="7" spans="1:5" x14ac:dyDescent="0.25">
      <c r="A7" s="3" t="s">
        <v>2377</v>
      </c>
    </row>
    <row r="8" spans="1:5" x14ac:dyDescent="0.25">
      <c r="A8" s="5" t="s">
        <v>108</v>
      </c>
      <c r="B8" s="4" t="s">
        <v>109</v>
      </c>
      <c r="C8" s="4" t="s">
        <v>178</v>
      </c>
      <c r="D8" s="4" t="s">
        <v>180</v>
      </c>
      <c r="E8" s="4" t="s">
        <v>179</v>
      </c>
    </row>
    <row r="9" spans="1:5" x14ac:dyDescent="0.25">
      <c r="A9" s="4" t="s">
        <v>181</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177</v>
      </c>
      <c r="B12" s="4">
        <v>30000</v>
      </c>
      <c r="C12" s="52">
        <v>0</v>
      </c>
      <c r="D12" s="52">
        <v>1</v>
      </c>
      <c r="E12" s="52">
        <f t="shared" si="0"/>
        <v>0</v>
      </c>
    </row>
    <row r="13" spans="1:5" x14ac:dyDescent="0.25">
      <c r="A13" s="4" t="s">
        <v>182</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170</v>
      </c>
    </row>
    <row r="27" spans="1:5" ht="7.15" customHeight="1" x14ac:dyDescent="0.25"/>
    <row r="28" spans="1:5" x14ac:dyDescent="0.25">
      <c r="A28" s="4" t="s">
        <v>40</v>
      </c>
      <c r="B28" s="4">
        <v>1.25</v>
      </c>
      <c r="C28" s="1" t="s">
        <v>170</v>
      </c>
    </row>
    <row r="30" spans="1:5" x14ac:dyDescent="0.25">
      <c r="A30" s="3" t="s">
        <v>41</v>
      </c>
    </row>
    <row r="31" spans="1:5" x14ac:dyDescent="0.25">
      <c r="A31" s="4" t="s">
        <v>42</v>
      </c>
      <c r="B31" s="4">
        <v>12.2</v>
      </c>
      <c r="C31" s="1" t="s">
        <v>171</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172</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156</v>
      </c>
      <c r="B44" s="4">
        <v>1</v>
      </c>
    </row>
    <row r="45" spans="1:3" x14ac:dyDescent="0.25">
      <c r="A45" s="4" t="s">
        <v>157</v>
      </c>
      <c r="B45" s="4">
        <v>1</v>
      </c>
    </row>
    <row r="46" spans="1:3" x14ac:dyDescent="0.25">
      <c r="A46" s="4" t="s">
        <v>158</v>
      </c>
      <c r="B46" s="4">
        <v>1</v>
      </c>
    </row>
    <row r="47" spans="1:3" x14ac:dyDescent="0.25">
      <c r="A47" s="4" t="s">
        <v>159</v>
      </c>
      <c r="B47" s="4">
        <v>1</v>
      </c>
    </row>
    <row r="48" spans="1:3" x14ac:dyDescent="0.25">
      <c r="A48" s="4" t="s">
        <v>160</v>
      </c>
      <c r="B48" s="4">
        <v>1</v>
      </c>
    </row>
    <row r="49" spans="1:2" x14ac:dyDescent="0.25">
      <c r="A49" s="4" t="s">
        <v>161</v>
      </c>
      <c r="B49" s="4">
        <v>1</v>
      </c>
    </row>
    <row r="50" spans="1:2" x14ac:dyDescent="0.25">
      <c r="A50" s="4" t="s">
        <v>162</v>
      </c>
      <c r="B50" s="4">
        <v>1</v>
      </c>
    </row>
    <row r="51" spans="1:2" x14ac:dyDescent="0.25">
      <c r="A51" s="4" t="s">
        <v>163</v>
      </c>
      <c r="B51" s="4">
        <v>1</v>
      </c>
    </row>
    <row r="52" spans="1:2" x14ac:dyDescent="0.25">
      <c r="A52" s="4" t="s">
        <v>164</v>
      </c>
      <c r="B52" s="4">
        <v>1</v>
      </c>
    </row>
    <row r="53" spans="1:2" x14ac:dyDescent="0.25">
      <c r="A53" s="4" t="s">
        <v>165</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110</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170</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171</v>
      </c>
    </row>
    <row r="102" spans="1:3" ht="7.9" customHeight="1" x14ac:dyDescent="0.25"/>
    <row r="103" spans="1:3" x14ac:dyDescent="0.25">
      <c r="A103" s="4" t="s">
        <v>54</v>
      </c>
      <c r="B103" s="4">
        <v>20</v>
      </c>
      <c r="C103" s="1" t="s">
        <v>172</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173</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174</v>
      </c>
    </row>
    <row r="114" spans="1:3" x14ac:dyDescent="0.25">
      <c r="A114" s="4" t="s">
        <v>60</v>
      </c>
      <c r="B114" s="4"/>
    </row>
    <row r="115" spans="1:3" x14ac:dyDescent="0.25">
      <c r="A115" s="4" t="s">
        <v>61</v>
      </c>
      <c r="B115" s="4">
        <v>20</v>
      </c>
    </row>
    <row r="116" spans="1:3" x14ac:dyDescent="0.25">
      <c r="A116" s="4" t="s">
        <v>105</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175</v>
      </c>
    </row>
    <row r="126" spans="1:3" ht="7.9" customHeight="1" x14ac:dyDescent="0.25"/>
    <row r="127" spans="1:3" x14ac:dyDescent="0.25">
      <c r="A127" s="4" t="s">
        <v>69</v>
      </c>
      <c r="B127" s="4">
        <v>20</v>
      </c>
      <c r="C127" s="1" t="s">
        <v>172</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176</v>
      </c>
    </row>
    <row r="133" spans="1:3" x14ac:dyDescent="0.25">
      <c r="A133" s="3" t="s">
        <v>72</v>
      </c>
    </row>
    <row r="134" spans="1:3" x14ac:dyDescent="0.25">
      <c r="A134" s="4" t="s">
        <v>73</v>
      </c>
      <c r="B134" s="4">
        <v>2</v>
      </c>
      <c r="C134" s="1" t="s">
        <v>173</v>
      </c>
    </row>
    <row r="135" spans="1:3" ht="6" customHeight="1" x14ac:dyDescent="0.25"/>
    <row r="136" spans="1:3" x14ac:dyDescent="0.25">
      <c r="A136" s="4" t="s">
        <v>74</v>
      </c>
      <c r="B136" s="4">
        <v>1.3</v>
      </c>
      <c r="C136" s="1" t="s">
        <v>13</v>
      </c>
    </row>
    <row r="138" spans="1:3" x14ac:dyDescent="0.25">
      <c r="A138" s="3" t="s">
        <v>119</v>
      </c>
    </row>
    <row r="139" spans="1:3" x14ac:dyDescent="0.25">
      <c r="A139" s="8"/>
      <c r="B139" s="8" t="s">
        <v>132</v>
      </c>
      <c r="C139" s="8" t="s">
        <v>133</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332</vt:i4>
      </vt:variant>
    </vt:vector>
  </HeadingPairs>
  <TitlesOfParts>
    <vt:vector size="341"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2021-04-16T03:17:00Z</dcterms:modified>
</cp:coreProperties>
</file>