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583C1BC5-D51E-4040-B7AE-F6DE0A8F2D07}" xr6:coauthVersionLast="46" xr6:coauthVersionMax="47" xr10:uidLastSave="{00000000-0000-0000-0000-000000000000}"/>
  <bookViews>
    <workbookView xWindow="-120" yWindow="-120" windowWidth="29040" windowHeight="15840" tabRatio="658" activeTab="5"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General!$N$50:$Q$59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General!$N$60:$Q$60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Crop!$H$63:$R$80</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Crop!$J$202</definedName>
    <definedName name="variable_crop_monitoring">Labour!$E$132:$Q$149</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54" i="22" l="1"/>
  <c r="L51" i="22"/>
  <c r="F65" i="17"/>
  <c r="G65" i="17"/>
  <c r="H65" i="17"/>
  <c r="P51" i="22"/>
  <c r="P52" i="22"/>
  <c r="P53" i="22"/>
  <c r="P50" i="22"/>
  <c r="I69" i="17"/>
  <c r="J69" i="17"/>
  <c r="K69" i="17"/>
  <c r="J68" i="17"/>
  <c r="K68" i="17"/>
  <c r="I68" i="17"/>
  <c r="J67" i="17"/>
  <c r="K67" i="17"/>
  <c r="I67" i="17"/>
  <c r="M66" i="17"/>
  <c r="N66" i="17"/>
  <c r="L66" i="17"/>
  <c r="L67" i="17" s="1"/>
  <c r="L68" i="17" s="1"/>
  <c r="I66" i="17"/>
  <c r="J66" i="17"/>
  <c r="K66" i="17"/>
  <c r="F66" i="17"/>
  <c r="J65" i="17"/>
  <c r="K65" i="17"/>
  <c r="L65" i="17"/>
  <c r="M65" i="17"/>
  <c r="N65" i="17"/>
  <c r="I65" i="17"/>
  <c r="L63" i="17"/>
  <c r="M63" i="17"/>
  <c r="N63" i="17"/>
  <c r="G64" i="17"/>
  <c r="H64" i="17"/>
  <c r="I64" i="17"/>
  <c r="J64" i="17"/>
  <c r="K64" i="17"/>
  <c r="L64" i="17"/>
  <c r="M64" i="17"/>
  <c r="N64" i="17"/>
  <c r="F64" i="17"/>
  <c r="P54" i="22"/>
  <c r="P55" i="22"/>
  <c r="P56" i="22"/>
  <c r="P57" i="22"/>
  <c r="L57" i="22" s="1"/>
  <c r="P58" i="22"/>
  <c r="P59" i="22"/>
  <c r="O51" i="22"/>
  <c r="O52" i="22"/>
  <c r="O53" i="22"/>
  <c r="O54" i="22"/>
  <c r="O55" i="22"/>
  <c r="O56" i="22"/>
  <c r="O57" i="22"/>
  <c r="O58" i="22"/>
  <c r="O59" i="22"/>
  <c r="O50" i="22"/>
  <c r="N51" i="22"/>
  <c r="N52" i="22"/>
  <c r="N53" i="22"/>
  <c r="N54" i="22"/>
  <c r="N55" i="22"/>
  <c r="N56" i="22"/>
  <c r="N57" i="22"/>
  <c r="N58" i="22"/>
  <c r="N59" i="22"/>
  <c r="N50" i="22"/>
  <c r="I31" i="1"/>
  <c r="G63" i="17"/>
  <c r="H63" i="17"/>
  <c r="I63" i="17"/>
  <c r="J63" i="17"/>
  <c r="K63" i="17"/>
  <c r="F63" i="17"/>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I18" i="18" l="1"/>
  <c r="H33" i="1"/>
  <c r="H34" i="1"/>
  <c r="J61" i="22" l="1"/>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J95" i="23" l="1"/>
  <c r="J112" i="23" s="1"/>
  <c r="J129" i="23" s="1"/>
  <c r="J146" i="23" s="1"/>
  <c r="J163" i="23" s="1"/>
  <c r="J180" i="23" s="1"/>
  <c r="J197" i="23" s="1"/>
  <c r="J214" i="23" s="1"/>
  <c r="J231" i="23" s="1"/>
  <c r="J96" i="23"/>
  <c r="J113" i="23" s="1"/>
  <c r="J130" i="23" s="1"/>
  <c r="J147" i="23" s="1"/>
  <c r="J164" i="23" s="1"/>
  <c r="J181" i="23" s="1"/>
  <c r="J198" i="23" s="1"/>
  <c r="J215" i="23" s="1"/>
  <c r="J232" i="23" s="1"/>
  <c r="J103" i="23"/>
  <c r="J120" i="23" s="1"/>
  <c r="J137" i="23" s="1"/>
  <c r="J154" i="23" s="1"/>
  <c r="J171" i="23" s="1"/>
  <c r="J188" i="23" s="1"/>
  <c r="J205" i="23" s="1"/>
  <c r="J222" i="23" s="1"/>
  <c r="J239" i="23" s="1"/>
  <c r="J104" i="23"/>
  <c r="J121" i="23" s="1"/>
  <c r="J138" i="23" s="1"/>
  <c r="J155" i="23" s="1"/>
  <c r="J172" i="23" s="1"/>
  <c r="J189" i="23" s="1"/>
  <c r="J206" i="23" s="1"/>
  <c r="J223" i="23" s="1"/>
  <c r="J240" i="23"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2" i="23" l="1"/>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4" i="1"/>
  <c r="G293" i="1"/>
  <c r="G219" i="1"/>
  <c r="G218"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Q106" i="23" l="1"/>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L227" i="23"/>
  <c r="L232" i="23"/>
  <c r="N227" i="23"/>
  <c r="N232" i="23"/>
  <c r="S232" i="23"/>
  <c r="K227" i="23"/>
  <c r="K232" i="23"/>
  <c r="R232" i="23"/>
  <c r="Q227" i="23"/>
  <c r="Q232" i="23"/>
  <c r="P232" i="23"/>
  <c r="O227"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N10" i="17"/>
  <c r="M67" i="17" s="1"/>
  <c r="M68" i="17" s="1"/>
  <c r="O10" i="17"/>
  <c r="I12" i="17"/>
  <c r="H12" i="17"/>
  <c r="I11" i="17"/>
  <c r="H11" i="17"/>
  <c r="I10" i="17"/>
  <c r="H10" i="17"/>
  <c r="G27" i="22"/>
  <c r="G37" i="22"/>
  <c r="K50" i="22" a="1"/>
  <c r="K50" i="22" s="1"/>
  <c r="K61" i="22" s="1"/>
  <c r="L52" i="22"/>
  <c r="L53" i="22"/>
  <c r="L55" i="22"/>
  <c r="L56" i="22"/>
  <c r="L58" i="22"/>
  <c r="L59" i="22"/>
  <c r="G63" i="22"/>
  <c r="J86" i="22"/>
  <c r="M86" i="22"/>
  <c r="G88" i="22"/>
  <c r="O20" i="17" l="1"/>
  <c r="N67" i="17"/>
  <c r="N68" i="17" s="1"/>
  <c r="J38" i="1"/>
  <c r="G66" i="17"/>
  <c r="I20" i="17"/>
  <c r="H66" i="17"/>
  <c r="N20" i="17"/>
  <c r="L50" i="22"/>
  <c r="K20" i="17"/>
  <c r="D45" i="23"/>
  <c r="D48" i="23" s="1"/>
  <c r="D264" i="23"/>
  <c r="D267" i="23" s="1"/>
  <c r="J20" i="17"/>
  <c r="L20" i="17"/>
  <c r="M20" i="17"/>
  <c r="G20" i="17"/>
  <c r="H20" i="17"/>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7" i="17" l="1"/>
  <c r="F68" i="17" s="1"/>
  <c r="G67" i="17"/>
  <c r="G68" i="17" s="1"/>
  <c r="H67" i="17"/>
  <c r="H68" i="17" s="1"/>
  <c r="G289" i="1" l="1"/>
  <c r="G327" i="1"/>
  <c r="G365" i="1"/>
  <c r="G251" i="1"/>
  <c r="N245" i="1" s="1"/>
  <c r="N247"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G43" i="17"/>
  <c r="F72" i="17" s="1"/>
  <c r="E50" i="17"/>
  <c r="E24" i="17"/>
  <c r="E78" i="17"/>
  <c r="L94" i="18" l="1"/>
  <c r="L95" i="18"/>
  <c r="L96" i="18"/>
  <c r="L164" i="18"/>
  <c r="L173" i="18"/>
  <c r="L163" i="18"/>
  <c r="L103" i="18"/>
  <c r="L154" i="18"/>
  <c r="L153" i="18"/>
  <c r="N72" i="17"/>
  <c r="N73" i="17" s="1"/>
  <c r="N74" i="17" s="1"/>
  <c r="G72" i="17"/>
  <c r="G73" i="17" s="1"/>
  <c r="G74" i="17" s="1"/>
  <c r="F73" i="17"/>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5" i="6" l="1"/>
  <c r="G106" i="1" l="1"/>
  <c r="G700" i="1"/>
  <c r="G512" i="1"/>
  <c r="G635" i="1"/>
  <c r="G576" i="1"/>
  <c r="G555" i="1"/>
  <c r="G480"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charset val="1"/>
          </rPr>
          <t>Michael Young (21512438):</t>
        </r>
        <r>
          <rPr>
            <sz val="9"/>
            <color indexed="81"/>
            <rFont val="Tahoma"/>
            <charset val="1"/>
          </rPr>
          <t xml:space="preserve">
cost of seed accounted for in seed treatment section below</t>
        </r>
      </text>
    </comment>
    <comment ref="S623" authorId="1" shapeId="0" xr:uid="{AF0CA3DC-8771-4C2B-B2AE-91766A323A9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charset val="1"/>
          </rPr>
          <t>Michael Young (21512438):</t>
        </r>
        <r>
          <rPr>
            <sz val="9"/>
            <color indexed="81"/>
            <rFont val="Tahoma"/>
            <charset val="1"/>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First period must be the start of the year (1st Jan) - would require lots of code change to alter this.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<sst xmlns="http://schemas.openxmlformats.org/spreadsheetml/2006/main" count="5655" uniqueCount="1097">
  <si>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</si>
  <si>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</si>
  <si>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</si>
  <si>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</si>
  <si>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</si>
  <si>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</si>
  <si>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</si>
  <si>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</si>
  <si>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</si>
  <si>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</si>
  <si>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</si>
  <si>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</si>
  <si>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</si>
  <si>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</si>
  <si>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</si>
  <si>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</si>
  <si>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</si>
  <si>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</si>
  <si>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</si>
  <si>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</si>
  <si>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</si>
  <si>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</si>
  <si>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</si>
  <si>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</si>
  <si>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</si>
  <si>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</si>
  <si>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</si>
  <si>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</si>
  <si>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</si>
  <si>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</si>
  <si>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</si>
  <si>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</si>
  <si>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</si>
  <si>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</si>
  <si>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</si>
  <si>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</si>
  <si>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</si>
  <si>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</si>
  <si>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</si>
  <si>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</si>
  <si>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</si>
  <si>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</si>
  <si>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</si>
  <si>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</si>
  <si>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</si>
  <si>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</si>
  <si>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</si>
  <si>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</si>
  <si>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</si>
  <si>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</si>
  <si>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</si>
  <si>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</si>
  <si>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</si>
  <si>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</si>
  <si>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</si>
  <si>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</si>
  <si>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</si>
  <si>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</si>
  <si>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</si>
  <si>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</si>
  <si>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</si>
  <si>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</si>
  <si>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</si>
  <si>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</si>
  <si>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</si>
  <si>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</si>
  <si>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</si>
  <si>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</si>
  <si>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</si>
  <si>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</si>
  <si>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</si>
  <si>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</si>
  <si>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</si>
  <si>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</si>
  <si>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</si>
  <si>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</si>
  <si>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</si>
  <si>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</si>
  <si>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</si>
  <si>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</si>
  <si>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</si>
  <si>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</si>
  <si>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</si>
  <si>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</si>
  <si>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</si>
  <si>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</si>
  <si>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</si>
  <si>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</si>
  <si>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</si>
  <si>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</si>
  <si>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</si>
  <si>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</si>
  <si>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</si>
  <si>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</si>
  <si>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</si>
  <si>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</si>
  <si>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</si>
  <si>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</si>
  <si>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</si>
  <si>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</si>
  <si>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</si>
  <si>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</si>
  <si>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</si>
  <si>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</si>
  <si>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</si>
  <si>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</si>
  <si>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</si>
  <si>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</si>
  <si>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</si>
  <si>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</si>
  <si>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</si>
  <si>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</si>
  <si>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</si>
  <si>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</si>
  <si>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</si>
  <si>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</si>
  <si>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</si>
  <si>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</si>
  <si>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</si>
  <si>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</si>
  <si>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</si>
  <si>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</si>
  <si>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</si>
  <si>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</si>
  <si>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</si>
  <si>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</si>
  <si>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</si>
  <si>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</si>
  <si>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</si>
  <si>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</si>
  <si>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</si>
  <si>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</si>
  <si>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</si>
  <si>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</si>
  <si>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</si>
  <si>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</si>
  <si>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</si>
  <si>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</si>
  <si>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</si>
  <si>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</si>
  <si>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</si>
  <si>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</si>
  <si>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</si>
  <si>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</si>
  <si>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</si>
  <si>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</si>
  <si>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</si>
  <si>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</si>
  <si>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</si>
  <si>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</si>
  <si>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</si>
  <si>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</si>
  <si>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</si>
  <si>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</si>
  <si>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</si>
  <si>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</si>
  <si>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</si>
  <si>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</si>
  <si>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</si>
  <si>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</si>
  <si>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</si>
  <si>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</si>
  <si>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</si>
  <si>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</si>
  <si>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</si>
  <si>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</si>
  <si>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</si>
  <si>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</si>
  <si>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</si>
  <si>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</si>
  <si>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</si>
  <si>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</si>
  <si>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</si>
  <si>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</si>
  <si>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</si>
  <si>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</si>
  <si>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</si>
  <si>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</si>
  <si>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</si>
  <si>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</si>
  <si>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</si>
  <si>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</si>
  <si>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</si>
  <si>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</si>
  <si>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</si>
  <si>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</si>
  <si>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</si>
  <si>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</si>
  <si>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</si>
  <si>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</si>
  <si>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</si>
  <si>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</si>
  <si>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</si>
  <si>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</si>
  <si>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</si>
  <si>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</si>
  <si>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</si>
  <si>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</si>
  <si>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</si>
  <si>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</si>
  <si>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</si>
  <si>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</si>
  <si>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</si>
  <si>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</si>
  <si>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</si>
  <si>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</si>
  <si>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</si>
  <si>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</si>
  <si>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</si>
  <si>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</si>
  <si>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</si>
  <si>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</si>
  <si>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</si>
  <si>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</si>
  <si>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</si>
  <si>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</si>
  <si>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</si>
  <si>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</si>
  <si>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</si>
  <si>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</si>
  <si>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</si>
  <si>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</si>
  <si>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</si>
  <si>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</si>
  <si>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</si>
  <si>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</si>
  <si>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</si>
  <si>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</si>
  <si>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</si>
  <si>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</si>
  <si>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</si>
  <si>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</si>
  <si>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</si>
  <si>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</si>
  <si>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</si>
  <si>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</si>
  <si>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</si>
  <si>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</si>
  <si>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</si>
  <si>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</si>
  <si>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</si>
  <si>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</si>
  <si>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</si>
  <si>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</si>
  <si>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</si>
  <si>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</si>
  <si>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</si>
  <si>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</si>
  <si>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</si>
  <si>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</si>
  <si>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</si>
  <si>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</si>
  <si>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</si>
  <si>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</si>
  <si>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</si>
  <si>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</si>
  <si>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</si>
  <si>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</si>
  <si>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</si>
  <si>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</si>
  <si>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</si>
  <si>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</si>
  <si>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</si>
  <si>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</si>
  <si>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</si>
  <si>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</si>
  <si>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</si>
  <si>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</si>
  <si>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</si>
  <si>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</si>
  <si>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</si>
  <si>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</si>
  <si>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</si>
  <si>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</si>
  <si>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</si>
  <si>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</si>
  <si>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</si>
  <si>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</si>
  <si>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</si>
  <si>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</si>
  <si>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</si>
  <si>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</si>
  <si>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</si>
  <si>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</si>
  <si>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</si>
  <si>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</si>
  <si>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</si>
  <si>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</si>
  <si>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</si>
  <si>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</si>
  <si>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</si>
  <si>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</si>
  <si>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</si>
  <si>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</si>
  <si>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</si>
  <si>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</si>
  <si>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</si>
  <si>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</si>
  <si>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</si>
  <si>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</si>
  <si>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</si>
  <si>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</si>
  <si>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</si>
  <si>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</si>
  <si>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</si>
  <si>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</si>
  <si>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</si>
  <si>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</si>
  <si>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</si>
  <si>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</si>
  <si>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</si>
  <si>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</si>
  <si>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</si>
  <si>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</si>
  <si>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</si>
  <si>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</si>
  <si>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</si>
  <si>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</si>
  <si>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</si>
  <si>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</si>
  <si>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</si>
  <si>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</si>
  <si>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</si>
  <si>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</si>
  <si>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</si>
  <si>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</si>
  <si>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</si>
  <si>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</si>
  <si>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</si>
  <si>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</si>
  <si>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</si>
  <si>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</si>
  <si>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</si>
  <si>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</si>
  <si>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</si>
  <si>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</si>
  <si>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</si>
  <si>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</si>
  <si>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</si>
  <si>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</si>
  <si>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</si>
  <si>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</si>
  <si>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</si>
  <si>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</si>
  <si>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</si>
  <si>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</si>
  <si>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</si>
  <si>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</si>
  <si>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</si>
  <si>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</si>
  <si>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</si>
  <si>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</si>
  <si>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</si>
  <si>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</si>
  <si>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</si>
  <si>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</si>
  <si>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</si>
  <si>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</si>
  <si>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</si>
  <si>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</si>
  <si>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</si>
  <si>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</si>
  <si>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</si>
  <si>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</si>
  <si>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</si>
  <si>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</si>
  <si>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</si>
  <si>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</si>
  <si>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</si>
  <si>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</si>
  <si>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</si>
  <si>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</si>
  <si>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</si>
  <si>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</si>
  <si>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</si>
  <si>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</si>
  <si>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</si>
  <si>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</si>
  <si>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</si>
  <si>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</si>
  <si>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</si>
  <si>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</si>
  <si>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</si>
  <si>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</si>
  <si>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</si>
  <si>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</si>
  <si>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</si>
  <si>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</si>
  <si>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</si>
  <si>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</si>
  <si>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</si>
  <si>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</si>
  <si>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</si>
  <si>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</si>
  <si>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</si>
  <si>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</si>
  <si>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</si>
  <si>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</si>
  <si>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</si>
  <si>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</si>
  <si>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</si>
  <si>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</si>
  <si>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</si>
  <si>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</si>
  <si>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</si>
  <si>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</si>
  <si>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</si>
  <si>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</si>
  <si>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</si>
  <si>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</si>
  <si>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</si>
  <si>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</si>
  <si>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</si>
  <si>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</si>
  <si>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</si>
  <si>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</si>
  <si>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</si>
  <si>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</si>
  <si>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</si>
  <si>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</si>
  <si>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</si>
  <si>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</si>
  <si>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</si>
  <si>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</si>
  <si>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</si>
  <si>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</si>
  <si>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</si>
  <si>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</si>
  <si>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</si>
  <si>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</si>
  <si>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</si>
  <si>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</si>
  <si>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</si>
  <si>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</si>
  <si>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</si>
  <si>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</si>
  <si>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</si>
  <si>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</si>
  <si>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</si>
  <si>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</si>
  <si>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</si>
  <si>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</si>
  <si>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</si>
  <si>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</si>
  <si>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</si>
  <si>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</si>
  <si>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</si>
  <si>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</si>
  <si>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</si>
  <si>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</si>
  <si>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</si>
  <si>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</si>
  <si>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</si>
  <si>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</si>
  <si>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</si>
  <si>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</si>
  <si>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</si>
  <si>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</si>
  <si>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</si>
  <si>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</si>
  <si>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</si>
  <si>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</si>
  <si>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</si>
  <si>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</si>
  <si>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</si>
  <si>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</si>
  <si>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</si>
  <si>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</si>
  <si>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</si>
  <si>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</si>
  <si>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</si>
  <si>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</si>
  <si>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</si>
  <si>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</si>
  <si>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</si>
  <si>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</si>
  <si>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</si>
  <si>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</si>
  <si>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</si>
  <si>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</si>
  <si>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</si>
  <si>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</si>
  <si>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</si>
  <si>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</si>
  <si>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</si>
  <si>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</si>
  <si>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</si>
  <si>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</si>
  <si>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</si>
  <si>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</si>
  <si>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</si>
  <si>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</si>
  <si>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</si>
  <si>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</si>
  <si>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</si>
  <si>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</si>
  <si>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</si>
  <si>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</si>
  <si>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</si>
  <si>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</si>
  <si>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</si>
  <si>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</si>
  <si>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</si>
  <si>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</si>
  <si>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</si>
  <si>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</si>
  <si>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</si>
  <si>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</si>
  <si>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</si>
  <si>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</si>
  <si>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</si>
  <si>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</si>
  <si>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</si>
  <si>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</si>
  <si>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</si>
  <si>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</si>
  <si>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</si>
  <si>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</si>
  <si>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</si>
  <si>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</si>
  <si>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</si>
  <si>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</si>
  <si>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</si>
  <si>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</si>
  <si>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</si>
  <si>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</si>
  <si>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</si>
  <si>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</si>
  <si>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</si>
  <si>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</si>
  <si>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</si>
  <si>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</si>
  <si>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</si>
  <si>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</si>
  <si>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</si>
  <si>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</si>
  <si>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</si>
  <si>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</si>
  <si>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</si>
  <si>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</si>
  <si>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</si>
  <si>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</si>
  <si>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</si>
  <si>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</si>
  <si>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</si>
  <si>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</si>
  <si>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</si>
  <si>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</si>
  <si>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</si>
  <si>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</si>
  <si>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</si>
  <si>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</si>
  <si>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</si>
  <si>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</si>
  <si>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</si>
  <si>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</si>
  <si>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</si>
  <si>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</si>
  <si>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</si>
  <si>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</si>
  <si>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</si>
  <si>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</si>
  <si>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</si>
  <si>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</si>
  <si>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</si>
  <si>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</si>
  <si>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</si>
  <si>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</si>
  <si>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</si>
  <si>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</si>
  <si>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</si>
  <si>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</si>
  <si>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</si>
  <si>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</si>
  <si>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</si>
  <si>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</si>
  <si>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</si>
  <si>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</si>
  <si>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</si>
  <si>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</si>
  <si>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</si>
  <si>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</si>
  <si>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</si>
  <si>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</si>
  <si>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</si>
  <si>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</si>
  <si>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</si>
  <si>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</si>
  <si>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</si>
  <si>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</si>
  <si>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</si>
  <si>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</si>
  <si>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</si>
  <si>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</si>
  <si>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</si>
  <si>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</si>
  <si>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</si>
  <si>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</si>
  <si>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</si>
  <si>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</si>
  <si>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</si>
  <si>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</si>
  <si>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</si>
  <si>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</si>
  <si>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</si>
  <si>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</si>
  <si>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</si>
  <si>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</si>
  <si>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</si>
  <si>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</si>
  <si>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</si>
  <si>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</si>
  <si>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</si>
  <si>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</si>
  <si>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</si>
  <si>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</si>
  <si>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</si>
  <si>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</si>
  <si>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</si>
  <si>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</si>
  <si>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</si>
  <si>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</si>
  <si>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</si>
  <si>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</si>
  <si>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</si>
  <si>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</si>
  <si>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</si>
  <si>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</si>
  <si>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</si>
  <si>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</si>
  <si>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</si>
  <si>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</si>
  <si>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</si>
  <si>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</si>
  <si>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</si>
  <si>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</si>
  <si>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</si>
  <si>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</si>
  <si>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</si>
  <si>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</si>
  <si>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</si>
  <si>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</si>
  <si>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</si>
  <si>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</si>
  <si>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</si>
  <si>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</si>
  <si>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</si>
  <si>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</si>
  <si>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</si>
  <si>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</si>
  <si>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</si>
  <si>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</si>
  <si>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</si>
  <si>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</si>
  <si>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</si>
  <si>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</si>
  <si>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</si>
  <si>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</si>
  <si>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</si>
  <si>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</si>
  <si>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</si>
  <si>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</si>
  <si>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</si>
  <si>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</si>
  <si>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</si>
  <si>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</si>
  <si>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</si>
  <si>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</si>
  <si>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</si>
  <si>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</si>
  <si>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</si>
  <si>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</si>
  <si>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</si>
  <si>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</si>
  <si>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</si>
  <si>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</si>
  <si>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</si>
  <si>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</si>
  <si>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</si>
  <si>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</si>
  <si>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</si>
  <si>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</si>
  <si>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</si>
  <si>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</si>
  <si>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</si>
  <si>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</si>
  <si>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</si>
  <si>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</si>
  <si>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</si>
  <si>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</si>
  <si>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</si>
  <si>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</si>
  <si>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</si>
  <si>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</si>
  <si>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</si>
  <si>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</si>
  <si>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</si>
  <si>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</si>
  <si>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</si>
  <si>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</si>
  <si>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</si>
  <si>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</si>
  <si>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</si>
  <si>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</si>
  <si>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</si>
  <si>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</si>
  <si>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</si>
  <si>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</si>
  <si>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</si>
  <si>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</si>
  <si>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</si>
  <si>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</si>
  <si>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</si>
  <si>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</si>
  <si>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</si>
  <si>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</si>
  <si>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</si>
  <si>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</si>
  <si>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</si>
  <si>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</si>
  <si>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</si>
  <si>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</si>
  <si>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</si>
  <si>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</si>
  <si>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</si>
  <si>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</si>
  <si>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</si>
  <si>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</si>
  <si>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</si>
  <si>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</si>
  <si>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</si>
  <si>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</si>
  <si>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</si>
  <si>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</si>
  <si>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</si>
  <si>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</si>
  <si>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</si>
  <si>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</si>
  <si>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</si>
  <si>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</si>
  <si>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</si>
  <si>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</si>
  <si>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</si>
  <si>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</si>
  <si>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</si>
  <si>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</si>
  <si>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</si>
  <si>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</si>
  <si>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</si>
  <si>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</si>
  <si>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</si>
  <si>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</si>
  <si>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</si>
  <si>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</si>
  <si>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</si>
  <si>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</si>
  <si>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</si>
  <si>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</si>
  <si>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</si>
  <si>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</si>
  <si>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</si>
  <si>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</si>
  <si>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</si>
  <si>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</si>
  <si>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</si>
  <si>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</si>
  <si>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</si>
  <si>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</si>
  <si>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</si>
  <si>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</si>
  <si>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</si>
  <si>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</si>
  <si>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</si>
  <si>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</si>
  <si>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</si>
  <si>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</si>
  <si>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</si>
  <si>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</si>
  <si>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</si>
  <si>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</si>
  <si>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</si>
  <si>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</si>
  <si>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</si>
  <si>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</si>
  <si>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</si>
  <si>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</si>
  <si>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</si>
  <si>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</si>
  <si>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</si>
  <si>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</si>
  <si>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</si>
  <si>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</si>
  <si>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</si>
  <si>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</si>
  <si>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</si>
  <si>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</si>
  <si>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</si>
  <si>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</si>
  <si>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</si>
  <si>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</si>
  <si>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</si>
  <si>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</si>
  <si>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</si>
  <si>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</si>
  <si>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</si>
  <si>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</si>
  <si>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</si>
  <si>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</si>
  <si>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</si>
  <si>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</si>
  <si>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</si>
  <si>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</si>
  <si>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</si>
  <si>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</si>
  <si>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</si>
  <si>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</si>
  <si>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</si>
  <si>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</si>
  <si>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</si>
  <si>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</si>
  <si>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</si>
  <si>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</si>
  <si>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</si>
  <si>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</si>
  <si>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</si>
  <si>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</si>
  <si>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</si>
  <si>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</si>
  <si>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</si>
  <si>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</si>
  <si>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</si>
  <si>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</si>
  <si>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</si>
  <si>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</si>
  <si>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</si>
  <si>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</si>
  <si>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</si>
  <si>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</si>
  <si>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</si>
  <si>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</si>
  <si>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</si>
  <si>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</si>
  <si>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</si>
  <si>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</si>
  <si>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</si>
  <si>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</si>
  <si>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</si>
  <si>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</si>
  <si>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</si>
  <si>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</si>
  <si>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</si>
  <si>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</si>
  <si>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</si>
  <si>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</si>
  <si>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</si>
  <si>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</si>
  <si>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</si>
  <si>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</si>
  <si>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</si>
  <si>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</si>
  <si>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</si>
  <si>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</si>
  <si>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</si>
  <si>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</si>
  <si>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</si>
  <si>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</si>
  <si>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</si>
  <si>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</si>
  <si>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</si>
  <si>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</si>
  <si>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</si>
  <si>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</si>
  <si>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</si>
  <si>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</si>
  <si>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</si>
  <si>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</si>
  <si>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</si>
  <si>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</si>
  <si>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</si>
  <si>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</si>
  <si>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</si>
  <si>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</si>
  <si>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</si>
  <si>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</si>
  <si>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</si>
  <si>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</si>
  <si>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</si>
  <si>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</si>
  <si>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</si>
  <si>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</si>
  <si>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</si>
  <si>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</si>
  <si>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</si>
  <si>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</si>
  <si>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</si>
  <si>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</si>
  <si>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</si>
  <si>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</si>
  <si>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</si>
  <si>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</si>
  <si>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</si>
  <si>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</si>
  <si>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</si>
  <si>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</si>
  <si>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</si>
  <si>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</si>
  <si>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</si>
  <si>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</si>
  <si>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</si>
  <si>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</si>
  <si>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</si>
  <si>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</si>
  <si>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</si>
  <si>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</si>
  <si>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</si>
  <si>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</si>
  <si>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</si>
  <si>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</si>
  <si>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</si>
  <si>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</si>
  <si>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</si>
  <si>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</si>
  <si>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</si>
  <si>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</si>
  <si>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</si>
  <si>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</si>
  <si>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</si>
  <si>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</si>
  <si>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</si>
  <si>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</si>
  <si>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</si>
  <si>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</si>
  <si>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</si>
  <si>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</si>
  <si>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</si>
  <si>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</si>
  <si>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</si>
  <si>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</si>
  <si>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</si>
  <si>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</si>
  <si>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</si>
  <si>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</si>
  <si>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</si>
  <si>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</si>
  <si>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</si>
  <si>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</si>
  <si>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</si>
  <si>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</si>
  <si>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</si>
  <si>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</si>
  <si>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</si>
  <si>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</si>
  <si>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</si>
  <si>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</si>
  <si>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</si>
  <si>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</si>
  <si>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</si>
  <si>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</si>
  <si>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</si>
  <si>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</si>
  <si>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</si>
  <si>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</si>
  <si>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</si>
  <si>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</si>
  <si>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</si>
  <si>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</si>
  <si>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</si>
  <si>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</si>
  <si>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</si>
  <si>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</si>
  <si>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</si>
  <si>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</si>
  <si>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</si>
  <si>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</si>
  <si>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</si>
  <si>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</si>
  <si>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</si>
  <si>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</si>
  <si>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</si>
  <si>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</si>
  <si>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</si>
  <si>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</si>
  <si>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</si>
  <si>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</si>
  <si>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</si>
  <si>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</si>
  <si>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</si>
  <si>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</si>
  <si>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</si>
  <si>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</si>
  <si>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</si>
  <si>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</si>
  <si>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</si>
  <si>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</si>
  <si>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</si>
  <si>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</si>
  <si>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</si>
  <si>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</si>
  <si>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</si>
  <si>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</si>
  <si>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</si>
  <si>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</si>
  <si>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</si>
  <si>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</si>
  <si>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</si>
  <si>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</si>
  <si>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</si>
  <si>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</si>
  <si>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</si>
  <si>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</si>
  <si>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</si>
  <si>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</si>
  <si>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</si>
  <si>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</si>
  <si>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</si>
  <si>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</si>
  <si>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</si>
  <si>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</si>
  <si>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</si>
  <si>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</si>
  <si>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</si>
  <si>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</si>
  <si>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</si>
  <si>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</si>
  <si>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</si>
  <si>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</si>
  <si>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</si>
  <si>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</si>
  <si>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</si>
  <si>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</si>
  <si>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</si>
  <si>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</si>
  <si>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</si>
  <si>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</si>
  <si>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</si>
  <si>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</si>
  <si>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</si>
  <si>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Spring</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</si>
  <si>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</si>
  <si>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</si>
  <si>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</si>
  <si>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</si>
  <si>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</si>
  <si>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</si>
  <si>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</si>
  <si>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</si>
  <si>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</si>
  <si>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</si>
  <si>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</si>
  <si>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</si>
  <si>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</si>
  <si>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</si>
  <si>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</si>
  <si>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</si>
  <si>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</si>
  <si>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</si>
  <si>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</si>
  <si>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</si>
  <si>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</si>
  <si>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</si>
  <si>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</si>
  <si>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</si>
  <si>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</si>
  <si>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</si>
  <si>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</si>
  <si>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</si>
  <si>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</si>
  <si>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</si>
  <si>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</si>
  <si>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</si>
  <si>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</si>
  <si>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</si>
  <si>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</si>
  <si>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</si>
  <si>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</si>
  <si>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</si>
  <si>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</si>
  <si>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</si>
  <si>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</si>
  <si>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</si>
  <si>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</si>
  <si>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</si>
  <si>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</si>
  <si>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</si>
  <si>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</si>
  <si>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</si>
  <si>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</si>
  <si>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</si>
  <si>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Season sequence len</t>
  </si>
  <si>
    <t>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</si>
  <si>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start of seeding</t>
  </si>
  <si>
    <t>end of seeding</t>
  </si>
  <si>
    <t>Season Node dates</t>
  </si>
  <si>
    <t>Season start</t>
  </si>
  <si>
    <t>Early brk</t>
  </si>
  <si>
    <t>Med brk</t>
  </si>
  <si>
    <t>Start of dry seeding/start of season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</si>
</sst>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
      <b/>
      <sz val="9"/>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25">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2" fontId="48" fillId="0" borderId="0" xfId="0" applyNumberFormat="1" applyFont="1" applyFill="1" applyBorder="1" applyAlignment="1">
      <alignment horizontal="left"/>
    </xf>
    <xf numFmtId="0" fontId="56" fillId="30" borderId="28" xfId="23" applyFont="1">
      <alignment vertical="top"/>
    </xf>
    <xf numFmtId="0" fontId="12" fillId="0" borderId="5" xfId="0" applyFont="1" applyFill="1" applyBorder="1"/>
    <xf numFmtId="16" fontId="16" fillId="40" borderId="36" xfId="31" applyNumberFormat="1" applyFont="1" applyFill="1" applyAlignment="1"/>
    <xf numFmtId="0" fontId="0" fillId="40" borderId="7" xfId="0" applyFill="1" applyBorder="1"/>
    <xf numFmtId="16" fontId="26" fillId="20" borderId="24" xfId="10" applyNumberFormat="1" applyProtection="1">
      <protection locked="0"/>
    </xf>
    <xf numFmtId="16" fontId="16" fillId="31" borderId="36" xfId="25" applyNumberFormat="1" applyFont="1" applyAlignment="1"/>
    <xf numFmtId="0" fontId="0" fillId="31" borderId="36" xfId="25" applyFont="1" applyAlignment="1"/>
    <xf numFmtId="16" fontId="16" fillId="40" borderId="8" xfId="4" applyNumberFormat="1" applyFill="1" applyBorder="1">
      <protection locked="0"/>
    </xf>
    <xf numFmtId="16" fontId="16" fillId="41" borderId="8" xfId="4" applyNumberFormat="1" applyFill="1" applyBorder="1">
      <protection locked="0"/>
    </xf>
    <xf numFmtId="0" fontId="0" fillId="41" borderId="0" xfId="0" applyFill="1"/>
    <xf numFmtId="0" fontId="2" fillId="5"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 </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709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peirods must be included (needs to align with the info in the table above).</a:t>
          </a:r>
        </a:p>
        <a:p>
          <a:r>
            <a:rPr lang="en-AU" sz="1100" baseline="0"/>
            <a:t>3. Need to start on 1st Jan</a:t>
          </a:r>
        </a:p>
        <a:p>
          <a:r>
            <a:rPr lang="en-AU" sz="1100" baseline="0"/>
            <a:t>4. dates need to be the same until season is identified.</a:t>
          </a:r>
        </a:p>
        <a:p>
          <a:r>
            <a:rPr lang="en-AU" sz="1100" baseline="0"/>
            <a:t>5. size should be kept as small as possible without trading off too much detail.</a:t>
          </a:r>
        </a:p>
        <a:p>
          <a:r>
            <a:rPr lang="en-AU" sz="1100" baseline="0"/>
            <a:t>6. start of dry seeding should be a peirod.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baseline="0"/>
            <a:t>Dry seeding start should be a labour period. Otherwise it is possible to stop dry seeding being possible (if no p5 period falls within m[2] then no seeding will be provided).</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49" workbookViewId="0">
      <selection activeCell="N60" sqref="N60:Q60"/>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467</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468</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469</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445</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997</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998</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999</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890</v>
      </c>
      <c r="H32" s="245"/>
      <c r="I32" s="245" t="s">
        <v>352</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891</v>
      </c>
      <c r="J33" s="245" t="s">
        <v>901</v>
      </c>
      <c r="K33" s="245" t="s">
        <v>902</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892</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409</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411</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55" t="s">
        <v>1040</v>
      </c>
      <c r="M48" s="256"/>
      <c r="N48" s="957" t="s">
        <v>1039</v>
      </c>
      <c r="O48" s="957"/>
      <c r="P48" s="957"/>
      <c r="Q48" s="957"/>
      <c r="R48" s="256"/>
      <c r="S48" s="872"/>
      <c r="T48" s="872"/>
      <c r="U48" s="872"/>
      <c r="V48" s="872"/>
      <c r="W48" s="248"/>
      <c r="X48" s="240"/>
      <c r="Y48" s="240"/>
      <c r="Z48" s="240"/>
    </row>
    <row r="49" spans="1:26" s="75" customFormat="1" ht="12" customHeight="1" x14ac:dyDescent="0.25">
      <c r="A49" s="238"/>
      <c r="B49" s="239"/>
      <c r="C49" s="249"/>
      <c r="D49" s="249"/>
      <c r="E49" s="249"/>
      <c r="F49" s="249"/>
      <c r="G49" s="334" t="s">
        <v>1038</v>
      </c>
      <c r="H49" s="249"/>
      <c r="I49" s="249"/>
      <c r="J49" s="255" t="s">
        <v>410</v>
      </c>
      <c r="K49" s="255" t="s">
        <v>412</v>
      </c>
      <c r="L49" s="956"/>
      <c r="M49" s="256"/>
      <c r="N49" s="954" t="s">
        <v>1093</v>
      </c>
      <c r="O49" s="954" t="s">
        <v>1094</v>
      </c>
      <c r="P49" s="954" t="s">
        <v>1095</v>
      </c>
      <c r="Q49" s="954" t="s">
        <v>1037</v>
      </c>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927</v>
      </c>
      <c r="J50" s="339">
        <v>1</v>
      </c>
      <c r="K50" s="685" t="b">
        <f t="array" ref="K50">AND(NOT(K51:K59))</f>
        <v>0</v>
      </c>
      <c r="L50" s="876">
        <f>N50</f>
        <v>43556</v>
      </c>
      <c r="M50" s="266"/>
      <c r="N50" s="875">
        <f>Crop!dry_seed_start</f>
        <v>43556</v>
      </c>
      <c r="O50" s="874">
        <f>Periods!$G$10</f>
        <v>43560</v>
      </c>
      <c r="P50" s="874">
        <f>Periods!$F$65</f>
        <v>43570</v>
      </c>
      <c r="Q50" s="874">
        <v>43678</v>
      </c>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459</v>
      </c>
      <c r="J51" s="339">
        <v>0.2</v>
      </c>
      <c r="K51" s="340" t="b">
        <v>1</v>
      </c>
      <c r="L51" s="876">
        <f>N51</f>
        <v>43556</v>
      </c>
      <c r="M51" s="266"/>
      <c r="N51" s="875">
        <f>Crop!dry_seed_start</f>
        <v>43556</v>
      </c>
      <c r="O51" s="874">
        <f>Periods!$G$10</f>
        <v>43560</v>
      </c>
      <c r="P51" s="874">
        <f>Periods!$F$65</f>
        <v>43570</v>
      </c>
      <c r="Q51" s="874">
        <v>43678</v>
      </c>
      <c r="R51" s="262"/>
      <c r="S51" s="262"/>
      <c r="T51" s="262"/>
      <c r="U51" s="262"/>
      <c r="V51" s="260"/>
      <c r="W51" s="248"/>
      <c r="X51" s="240"/>
      <c r="Y51" s="240"/>
      <c r="Z51" s="240"/>
    </row>
    <row r="52" spans="1:26" s="75" customFormat="1" ht="12" customHeight="1" x14ac:dyDescent="0.25">
      <c r="A52" s="238"/>
      <c r="B52" s="239"/>
      <c r="C52" s="249"/>
      <c r="D52" s="249"/>
      <c r="E52" s="249"/>
      <c r="F52" s="257"/>
      <c r="G52" s="75" t="s">
        <v>1036</v>
      </c>
      <c r="H52" s="261"/>
      <c r="I52" s="705" t="s">
        <v>893</v>
      </c>
      <c r="J52" s="339">
        <v>0.1</v>
      </c>
      <c r="K52" s="340" t="b">
        <v>1</v>
      </c>
      <c r="L52" s="876">
        <f>Q52</f>
        <v>43678</v>
      </c>
      <c r="M52" s="266"/>
      <c r="N52" s="875">
        <f>Crop!dry_seed_start</f>
        <v>43556</v>
      </c>
      <c r="O52" s="874">
        <f>Periods!$G$10</f>
        <v>43560</v>
      </c>
      <c r="P52" s="874">
        <f>Periods!$F$65</f>
        <v>43570</v>
      </c>
      <c r="Q52" s="874">
        <v>43678</v>
      </c>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894</v>
      </c>
      <c r="J53" s="339">
        <v>0.1</v>
      </c>
      <c r="K53" s="340" t="b">
        <v>0</v>
      </c>
      <c r="L53" s="876">
        <f>Q53</f>
        <v>43678</v>
      </c>
      <c r="M53" s="266"/>
      <c r="N53" s="875">
        <f>Crop!dry_seed_start</f>
        <v>43556</v>
      </c>
      <c r="O53" s="874">
        <f>Periods!$G$10</f>
        <v>43560</v>
      </c>
      <c r="P53" s="874">
        <f>Periods!$F$65</f>
        <v>43570</v>
      </c>
      <c r="Q53" s="874">
        <v>43678</v>
      </c>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895</v>
      </c>
      <c r="J54" s="339">
        <v>0.1</v>
      </c>
      <c r="K54" s="340" t="b">
        <v>0</v>
      </c>
      <c r="L54" s="876">
        <f>O54</f>
        <v>43560</v>
      </c>
      <c r="M54" s="266"/>
      <c r="N54" s="875">
        <f>Crop!dry_seed_start</f>
        <v>43556</v>
      </c>
      <c r="O54" s="874">
        <f>Periods!$G$10</f>
        <v>43560</v>
      </c>
      <c r="P54" s="874">
        <f>Periods!$J$10</f>
        <v>43579</v>
      </c>
      <c r="Q54" s="874">
        <v>43678</v>
      </c>
      <c r="R54" s="262"/>
      <c r="S54" s="262"/>
      <c r="T54" s="262"/>
      <c r="U54" s="262"/>
      <c r="V54" s="260"/>
      <c r="W54" s="248"/>
      <c r="X54" s="240"/>
      <c r="Y54" s="240"/>
      <c r="Z54" s="240"/>
    </row>
    <row r="55" spans="1:26" s="75" customFormat="1" ht="12" customHeight="1" x14ac:dyDescent="0.25">
      <c r="A55" s="238"/>
      <c r="B55" s="239"/>
      <c r="C55" s="249"/>
      <c r="D55" s="249"/>
      <c r="E55" s="249"/>
      <c r="F55" s="257"/>
      <c r="G55" s="226" t="s">
        <v>1088</v>
      </c>
      <c r="H55" s="261"/>
      <c r="I55" s="705" t="s">
        <v>896</v>
      </c>
      <c r="J55" s="339">
        <v>0.1</v>
      </c>
      <c r="K55" s="340" t="b">
        <v>0</v>
      </c>
      <c r="L55" s="876">
        <f>Q55</f>
        <v>43678</v>
      </c>
      <c r="M55" s="266"/>
      <c r="N55" s="875">
        <f>Crop!dry_seed_start</f>
        <v>43556</v>
      </c>
      <c r="O55" s="874">
        <f>Periods!$G$10</f>
        <v>43560</v>
      </c>
      <c r="P55" s="874">
        <f>Periods!$J$10</f>
        <v>43579</v>
      </c>
      <c r="Q55" s="874">
        <v>43678</v>
      </c>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5" t="s">
        <v>897</v>
      </c>
      <c r="J56" s="339">
        <v>0.1</v>
      </c>
      <c r="K56" s="340" t="b">
        <v>0</v>
      </c>
      <c r="L56" s="876">
        <f>Q56</f>
        <v>43678</v>
      </c>
      <c r="M56" s="266"/>
      <c r="N56" s="875">
        <f>Crop!dry_seed_start</f>
        <v>43556</v>
      </c>
      <c r="O56" s="874">
        <f>Periods!$G$10</f>
        <v>43560</v>
      </c>
      <c r="P56" s="874">
        <f>Periods!$J$10</f>
        <v>43579</v>
      </c>
      <c r="Q56" s="874">
        <v>43678</v>
      </c>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898</v>
      </c>
      <c r="J57" s="339">
        <v>0.1</v>
      </c>
      <c r="K57" s="340" t="b">
        <v>0</v>
      </c>
      <c r="L57" s="876">
        <f>P57</f>
        <v>43579</v>
      </c>
      <c r="M57" s="266"/>
      <c r="N57" s="875">
        <f>Crop!dry_seed_start</f>
        <v>43556</v>
      </c>
      <c r="O57" s="874">
        <f>Periods!$G$10</f>
        <v>43560</v>
      </c>
      <c r="P57" s="874">
        <f>Periods!$J$10</f>
        <v>43579</v>
      </c>
      <c r="Q57" s="874">
        <v>43678</v>
      </c>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899</v>
      </c>
      <c r="J58" s="339">
        <v>0.1</v>
      </c>
      <c r="K58" s="340" t="b">
        <v>0</v>
      </c>
      <c r="L58" s="876">
        <f>Q58</f>
        <v>43678</v>
      </c>
      <c r="M58" s="266"/>
      <c r="N58" s="875">
        <f>Crop!dry_seed_start</f>
        <v>43556</v>
      </c>
      <c r="O58" s="874">
        <f>Periods!$G$10</f>
        <v>43560</v>
      </c>
      <c r="P58" s="874">
        <f>Periods!$J$10</f>
        <v>43579</v>
      </c>
      <c r="Q58" s="874">
        <v>43678</v>
      </c>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900</v>
      </c>
      <c r="J59" s="339">
        <v>0.1</v>
      </c>
      <c r="K59" s="340" t="b">
        <v>0</v>
      </c>
      <c r="L59" s="876">
        <f>Q59</f>
        <v>43678</v>
      </c>
      <c r="M59" s="266"/>
      <c r="N59" s="875">
        <f>Crop!dry_seed_start</f>
        <v>43556</v>
      </c>
      <c r="O59" s="874">
        <f>Periods!$G$10</f>
        <v>43560</v>
      </c>
      <c r="P59" s="874">
        <f>Periods!$J$10</f>
        <v>43579</v>
      </c>
      <c r="Q59" s="874">
        <v>43678</v>
      </c>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1035</v>
      </c>
      <c r="N60" s="340" t="b">
        <v>0</v>
      </c>
      <c r="O60" s="340" t="b">
        <v>0</v>
      </c>
      <c r="P60" s="340" t="b">
        <v>0</v>
      </c>
      <c r="Q60" s="340" t="b">
        <v>0</v>
      </c>
      <c r="R60" s="262"/>
      <c r="S60" s="262"/>
      <c r="T60" s="262"/>
      <c r="U60" s="262"/>
      <c r="V60" s="260"/>
      <c r="W60" s="248"/>
      <c r="X60" s="240"/>
      <c r="Y60" s="240"/>
      <c r="Z60" s="240"/>
    </row>
    <row r="61" spans="1:26" s="75" customFormat="1" ht="12" customHeight="1" x14ac:dyDescent="0.25">
      <c r="A61" s="238"/>
      <c r="B61" s="239"/>
      <c r="C61" s="249"/>
      <c r="D61" s="249"/>
      <c r="E61" s="249"/>
      <c r="F61" s="265"/>
      <c r="G61" s="261" t="s">
        <v>318</v>
      </c>
      <c r="H61" s="261"/>
      <c r="I61" s="261"/>
      <c r="J61" s="882">
        <f>SUM(J51:J60)</f>
        <v>0.99999999999999989</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304</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305</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306</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308</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307</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310</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311</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312</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313</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314</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315</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316</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317</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259</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318</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Q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319</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320</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321</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322</v>
      </c>
      <c r="K10" s="255" t="s">
        <v>323</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327</v>
      </c>
      <c r="K13" s="259" t="s">
        <v>328</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329</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330</v>
      </c>
      <c r="J15" s="344">
        <v>4760</v>
      </c>
      <c r="K15" s="344">
        <v>6752</v>
      </c>
      <c r="L15" s="261" t="s">
        <v>309</v>
      </c>
      <c r="M15" s="261" t="s">
        <v>326</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331</v>
      </c>
      <c r="J16" s="344">
        <v>30</v>
      </c>
      <c r="K16" s="344">
        <v>30</v>
      </c>
      <c r="L16" s="261" t="s">
        <v>324</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332</v>
      </c>
      <c r="J17" s="3">
        <f>J15/EXP(J16*LN(1.2))</f>
        <v>20.052548309496157</v>
      </c>
      <c r="K17" s="3">
        <f>K15/EXP(K16*LN(1.2))</f>
        <v>28.444287013806314</v>
      </c>
      <c r="L17" s="261" t="s">
        <v>309</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259</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325</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333</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334</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335</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336</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337</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338</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339</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327</v>
      </c>
      <c r="I50" s="292" t="s">
        <v>328</v>
      </c>
      <c r="J50" s="292"/>
      <c r="K50" s="292"/>
      <c r="L50" s="292"/>
      <c r="M50" s="292"/>
      <c r="W50" s="248"/>
      <c r="X50" s="240"/>
      <c r="Y50" s="240"/>
      <c r="Z50" s="240"/>
    </row>
    <row r="51" spans="1:26" ht="12.75" customHeight="1" x14ac:dyDescent="0.25">
      <c r="A51" s="278"/>
      <c r="B51" s="239"/>
      <c r="C51" s="249"/>
      <c r="D51" s="249"/>
      <c r="E51" s="249"/>
      <c r="F51" s="257"/>
      <c r="G51" s="304" t="s">
        <v>350</v>
      </c>
      <c r="H51" s="347">
        <v>0.1</v>
      </c>
      <c r="I51" s="347">
        <v>0.2</v>
      </c>
      <c r="J51" s="292" t="s">
        <v>340</v>
      </c>
      <c r="K51" s="349">
        <f>H51*60</f>
        <v>6</v>
      </c>
      <c r="L51" s="349">
        <f>I51*60</f>
        <v>12</v>
      </c>
      <c r="M51" s="292" t="s">
        <v>341</v>
      </c>
      <c r="Q51" s="292"/>
      <c r="R51" s="292"/>
      <c r="S51" s="292"/>
      <c r="T51" s="292"/>
      <c r="U51" s="292"/>
      <c r="V51" s="293"/>
      <c r="W51" s="248"/>
      <c r="X51" s="240"/>
      <c r="Y51" s="240"/>
      <c r="Z51" s="240"/>
    </row>
    <row r="52" spans="1:26" ht="12.75" customHeight="1" x14ac:dyDescent="0.25">
      <c r="A52" s="278"/>
      <c r="B52" s="239"/>
      <c r="C52" s="249"/>
      <c r="D52" s="249"/>
      <c r="E52" s="249"/>
      <c r="F52" s="257"/>
      <c r="G52" s="304" t="s">
        <v>351</v>
      </c>
      <c r="H52" s="347">
        <v>0.1</v>
      </c>
      <c r="I52" s="347">
        <v>0.1</v>
      </c>
      <c r="J52" s="292" t="s">
        <v>342</v>
      </c>
      <c r="K52" s="349">
        <f>H52*60</f>
        <v>6</v>
      </c>
      <c r="L52" s="349">
        <f>I52*60</f>
        <v>6</v>
      </c>
      <c r="M52" s="292" t="s">
        <v>341</v>
      </c>
      <c r="Q52" s="292"/>
      <c r="R52" s="292"/>
      <c r="S52" s="292"/>
      <c r="T52" s="292"/>
      <c r="U52" s="292"/>
      <c r="V52" s="293"/>
      <c r="W52" s="248"/>
      <c r="X52" s="240"/>
      <c r="Y52" s="240"/>
      <c r="Z52" s="240"/>
    </row>
    <row r="53" spans="1:26" ht="12.75" customHeight="1" x14ac:dyDescent="0.25">
      <c r="A53" s="278"/>
      <c r="B53" s="239"/>
      <c r="C53" s="249"/>
      <c r="D53" s="249"/>
      <c r="E53" s="249"/>
      <c r="F53" s="257"/>
      <c r="G53" s="304" t="s">
        <v>329</v>
      </c>
      <c r="H53" s="347">
        <v>2</v>
      </c>
      <c r="I53" s="347">
        <v>2</v>
      </c>
      <c r="J53" s="292" t="s">
        <v>343</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344</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346</v>
      </c>
      <c r="O55" s="295"/>
      <c r="P55" s="295"/>
      <c r="Q55" s="292" t="s">
        <v>352</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345</v>
      </c>
      <c r="K57" s="295"/>
      <c r="L57" s="295"/>
      <c r="M57" s="295"/>
      <c r="N57" s="295" t="s">
        <v>298</v>
      </c>
      <c r="O57" s="350">
        <v>0.2</v>
      </c>
      <c r="P57" s="300" t="s">
        <v>347</v>
      </c>
      <c r="Q57" s="352">
        <f>O57*60</f>
        <v>12</v>
      </c>
      <c r="R57" s="295" t="s">
        <v>341</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348</v>
      </c>
      <c r="O58" s="351">
        <v>2</v>
      </c>
      <c r="P58" s="300" t="s">
        <v>349</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327</v>
      </c>
      <c r="I60" s="294" t="s">
        <v>328</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356</v>
      </c>
      <c r="I61" s="294" t="s">
        <v>353</v>
      </c>
      <c r="M61" s="295"/>
      <c r="N61" s="295" t="s">
        <v>108</v>
      </c>
      <c r="O61" s="295" t="s">
        <v>354</v>
      </c>
      <c r="P61" s="301" t="s">
        <v>355</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zoomScale="80" zoomScaleNormal="80" workbookViewId="0">
      <selection activeCell="H39" sqref="H39"/>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415</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380</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65" t="s">
        <v>1087</v>
      </c>
      <c r="H31" s="941">
        <v>43814</v>
      </c>
      <c r="I31" s="944" t="str">
        <f>IF(i_grain_income_date&gt;MAX($I$64:$R$80),"","**ERROR**")</f>
        <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H32" s="941"/>
      <c r="J32" s="322"/>
      <c r="K32" s="276"/>
      <c r="L32" s="276"/>
      <c r="M32" s="943"/>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G33" s="8" t="s">
        <v>1083</v>
      </c>
      <c r="H33" s="941">
        <f>$H$31-7</f>
        <v>43807</v>
      </c>
      <c r="J33" s="322"/>
      <c r="K33" s="276"/>
      <c r="L33" s="276"/>
      <c r="M33" s="318"/>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G34" s="765" t="s">
        <v>1084</v>
      </c>
      <c r="H34" s="941">
        <f>$H$31+7</f>
        <v>43821</v>
      </c>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s="765" customFormat="1" ht="15" outlineLevel="1" x14ac:dyDescent="0.25">
      <c r="A36" s="769"/>
      <c r="B36" s="766"/>
      <c r="C36" s="778"/>
      <c r="D36" s="778"/>
      <c r="E36" s="778"/>
      <c r="F36" s="782"/>
      <c r="J36" s="322"/>
      <c r="K36" s="276"/>
      <c r="L36" s="276"/>
      <c r="M36" s="318"/>
      <c r="N36" s="321"/>
      <c r="O36" s="319"/>
      <c r="P36" s="322"/>
      <c r="Q36" s="322"/>
      <c r="R36" s="322"/>
      <c r="S36" s="322"/>
      <c r="T36" s="322"/>
      <c r="U36" s="322"/>
      <c r="V36" s="322"/>
      <c r="W36" s="773"/>
      <c r="X36" s="768"/>
      <c r="Y36" s="768"/>
      <c r="Z36" s="768"/>
      <c r="AA36" s="768"/>
      <c r="AB36" s="768"/>
      <c r="AC36" s="768"/>
      <c r="AD36" s="768"/>
      <c r="AE36" s="768"/>
      <c r="AF36" s="768"/>
      <c r="AG36" s="768"/>
      <c r="AH36" s="768"/>
      <c r="AI36" s="768"/>
      <c r="AJ36" s="768"/>
      <c r="AK36" s="768"/>
      <c r="AL36" s="768"/>
      <c r="AM36" s="768"/>
      <c r="AN36" s="768"/>
      <c r="AO36" s="768"/>
      <c r="AP36" s="768"/>
      <c r="AQ36" s="768"/>
      <c r="AR36" s="768"/>
      <c r="AS36" s="768"/>
      <c r="AT36" s="768"/>
      <c r="AU36" s="768"/>
      <c r="AV36" s="768"/>
      <c r="AW36" s="768"/>
      <c r="AX36" s="768"/>
      <c r="AY36" s="768"/>
      <c r="AZ36" s="768"/>
      <c r="BA36" s="768"/>
      <c r="BB36" s="768"/>
      <c r="BC36" s="768"/>
      <c r="BD36" s="768"/>
      <c r="BE36" s="768"/>
      <c r="BF36" s="768"/>
      <c r="BG36" s="768"/>
      <c r="BH36" s="768"/>
      <c r="BI36" s="768"/>
      <c r="BJ36" s="768"/>
      <c r="BK36" s="768"/>
      <c r="BL36" s="768"/>
      <c r="BM36" s="768"/>
      <c r="BN36" s="768"/>
      <c r="BO36" s="768"/>
      <c r="BP36" s="768"/>
    </row>
    <row r="37" spans="1:68" s="765" customFormat="1" ht="15" outlineLevel="1" x14ac:dyDescent="0.25">
      <c r="A37" s="769"/>
      <c r="B37" s="766"/>
      <c r="C37" s="778"/>
      <c r="D37" s="778"/>
      <c r="E37" s="778"/>
      <c r="F37" s="782"/>
      <c r="G37" s="324" t="s">
        <v>868</v>
      </c>
      <c r="J37" s="322"/>
      <c r="K37" s="276"/>
      <c r="L37" s="276"/>
      <c r="M37" s="318"/>
      <c r="N37" s="321"/>
      <c r="O37" s="319"/>
      <c r="P37" s="322"/>
      <c r="Q37" s="322"/>
      <c r="R37" s="322"/>
      <c r="S37" s="322"/>
      <c r="T37" s="322"/>
      <c r="U37" s="322"/>
      <c r="V37" s="322"/>
      <c r="W37" s="773"/>
      <c r="X37" s="768"/>
      <c r="Y37" s="768"/>
      <c r="Z37" s="768"/>
      <c r="AA37" s="768"/>
      <c r="AB37" s="768"/>
      <c r="AC37" s="768"/>
      <c r="AD37" s="768"/>
      <c r="AE37" s="768"/>
      <c r="AF37" s="768"/>
      <c r="AG37" s="768"/>
      <c r="AH37" s="768"/>
      <c r="AI37" s="768"/>
      <c r="AJ37" s="768"/>
      <c r="AK37" s="768"/>
      <c r="AL37" s="768"/>
      <c r="AM37" s="768"/>
      <c r="AN37" s="768"/>
      <c r="AO37" s="768"/>
      <c r="AP37" s="768"/>
      <c r="AQ37" s="768"/>
      <c r="AR37" s="768"/>
      <c r="AS37" s="768"/>
      <c r="AT37" s="768"/>
      <c r="AU37" s="768"/>
      <c r="AV37" s="768"/>
      <c r="AW37" s="768"/>
      <c r="AX37" s="768"/>
      <c r="AY37" s="768"/>
      <c r="AZ37" s="768"/>
      <c r="BA37" s="768"/>
      <c r="BB37" s="768"/>
      <c r="BC37" s="768"/>
      <c r="BD37" s="768"/>
      <c r="BE37" s="768"/>
      <c r="BF37" s="768"/>
      <c r="BG37" s="768"/>
      <c r="BH37" s="768"/>
      <c r="BI37" s="768"/>
      <c r="BJ37" s="768"/>
      <c r="BK37" s="768"/>
      <c r="BL37" s="768"/>
      <c r="BM37" s="768"/>
      <c r="BN37" s="768"/>
      <c r="BO37" s="768"/>
      <c r="BP37" s="768"/>
    </row>
    <row r="38" spans="1:68" ht="15" outlineLevel="1" x14ac:dyDescent="0.25">
      <c r="A38" s="5"/>
      <c r="B38" s="6"/>
      <c r="C38" s="17"/>
      <c r="D38" s="17"/>
      <c r="E38" s="17"/>
      <c r="F38" s="26"/>
      <c r="G38" s="34"/>
      <c r="H38" s="35" t="s">
        <v>116</v>
      </c>
      <c r="I38" s="367">
        <v>43556</v>
      </c>
      <c r="J38" s="944" t="str">
        <f>IF(dry_seed_start&gt;=MIN(Periods!F10:O10),"**ERROR**","")</f>
        <v/>
      </c>
      <c r="K38" s="68"/>
      <c r="L38" s="68"/>
      <c r="M38" s="318"/>
      <c r="N38" s="321"/>
      <c r="O38" s="319"/>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ht="15" outlineLevel="1" x14ac:dyDescent="0.25">
      <c r="A39" s="5"/>
      <c r="B39" s="6"/>
      <c r="C39" s="17"/>
      <c r="D39" s="17"/>
      <c r="E39" s="17"/>
      <c r="F39" s="26"/>
      <c r="G39" s="34"/>
      <c r="J39" s="35"/>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H40" s="35"/>
      <c r="I40" s="35"/>
      <c r="J40" s="35"/>
      <c r="K40" s="35"/>
      <c r="L40" s="35"/>
      <c r="M40" s="35"/>
      <c r="N40" s="35"/>
      <c r="O40" s="35"/>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324" t="s">
        <v>381</v>
      </c>
      <c r="H41" s="322"/>
      <c r="I41" s="322"/>
      <c r="J41" s="322"/>
      <c r="K41" s="313"/>
      <c r="L41" s="313"/>
      <c r="M41" s="313"/>
      <c r="N41" s="322"/>
      <c r="O41" s="322"/>
      <c r="P41" s="322"/>
      <c r="Q41" s="322"/>
      <c r="R41" s="322"/>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117</v>
      </c>
      <c r="I42" s="322" t="s">
        <v>927</v>
      </c>
      <c r="J42" s="322" t="s">
        <v>459</v>
      </c>
      <c r="K42" s="257" t="s">
        <v>893</v>
      </c>
      <c r="L42" s="257" t="s">
        <v>894</v>
      </c>
      <c r="M42" s="257" t="s">
        <v>895</v>
      </c>
      <c r="N42" s="322" t="s">
        <v>896</v>
      </c>
      <c r="O42" s="322" t="s">
        <v>897</v>
      </c>
      <c r="P42" s="322" t="s">
        <v>898</v>
      </c>
      <c r="Q42" s="322" t="s">
        <v>899</v>
      </c>
      <c r="R42" s="322" t="s">
        <v>900</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73</v>
      </c>
      <c r="I43" s="366">
        <v>25</v>
      </c>
      <c r="J43" s="366">
        <v>25</v>
      </c>
      <c r="K43" s="366">
        <v>25</v>
      </c>
      <c r="L43" s="366">
        <v>25</v>
      </c>
      <c r="M43" s="366">
        <v>25</v>
      </c>
      <c r="N43" s="366">
        <v>25</v>
      </c>
      <c r="O43" s="366">
        <v>25</v>
      </c>
      <c r="P43" s="366">
        <v>25</v>
      </c>
      <c r="Q43" s="366">
        <v>25</v>
      </c>
      <c r="R43" s="366">
        <v>25</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65" customFormat="1" ht="15" outlineLevel="1" x14ac:dyDescent="0.25">
      <c r="A44" s="769"/>
      <c r="B44" s="766"/>
      <c r="C44" s="778"/>
      <c r="D44" s="778"/>
      <c r="E44" s="778"/>
      <c r="F44" s="782"/>
      <c r="G44" s="779"/>
      <c r="H44" s="322" t="s">
        <v>1076</v>
      </c>
      <c r="I44" s="366">
        <v>25</v>
      </c>
      <c r="J44" s="366">
        <v>25</v>
      </c>
      <c r="K44" s="366">
        <v>25</v>
      </c>
      <c r="L44" s="366">
        <v>25</v>
      </c>
      <c r="M44" s="366">
        <v>25</v>
      </c>
      <c r="N44" s="366">
        <v>25</v>
      </c>
      <c r="O44" s="366">
        <v>25</v>
      </c>
      <c r="P44" s="366">
        <v>25</v>
      </c>
      <c r="Q44" s="366">
        <v>25</v>
      </c>
      <c r="R44" s="366">
        <v>25</v>
      </c>
      <c r="S44" s="322"/>
      <c r="T44" s="322"/>
      <c r="U44" s="322"/>
      <c r="V44" s="322"/>
      <c r="W44" s="773"/>
      <c r="X44" s="768"/>
      <c r="Y44" s="768"/>
      <c r="Z44" s="768"/>
      <c r="AA44" s="768"/>
      <c r="AB44" s="768"/>
      <c r="AC44" s="768"/>
      <c r="AD44" s="768"/>
      <c r="AE44" s="768"/>
      <c r="AF44" s="768"/>
      <c r="AG44" s="768"/>
      <c r="AH44" s="768"/>
      <c r="AI44" s="768"/>
      <c r="AJ44" s="768"/>
      <c r="AK44" s="768"/>
      <c r="AL44" s="768"/>
      <c r="AM44" s="768"/>
      <c r="AN44" s="768"/>
      <c r="AO44" s="768"/>
      <c r="AP44" s="768"/>
      <c r="AQ44" s="768"/>
      <c r="AR44" s="768"/>
      <c r="AS44" s="768"/>
      <c r="AT44" s="768"/>
      <c r="AU44" s="768"/>
      <c r="AV44" s="768"/>
      <c r="AW44" s="768"/>
      <c r="AX44" s="768"/>
      <c r="AY44" s="768"/>
      <c r="AZ44" s="768"/>
      <c r="BA44" s="768"/>
      <c r="BB44" s="768"/>
      <c r="BC44" s="768"/>
      <c r="BD44" s="768"/>
      <c r="BE44" s="768"/>
      <c r="BF44" s="768"/>
      <c r="BG44" s="768"/>
      <c r="BH44" s="768"/>
      <c r="BI44" s="768"/>
      <c r="BJ44" s="768"/>
      <c r="BK44" s="768"/>
      <c r="BL44" s="768"/>
      <c r="BM44" s="768"/>
      <c r="BN44" s="768"/>
      <c r="BO44" s="768"/>
      <c r="BP44" s="768"/>
    </row>
    <row r="45" spans="1:68" s="75" customFormat="1" ht="15" outlineLevel="1" x14ac:dyDescent="0.25">
      <c r="A45" s="238"/>
      <c r="B45" s="239"/>
      <c r="C45" s="249"/>
      <c r="D45" s="249"/>
      <c r="E45" s="249"/>
      <c r="F45" s="257"/>
      <c r="G45" s="261"/>
      <c r="H45" s="322" t="s">
        <v>76</v>
      </c>
      <c r="I45" s="366">
        <v>20</v>
      </c>
      <c r="J45" s="366">
        <v>20</v>
      </c>
      <c r="K45" s="366">
        <v>20</v>
      </c>
      <c r="L45" s="366">
        <v>20</v>
      </c>
      <c r="M45" s="366">
        <v>20</v>
      </c>
      <c r="N45" s="366">
        <v>20</v>
      </c>
      <c r="O45" s="366">
        <v>20</v>
      </c>
      <c r="P45" s="366">
        <v>20</v>
      </c>
      <c r="Q45" s="366">
        <v>20</v>
      </c>
      <c r="R45" s="366">
        <v>20</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65" customFormat="1" ht="15" outlineLevel="1" x14ac:dyDescent="0.25">
      <c r="A46" s="769"/>
      <c r="B46" s="766"/>
      <c r="C46" s="778"/>
      <c r="D46" s="778"/>
      <c r="E46" s="778"/>
      <c r="F46" s="782"/>
      <c r="G46" s="779"/>
      <c r="H46" s="322" t="s">
        <v>1077</v>
      </c>
      <c r="I46" s="366">
        <v>20</v>
      </c>
      <c r="J46" s="366">
        <v>20</v>
      </c>
      <c r="K46" s="366">
        <v>20</v>
      </c>
      <c r="L46" s="366">
        <v>20</v>
      </c>
      <c r="M46" s="366">
        <v>20</v>
      </c>
      <c r="N46" s="366">
        <v>20</v>
      </c>
      <c r="O46" s="366">
        <v>20</v>
      </c>
      <c r="P46" s="366">
        <v>20</v>
      </c>
      <c r="Q46" s="366">
        <v>20</v>
      </c>
      <c r="R46" s="366">
        <v>20</v>
      </c>
      <c r="S46" s="322"/>
      <c r="T46" s="322"/>
      <c r="U46" s="322"/>
      <c r="V46" s="322"/>
      <c r="W46" s="773"/>
      <c r="X46" s="768"/>
      <c r="Y46" s="768"/>
      <c r="Z46" s="768"/>
      <c r="AA46" s="768"/>
      <c r="AB46" s="768"/>
      <c r="AC46" s="768"/>
      <c r="AD46" s="768"/>
      <c r="AE46" s="768"/>
      <c r="AF46" s="768"/>
      <c r="AG46" s="768"/>
      <c r="AH46" s="768"/>
      <c r="AI46" s="768"/>
      <c r="AJ46" s="768"/>
      <c r="AK46" s="768"/>
      <c r="AL46" s="768"/>
      <c r="AM46" s="768"/>
      <c r="AN46" s="768"/>
      <c r="AO46" s="768"/>
      <c r="AP46" s="768"/>
      <c r="AQ46" s="768"/>
      <c r="AR46" s="768"/>
      <c r="AS46" s="768"/>
      <c r="AT46" s="768"/>
      <c r="AU46" s="768"/>
      <c r="AV46" s="768"/>
      <c r="AW46" s="768"/>
      <c r="AX46" s="768"/>
      <c r="AY46" s="768"/>
      <c r="AZ46" s="768"/>
      <c r="BA46" s="768"/>
      <c r="BB46" s="768"/>
      <c r="BC46" s="768"/>
      <c r="BD46" s="768"/>
      <c r="BE46" s="768"/>
      <c r="BF46" s="768"/>
      <c r="BG46" s="768"/>
      <c r="BH46" s="768"/>
      <c r="BI46" s="768"/>
      <c r="BJ46" s="768"/>
      <c r="BK46" s="768"/>
      <c r="BL46" s="768"/>
      <c r="BM46" s="768"/>
      <c r="BN46" s="768"/>
      <c r="BO46" s="768"/>
      <c r="BP46" s="768"/>
    </row>
    <row r="47" spans="1:68" s="75" customFormat="1" ht="15" outlineLevel="1" x14ac:dyDescent="0.25">
      <c r="A47" s="238"/>
      <c r="B47" s="239"/>
      <c r="C47" s="249"/>
      <c r="D47" s="249"/>
      <c r="E47" s="249"/>
      <c r="F47" s="257"/>
      <c r="G47" s="261"/>
      <c r="H47" s="322" t="s">
        <v>75</v>
      </c>
      <c r="I47" s="366">
        <v>15</v>
      </c>
      <c r="J47" s="366">
        <v>15</v>
      </c>
      <c r="K47" s="366">
        <v>15</v>
      </c>
      <c r="L47" s="366">
        <v>15</v>
      </c>
      <c r="M47" s="366">
        <v>15</v>
      </c>
      <c r="N47" s="366">
        <v>15</v>
      </c>
      <c r="O47" s="366">
        <v>15</v>
      </c>
      <c r="P47" s="366">
        <v>15</v>
      </c>
      <c r="Q47" s="366">
        <v>15</v>
      </c>
      <c r="R47" s="366">
        <v>15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65" customFormat="1" ht="15" outlineLevel="1" x14ac:dyDescent="0.25">
      <c r="A48" s="769"/>
      <c r="B48" s="766"/>
      <c r="C48" s="778"/>
      <c r="D48" s="778"/>
      <c r="E48" s="778"/>
      <c r="F48" s="782"/>
      <c r="G48" s="779"/>
      <c r="H48" s="322" t="s">
        <v>1078</v>
      </c>
      <c r="I48" s="366">
        <v>15</v>
      </c>
      <c r="J48" s="366">
        <v>15</v>
      </c>
      <c r="K48" s="366">
        <v>15</v>
      </c>
      <c r="L48" s="366">
        <v>15</v>
      </c>
      <c r="M48" s="366">
        <v>15</v>
      </c>
      <c r="N48" s="366">
        <v>15</v>
      </c>
      <c r="O48" s="366">
        <v>15</v>
      </c>
      <c r="P48" s="366">
        <v>15</v>
      </c>
      <c r="Q48" s="366">
        <v>15</v>
      </c>
      <c r="R48" s="366">
        <v>15</v>
      </c>
      <c r="S48" s="322"/>
      <c r="T48" s="322"/>
      <c r="U48" s="322"/>
      <c r="V48" s="322"/>
      <c r="W48" s="773"/>
      <c r="X48" s="768"/>
      <c r="Y48" s="768"/>
      <c r="Z48" s="768"/>
      <c r="AA48" s="768"/>
      <c r="AB48" s="768"/>
      <c r="AC48" s="768"/>
      <c r="AD48" s="768"/>
      <c r="AE48" s="768"/>
      <c r="AF48" s="768"/>
      <c r="AG48" s="768"/>
      <c r="AH48" s="768"/>
      <c r="AI48" s="768"/>
      <c r="AJ48" s="768"/>
      <c r="AK48" s="768"/>
      <c r="AL48" s="768"/>
      <c r="AM48" s="768"/>
      <c r="AN48" s="768"/>
      <c r="AO48" s="768"/>
      <c r="AP48" s="768"/>
      <c r="AQ48" s="768"/>
      <c r="AR48" s="768"/>
      <c r="AS48" s="768"/>
      <c r="AT48" s="768"/>
      <c r="AU48" s="768"/>
      <c r="AV48" s="768"/>
      <c r="AW48" s="768"/>
      <c r="AX48" s="768"/>
      <c r="AY48" s="768"/>
      <c r="AZ48" s="768"/>
      <c r="BA48" s="768"/>
      <c r="BB48" s="768"/>
      <c r="BC48" s="768"/>
      <c r="BD48" s="768"/>
      <c r="BE48" s="768"/>
      <c r="BF48" s="768"/>
      <c r="BG48" s="768"/>
      <c r="BH48" s="768"/>
      <c r="BI48" s="768"/>
      <c r="BJ48" s="768"/>
      <c r="BK48" s="768"/>
      <c r="BL48" s="768"/>
      <c r="BM48" s="768"/>
      <c r="BN48" s="768"/>
      <c r="BO48" s="768"/>
      <c r="BP48" s="768"/>
    </row>
    <row r="49" spans="1:68" s="75" customFormat="1" ht="15" outlineLevel="1" x14ac:dyDescent="0.25">
      <c r="A49" s="238"/>
      <c r="B49" s="239"/>
      <c r="C49" s="249"/>
      <c r="D49" s="249"/>
      <c r="E49" s="249"/>
      <c r="F49" s="257"/>
      <c r="G49" s="261"/>
      <c r="H49" s="322" t="s">
        <v>78</v>
      </c>
      <c r="I49" s="366">
        <v>25</v>
      </c>
      <c r="J49" s="366">
        <v>25</v>
      </c>
      <c r="K49" s="366">
        <v>25</v>
      </c>
      <c r="L49" s="366">
        <v>25</v>
      </c>
      <c r="M49" s="366">
        <v>25</v>
      </c>
      <c r="N49" s="366">
        <v>25</v>
      </c>
      <c r="O49" s="366">
        <v>25</v>
      </c>
      <c r="P49" s="366">
        <v>25</v>
      </c>
      <c r="Q49" s="366">
        <v>25</v>
      </c>
      <c r="R49" s="366">
        <v>25</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250</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81</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65" customFormat="1" ht="15" outlineLevel="1" x14ac:dyDescent="0.25">
      <c r="A52" s="769"/>
      <c r="B52" s="766"/>
      <c r="C52" s="778"/>
      <c r="D52" s="778"/>
      <c r="E52" s="778"/>
      <c r="F52" s="782"/>
      <c r="G52" s="779"/>
      <c r="H52" s="322" t="s">
        <v>1079</v>
      </c>
      <c r="I52" s="366">
        <v>30</v>
      </c>
      <c r="J52" s="366">
        <v>30</v>
      </c>
      <c r="K52" s="366">
        <v>30</v>
      </c>
      <c r="L52" s="366">
        <v>30</v>
      </c>
      <c r="M52" s="366">
        <v>30</v>
      </c>
      <c r="N52" s="366">
        <v>30</v>
      </c>
      <c r="O52" s="366">
        <v>30</v>
      </c>
      <c r="P52" s="366">
        <v>30</v>
      </c>
      <c r="Q52" s="366">
        <v>30</v>
      </c>
      <c r="R52" s="366">
        <v>30</v>
      </c>
      <c r="S52" s="322"/>
      <c r="T52" s="322"/>
      <c r="U52" s="322"/>
      <c r="V52" s="322"/>
      <c r="W52" s="773"/>
      <c r="X52" s="768"/>
      <c r="Y52" s="768"/>
      <c r="Z52" s="768"/>
      <c r="AA52" s="768"/>
      <c r="AB52" s="768"/>
      <c r="AC52" s="768"/>
      <c r="AD52" s="768"/>
      <c r="AE52" s="768"/>
      <c r="AF52" s="768"/>
      <c r="AG52" s="768"/>
      <c r="AH52" s="768"/>
      <c r="AI52" s="768"/>
      <c r="AJ52" s="768"/>
      <c r="AK52" s="768"/>
      <c r="AL52" s="768"/>
      <c r="AM52" s="768"/>
      <c r="AN52" s="768"/>
      <c r="AO52" s="768"/>
      <c r="AP52" s="768"/>
      <c r="AQ52" s="768"/>
      <c r="AR52" s="768"/>
      <c r="AS52" s="768"/>
      <c r="AT52" s="768"/>
      <c r="AU52" s="768"/>
      <c r="AV52" s="768"/>
      <c r="AW52" s="768"/>
      <c r="AX52" s="768"/>
      <c r="AY52" s="768"/>
      <c r="AZ52" s="768"/>
      <c r="BA52" s="768"/>
      <c r="BB52" s="768"/>
      <c r="BC52" s="768"/>
      <c r="BD52" s="768"/>
      <c r="BE52" s="768"/>
      <c r="BF52" s="768"/>
      <c r="BG52" s="768"/>
      <c r="BH52" s="768"/>
      <c r="BI52" s="768"/>
      <c r="BJ52" s="768"/>
      <c r="BK52" s="768"/>
      <c r="BL52" s="768"/>
      <c r="BM52" s="768"/>
      <c r="BN52" s="768"/>
      <c r="BO52" s="768"/>
      <c r="BP52" s="768"/>
    </row>
    <row r="53" spans="1:68" s="75" customFormat="1" ht="15" outlineLevel="1" x14ac:dyDescent="0.25">
      <c r="A53" s="238"/>
      <c r="B53" s="239"/>
      <c r="C53" s="249"/>
      <c r="D53" s="249"/>
      <c r="E53" s="249"/>
      <c r="F53" s="257"/>
      <c r="G53" s="261"/>
      <c r="H53" s="322" t="s">
        <v>72</v>
      </c>
      <c r="I53" s="366">
        <v>30</v>
      </c>
      <c r="J53" s="366">
        <v>30</v>
      </c>
      <c r="K53" s="366">
        <v>30</v>
      </c>
      <c r="L53" s="366">
        <v>30</v>
      </c>
      <c r="M53" s="366">
        <v>30</v>
      </c>
      <c r="N53" s="366">
        <v>30</v>
      </c>
      <c r="O53" s="366">
        <v>30</v>
      </c>
      <c r="P53" s="366">
        <v>30</v>
      </c>
      <c r="Q53" s="366">
        <v>30</v>
      </c>
      <c r="R53" s="366">
        <v>30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65" customFormat="1" ht="15" outlineLevel="1" x14ac:dyDescent="0.25">
      <c r="A54" s="769"/>
      <c r="B54" s="766"/>
      <c r="C54" s="778"/>
      <c r="D54" s="778"/>
      <c r="E54" s="778"/>
      <c r="F54" s="782"/>
      <c r="G54" s="779"/>
      <c r="H54" s="322" t="s">
        <v>1080</v>
      </c>
      <c r="I54" s="366">
        <v>30</v>
      </c>
      <c r="J54" s="366">
        <v>30</v>
      </c>
      <c r="K54" s="366">
        <v>30</v>
      </c>
      <c r="L54" s="366">
        <v>30</v>
      </c>
      <c r="M54" s="366">
        <v>30</v>
      </c>
      <c r="N54" s="366">
        <v>30</v>
      </c>
      <c r="O54" s="366">
        <v>30</v>
      </c>
      <c r="P54" s="366">
        <v>30</v>
      </c>
      <c r="Q54" s="366">
        <v>30</v>
      </c>
      <c r="R54" s="366">
        <v>30</v>
      </c>
      <c r="S54" s="322"/>
      <c r="T54" s="322"/>
      <c r="U54" s="322"/>
      <c r="V54" s="322"/>
      <c r="W54" s="773"/>
      <c r="X54" s="768"/>
      <c r="Y54" s="768"/>
      <c r="Z54" s="768"/>
      <c r="AA54" s="768"/>
      <c r="AB54" s="768"/>
      <c r="AC54" s="768"/>
      <c r="AD54" s="768"/>
      <c r="AE54" s="768"/>
      <c r="AF54" s="768"/>
      <c r="AG54" s="768"/>
      <c r="AH54" s="768"/>
      <c r="AI54" s="768"/>
      <c r="AJ54" s="768"/>
      <c r="AK54" s="768"/>
      <c r="AL54" s="768"/>
      <c r="AM54" s="768"/>
      <c r="AN54" s="768"/>
      <c r="AO54" s="768"/>
      <c r="AP54" s="768"/>
      <c r="AQ54" s="768"/>
      <c r="AR54" s="768"/>
      <c r="AS54" s="768"/>
      <c r="AT54" s="768"/>
      <c r="AU54" s="768"/>
      <c r="AV54" s="768"/>
      <c r="AW54" s="768"/>
      <c r="AX54" s="768"/>
      <c r="AY54" s="768"/>
      <c r="AZ54" s="768"/>
      <c r="BA54" s="768"/>
      <c r="BB54" s="768"/>
      <c r="BC54" s="768"/>
      <c r="BD54" s="768"/>
      <c r="BE54" s="768"/>
      <c r="BF54" s="768"/>
      <c r="BG54" s="768"/>
      <c r="BH54" s="768"/>
      <c r="BI54" s="768"/>
      <c r="BJ54" s="768"/>
      <c r="BK54" s="768"/>
      <c r="BL54" s="768"/>
      <c r="BM54" s="768"/>
      <c r="BN54" s="768"/>
      <c r="BO54" s="768"/>
      <c r="BP54" s="768"/>
    </row>
    <row r="55" spans="1:68" s="75" customFormat="1" ht="15" outlineLevel="1" x14ac:dyDescent="0.25">
      <c r="A55" s="238"/>
      <c r="B55" s="239"/>
      <c r="C55" s="249"/>
      <c r="D55" s="249"/>
      <c r="E55" s="249"/>
      <c r="F55" s="257"/>
      <c r="G55" s="261"/>
      <c r="H55" s="322" t="s">
        <v>77</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74</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82</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83</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84</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c r="I60" s="322"/>
      <c r="J60" s="322"/>
      <c r="K60" s="322"/>
      <c r="L60" s="322"/>
      <c r="M60" s="322"/>
      <c r="N60" s="322"/>
      <c r="O60" s="322"/>
      <c r="P60" s="322"/>
      <c r="Q60" s="322"/>
      <c r="R60" s="322"/>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5"/>
      <c r="I61" s="35"/>
      <c r="J61" s="35"/>
      <c r="K61" s="68"/>
      <c r="L61" s="68"/>
      <c r="M61" s="68"/>
      <c r="N61" s="35"/>
      <c r="O61" s="35"/>
      <c r="P61" s="35"/>
      <c r="Q61" s="35"/>
      <c r="R61" s="35"/>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24" t="s">
        <v>297</v>
      </c>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22" t="s">
        <v>115</v>
      </c>
      <c r="I63" s="322" t="s">
        <v>927</v>
      </c>
      <c r="J63" s="35" t="s">
        <v>459</v>
      </c>
      <c r="K63" s="68" t="s">
        <v>893</v>
      </c>
      <c r="L63" s="68" t="s">
        <v>894</v>
      </c>
      <c r="M63" s="68" t="s">
        <v>895</v>
      </c>
      <c r="N63" s="35" t="s">
        <v>896</v>
      </c>
      <c r="O63" s="35" t="s">
        <v>897</v>
      </c>
      <c r="P63" s="35" t="s">
        <v>898</v>
      </c>
      <c r="Q63" s="35" t="s">
        <v>899</v>
      </c>
      <c r="R63" s="35" t="s">
        <v>900</v>
      </c>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73</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65" customFormat="1" ht="15" outlineLevel="1" x14ac:dyDescent="0.25">
      <c r="A65" s="769"/>
      <c r="B65" s="766"/>
      <c r="C65" s="778"/>
      <c r="D65" s="778"/>
      <c r="E65" s="778"/>
      <c r="F65" s="782"/>
      <c r="G65" s="779"/>
      <c r="H65" s="322" t="s">
        <v>1076</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73"/>
      <c r="X65" s="768"/>
      <c r="Y65" s="768"/>
      <c r="Z65" s="768"/>
      <c r="AA65" s="768"/>
      <c r="AB65" s="768"/>
      <c r="AC65" s="768"/>
      <c r="AD65" s="768"/>
      <c r="AE65" s="768"/>
      <c r="AF65" s="768"/>
      <c r="AG65" s="768"/>
      <c r="AH65" s="768"/>
      <c r="AI65" s="768"/>
      <c r="AJ65" s="768"/>
      <c r="AK65" s="768"/>
      <c r="AL65" s="768"/>
      <c r="AM65" s="768"/>
      <c r="AN65" s="768"/>
      <c r="AO65" s="768"/>
      <c r="AP65" s="768"/>
      <c r="AQ65" s="768"/>
      <c r="AR65" s="768"/>
      <c r="AS65" s="768"/>
      <c r="AT65" s="768"/>
      <c r="AU65" s="768"/>
      <c r="AV65" s="768"/>
      <c r="AW65" s="768"/>
      <c r="AX65" s="768"/>
      <c r="AY65" s="768"/>
      <c r="AZ65" s="768"/>
      <c r="BA65" s="768"/>
      <c r="BB65" s="768"/>
      <c r="BC65" s="768"/>
      <c r="BD65" s="768"/>
      <c r="BE65" s="768"/>
      <c r="BF65" s="768"/>
      <c r="BG65" s="768"/>
      <c r="BH65" s="768"/>
      <c r="BI65" s="768"/>
      <c r="BJ65" s="768"/>
      <c r="BK65" s="768"/>
      <c r="BL65" s="768"/>
      <c r="BM65" s="768"/>
      <c r="BN65" s="768"/>
      <c r="BO65" s="768"/>
      <c r="BP65" s="768"/>
    </row>
    <row r="66" spans="1:68" ht="15" outlineLevel="1" x14ac:dyDescent="0.25">
      <c r="A66" s="5"/>
      <c r="B66" s="6"/>
      <c r="C66" s="17"/>
      <c r="D66" s="17"/>
      <c r="E66" s="17"/>
      <c r="F66" s="26"/>
      <c r="G66" s="34"/>
      <c r="H66" s="322" t="s">
        <v>76</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65" customFormat="1" ht="15" outlineLevel="1" x14ac:dyDescent="0.25">
      <c r="A67" s="769"/>
      <c r="B67" s="766"/>
      <c r="C67" s="778"/>
      <c r="D67" s="778"/>
      <c r="E67" s="778"/>
      <c r="F67" s="782"/>
      <c r="G67" s="779"/>
      <c r="H67" s="322" t="s">
        <v>1077</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73"/>
      <c r="X67" s="768"/>
      <c r="Y67" s="768"/>
      <c r="Z67" s="768"/>
      <c r="AA67" s="768"/>
      <c r="AB67" s="768"/>
      <c r="AC67" s="768"/>
      <c r="AD67" s="768"/>
      <c r="AE67" s="768"/>
      <c r="AF67" s="768"/>
      <c r="AG67" s="768"/>
      <c r="AH67" s="768"/>
      <c r="AI67" s="768"/>
      <c r="AJ67" s="768"/>
      <c r="AK67" s="768"/>
      <c r="AL67" s="768"/>
      <c r="AM67" s="768"/>
      <c r="AN67" s="768"/>
      <c r="AO67" s="768"/>
      <c r="AP67" s="768"/>
      <c r="AQ67" s="768"/>
      <c r="AR67" s="768"/>
      <c r="AS67" s="768"/>
      <c r="AT67" s="768"/>
      <c r="AU67" s="768"/>
      <c r="AV67" s="768"/>
      <c r="AW67" s="768"/>
      <c r="AX67" s="768"/>
      <c r="AY67" s="768"/>
      <c r="AZ67" s="768"/>
      <c r="BA67" s="768"/>
      <c r="BB67" s="768"/>
      <c r="BC67" s="768"/>
      <c r="BD67" s="768"/>
      <c r="BE67" s="768"/>
      <c r="BF67" s="768"/>
      <c r="BG67" s="768"/>
      <c r="BH67" s="768"/>
      <c r="BI67" s="768"/>
      <c r="BJ67" s="768"/>
      <c r="BK67" s="768"/>
      <c r="BL67" s="768"/>
      <c r="BM67" s="768"/>
      <c r="BN67" s="768"/>
      <c r="BO67" s="768"/>
      <c r="BP67" s="768"/>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65" customFormat="1" ht="15" outlineLevel="1" x14ac:dyDescent="0.25">
      <c r="A69" s="769"/>
      <c r="B69" s="766"/>
      <c r="C69" s="778"/>
      <c r="D69" s="778"/>
      <c r="E69" s="778"/>
      <c r="F69" s="782"/>
      <c r="G69" s="779"/>
      <c r="H69" s="322" t="s">
        <v>1078</v>
      </c>
      <c r="I69" s="367">
        <v>43804</v>
      </c>
      <c r="J69" s="367">
        <v>43804</v>
      </c>
      <c r="K69" s="367">
        <v>43804</v>
      </c>
      <c r="L69" s="367">
        <v>43804</v>
      </c>
      <c r="M69" s="367">
        <v>43804</v>
      </c>
      <c r="N69" s="367">
        <v>43804</v>
      </c>
      <c r="O69" s="367">
        <v>43804</v>
      </c>
      <c r="P69" s="367">
        <v>43804</v>
      </c>
      <c r="Q69" s="367">
        <v>43804</v>
      </c>
      <c r="R69" s="367">
        <v>43804</v>
      </c>
      <c r="S69" s="322"/>
      <c r="T69" s="322"/>
      <c r="U69" s="322"/>
      <c r="V69" s="322"/>
      <c r="W69" s="773"/>
      <c r="X69" s="768"/>
      <c r="Y69" s="768"/>
      <c r="Z69" s="768"/>
      <c r="AA69" s="768"/>
      <c r="AB69" s="768"/>
      <c r="AC69" s="768"/>
      <c r="AD69" s="768"/>
      <c r="AE69" s="768"/>
      <c r="AF69" s="768"/>
      <c r="AG69" s="768"/>
      <c r="AH69" s="768"/>
      <c r="AI69" s="768"/>
      <c r="AJ69" s="768"/>
      <c r="AK69" s="768"/>
      <c r="AL69" s="768"/>
      <c r="AM69" s="768"/>
      <c r="AN69" s="768"/>
      <c r="AO69" s="768"/>
      <c r="AP69" s="768"/>
      <c r="AQ69" s="768"/>
      <c r="AR69" s="768"/>
      <c r="AS69" s="768"/>
      <c r="AT69" s="768"/>
      <c r="AU69" s="768"/>
      <c r="AV69" s="768"/>
      <c r="AW69" s="768"/>
      <c r="AX69" s="768"/>
      <c r="AY69" s="768"/>
      <c r="AZ69" s="768"/>
      <c r="BA69" s="768"/>
      <c r="BB69" s="768"/>
      <c r="BC69" s="768"/>
      <c r="BD69" s="768"/>
      <c r="BE69" s="768"/>
      <c r="BF69" s="768"/>
      <c r="BG69" s="768"/>
      <c r="BH69" s="768"/>
      <c r="BI69" s="768"/>
      <c r="BJ69" s="768"/>
      <c r="BK69" s="768"/>
      <c r="BL69" s="768"/>
      <c r="BM69" s="768"/>
      <c r="BN69" s="768"/>
      <c r="BO69" s="768"/>
      <c r="BP69" s="768"/>
    </row>
    <row r="70" spans="1:68" ht="15" outlineLevel="1" x14ac:dyDescent="0.25">
      <c r="A70" s="5"/>
      <c r="B70" s="6"/>
      <c r="C70" s="17"/>
      <c r="D70" s="17"/>
      <c r="E70" s="17"/>
      <c r="F70" s="26"/>
      <c r="G70" s="34"/>
      <c r="H70" s="322" t="s">
        <v>78</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65" customFormat="1" ht="15" outlineLevel="1" x14ac:dyDescent="0.25">
      <c r="A71" s="769"/>
      <c r="B71" s="766"/>
      <c r="C71" s="778"/>
      <c r="D71" s="778"/>
      <c r="E71" s="778"/>
      <c r="F71" s="782"/>
      <c r="G71" s="779"/>
      <c r="H71" s="322" t="s">
        <v>250</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73"/>
      <c r="X71" s="768"/>
      <c r="Y71" s="768"/>
      <c r="Z71" s="768"/>
      <c r="AA71" s="768"/>
      <c r="AB71" s="768"/>
      <c r="AC71" s="768"/>
      <c r="AD71" s="768"/>
      <c r="AE71" s="768"/>
      <c r="AF71" s="768"/>
      <c r="AG71" s="768"/>
      <c r="AH71" s="768"/>
      <c r="AI71" s="768"/>
      <c r="AJ71" s="768"/>
      <c r="AK71" s="768"/>
      <c r="AL71" s="768"/>
      <c r="AM71" s="768"/>
      <c r="AN71" s="768"/>
      <c r="AO71" s="768"/>
      <c r="AP71" s="768"/>
      <c r="AQ71" s="768"/>
      <c r="AR71" s="768"/>
      <c r="AS71" s="768"/>
      <c r="AT71" s="768"/>
      <c r="AU71" s="768"/>
      <c r="AV71" s="768"/>
      <c r="AW71" s="768"/>
      <c r="AX71" s="768"/>
      <c r="AY71" s="768"/>
      <c r="AZ71" s="768"/>
      <c r="BA71" s="768"/>
      <c r="BB71" s="768"/>
      <c r="BC71" s="768"/>
      <c r="BD71" s="768"/>
      <c r="BE71" s="768"/>
      <c r="BF71" s="768"/>
      <c r="BG71" s="768"/>
      <c r="BH71" s="768"/>
      <c r="BI71" s="768"/>
      <c r="BJ71" s="768"/>
      <c r="BK71" s="768"/>
      <c r="BL71" s="768"/>
      <c r="BM71" s="768"/>
      <c r="BN71" s="768"/>
      <c r="BO71" s="768"/>
      <c r="BP71" s="768"/>
    </row>
    <row r="72" spans="1:68" ht="15" outlineLevel="1" x14ac:dyDescent="0.25">
      <c r="A72" s="5"/>
      <c r="B72" s="6"/>
      <c r="C72" s="17"/>
      <c r="D72" s="17"/>
      <c r="E72" s="17"/>
      <c r="F72" s="26"/>
      <c r="G72" s="34"/>
      <c r="H72" s="322" t="s">
        <v>81</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65" customFormat="1" ht="15" outlineLevel="1" x14ac:dyDescent="0.25">
      <c r="A73" s="769"/>
      <c r="B73" s="766"/>
      <c r="C73" s="778"/>
      <c r="D73" s="778"/>
      <c r="E73" s="778"/>
      <c r="F73" s="782"/>
      <c r="G73" s="779"/>
      <c r="H73" s="322" t="s">
        <v>1079</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73"/>
      <c r="X73" s="768"/>
      <c r="Y73" s="768"/>
      <c r="Z73" s="768"/>
      <c r="AA73" s="768"/>
      <c r="AB73" s="768"/>
      <c r="AC73" s="768"/>
      <c r="AD73" s="768"/>
      <c r="AE73" s="768"/>
      <c r="AF73" s="768"/>
      <c r="AG73" s="768"/>
      <c r="AH73" s="768"/>
      <c r="AI73" s="768"/>
      <c r="AJ73" s="768"/>
      <c r="AK73" s="768"/>
      <c r="AL73" s="768"/>
      <c r="AM73" s="768"/>
      <c r="AN73" s="768"/>
      <c r="AO73" s="768"/>
      <c r="AP73" s="768"/>
      <c r="AQ73" s="768"/>
      <c r="AR73" s="768"/>
      <c r="AS73" s="768"/>
      <c r="AT73" s="768"/>
      <c r="AU73" s="768"/>
      <c r="AV73" s="768"/>
      <c r="AW73" s="768"/>
      <c r="AX73" s="768"/>
      <c r="AY73" s="768"/>
      <c r="AZ73" s="768"/>
      <c r="BA73" s="768"/>
      <c r="BB73" s="768"/>
      <c r="BC73" s="768"/>
      <c r="BD73" s="768"/>
      <c r="BE73" s="768"/>
      <c r="BF73" s="768"/>
      <c r="BG73" s="768"/>
      <c r="BH73" s="768"/>
      <c r="BI73" s="768"/>
      <c r="BJ73" s="768"/>
      <c r="BK73" s="768"/>
      <c r="BL73" s="768"/>
      <c r="BM73" s="768"/>
      <c r="BN73" s="768"/>
      <c r="BO73" s="768"/>
      <c r="BP73" s="768"/>
    </row>
    <row r="74" spans="1:68" ht="15" outlineLevel="1" x14ac:dyDescent="0.25">
      <c r="A74" s="5"/>
      <c r="B74" s="6"/>
      <c r="C74" s="17"/>
      <c r="D74" s="17"/>
      <c r="E74" s="17"/>
      <c r="F74" s="26"/>
      <c r="G74" s="34"/>
      <c r="H74" s="322" t="s">
        <v>72</v>
      </c>
      <c r="I74" s="367">
        <v>43794</v>
      </c>
      <c r="J74" s="367">
        <v>43794</v>
      </c>
      <c r="K74" s="367">
        <v>43794</v>
      </c>
      <c r="L74" s="367">
        <v>43794</v>
      </c>
      <c r="M74" s="367">
        <v>43794</v>
      </c>
      <c r="N74" s="367">
        <v>43794</v>
      </c>
      <c r="O74" s="367">
        <v>43794</v>
      </c>
      <c r="P74" s="367">
        <v>43794</v>
      </c>
      <c r="Q74" s="367">
        <v>43794</v>
      </c>
      <c r="R74" s="367">
        <v>43794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s="765" customFormat="1" ht="15" outlineLevel="1" x14ac:dyDescent="0.25">
      <c r="A75" s="769"/>
      <c r="B75" s="766"/>
      <c r="C75" s="778"/>
      <c r="D75" s="778"/>
      <c r="E75" s="778"/>
      <c r="F75" s="782"/>
      <c r="G75" s="779"/>
      <c r="H75" s="322" t="s">
        <v>1080</v>
      </c>
      <c r="I75" s="367">
        <v>43794</v>
      </c>
      <c r="J75" s="367">
        <v>43794</v>
      </c>
      <c r="K75" s="367">
        <v>43794</v>
      </c>
      <c r="L75" s="367">
        <v>43794</v>
      </c>
      <c r="M75" s="367">
        <v>43794</v>
      </c>
      <c r="N75" s="367">
        <v>43794</v>
      </c>
      <c r="O75" s="367">
        <v>43794</v>
      </c>
      <c r="P75" s="367">
        <v>43794</v>
      </c>
      <c r="Q75" s="367">
        <v>43794</v>
      </c>
      <c r="R75" s="367">
        <v>43794</v>
      </c>
      <c r="S75" s="322"/>
      <c r="T75" s="322"/>
      <c r="U75" s="322"/>
      <c r="V75" s="322"/>
      <c r="W75" s="773"/>
      <c r="X75" s="768"/>
      <c r="Y75" s="768"/>
      <c r="Z75" s="768"/>
      <c r="AA75" s="768"/>
      <c r="AB75" s="768"/>
      <c r="AC75" s="768"/>
      <c r="AD75" s="768"/>
      <c r="AE75" s="768"/>
      <c r="AF75" s="768"/>
      <c r="AG75" s="768"/>
      <c r="AH75" s="768"/>
      <c r="AI75" s="768"/>
      <c r="AJ75" s="768"/>
      <c r="AK75" s="768"/>
      <c r="AL75" s="768"/>
      <c r="AM75" s="768"/>
      <c r="AN75" s="768"/>
      <c r="AO75" s="768"/>
      <c r="AP75" s="768"/>
      <c r="AQ75" s="768"/>
      <c r="AR75" s="768"/>
      <c r="AS75" s="768"/>
      <c r="AT75" s="768"/>
      <c r="AU75" s="768"/>
      <c r="AV75" s="768"/>
      <c r="AW75" s="768"/>
      <c r="AX75" s="768"/>
      <c r="AY75" s="768"/>
      <c r="AZ75" s="768"/>
      <c r="BA75" s="768"/>
      <c r="BB75" s="768"/>
      <c r="BC75" s="768"/>
      <c r="BD75" s="768"/>
      <c r="BE75" s="768"/>
      <c r="BF75" s="768"/>
      <c r="BG75" s="768"/>
      <c r="BH75" s="768"/>
      <c r="BI75" s="768"/>
      <c r="BJ75" s="768"/>
      <c r="BK75" s="768"/>
      <c r="BL75" s="768"/>
      <c r="BM75" s="768"/>
      <c r="BN75" s="768"/>
      <c r="BO75" s="768"/>
      <c r="BP75" s="768"/>
    </row>
    <row r="76" spans="1:68" ht="15" outlineLevel="1" x14ac:dyDescent="0.25">
      <c r="A76" s="5"/>
      <c r="B76" s="6"/>
      <c r="C76" s="17"/>
      <c r="D76" s="17"/>
      <c r="E76" s="17"/>
      <c r="F76" s="26"/>
      <c r="G76" s="34"/>
      <c r="H76" s="322" t="s">
        <v>77</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74</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82</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83</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84</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251</v>
      </c>
      <c r="I82" s="367">
        <v>43770</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677" t="s">
        <v>262</v>
      </c>
      <c r="I85" s="35"/>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3.35" customHeight="1" outlineLevel="1" x14ac:dyDescent="0.25">
      <c r="A86" s="5"/>
      <c r="B86" s="6"/>
      <c r="C86" s="17"/>
      <c r="D86" s="17"/>
      <c r="E86" s="17"/>
      <c r="F86" s="26"/>
      <c r="G86" s="34"/>
      <c r="H86" s="35" t="s">
        <v>263</v>
      </c>
      <c r="I86" s="366">
        <v>7</v>
      </c>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34"/>
      <c r="H87" s="35"/>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5.0999999999999996" customHeight="1" outlineLevel="1" x14ac:dyDescent="0.25">
      <c r="A88" s="5"/>
      <c r="B88" s="6"/>
      <c r="C88" s="17"/>
      <c r="D88" s="17"/>
      <c r="E88" s="17"/>
      <c r="F88" s="36"/>
      <c r="G88" s="37"/>
      <c r="H88" s="37"/>
      <c r="I88" s="37"/>
      <c r="J88" s="38"/>
      <c r="K88" s="38"/>
      <c r="L88" s="38"/>
      <c r="M88" s="38"/>
      <c r="N88" s="38"/>
      <c r="O88" s="38"/>
      <c r="P88" s="38"/>
      <c r="Q88" s="38"/>
      <c r="R88" s="38"/>
      <c r="S88" s="38"/>
      <c r="T88" s="38"/>
      <c r="U88" s="38"/>
      <c r="V88" s="30"/>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24.95" customHeight="1" outlineLevel="1" x14ac:dyDescent="0.25">
      <c r="A89" s="5"/>
      <c r="B89" s="6"/>
      <c r="C89" s="39"/>
      <c r="D89" s="39"/>
      <c r="E89" s="39"/>
      <c r="F89" s="39"/>
      <c r="G89" s="40" t="str">
        <f>G23</f>
        <v>General info</v>
      </c>
      <c r="H89" s="39"/>
      <c r="I89" s="39"/>
      <c r="J89" s="39"/>
      <c r="K89" s="39"/>
      <c r="L89" s="39"/>
      <c r="M89" s="39"/>
      <c r="N89" s="39"/>
      <c r="O89" s="39"/>
      <c r="P89" s="39"/>
      <c r="Q89" s="39"/>
      <c r="R89" s="39"/>
      <c r="S89" s="39"/>
      <c r="T89" s="39"/>
      <c r="U89" s="39"/>
      <c r="V89" s="39"/>
      <c r="W89" s="41" t="s">
        <v>24</v>
      </c>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12" customHeight="1" outlineLevel="1" x14ac:dyDescent="0.25">
      <c r="A90" s="5"/>
      <c r="B90" s="6"/>
      <c r="C90" s="6"/>
      <c r="D90" s="6"/>
      <c r="E90" s="6"/>
      <c r="F90" s="7"/>
      <c r="G90" s="7"/>
      <c r="H90" s="7"/>
      <c r="I90" s="7"/>
      <c r="J90" s="7"/>
      <c r="K90" s="7"/>
      <c r="L90" s="7"/>
      <c r="M90" s="7"/>
      <c r="N90" s="7"/>
      <c r="O90" s="7"/>
      <c r="P90" s="7"/>
      <c r="Q90" s="7"/>
      <c r="R90" s="7"/>
      <c r="S90" s="7"/>
      <c r="T90" s="7"/>
      <c r="U90" s="7"/>
      <c r="V90" s="7"/>
      <c r="W90" s="7"/>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c r="BQ90" s="7"/>
      <c r="BR90" s="7"/>
      <c r="BS90" s="7"/>
      <c r="BT90" s="7"/>
      <c r="BU90" s="7"/>
      <c r="BV90" s="7"/>
      <c r="BW90" s="7"/>
      <c r="BX90" s="7"/>
      <c r="BY90" s="7"/>
      <c r="BZ90" s="7"/>
      <c r="CA90" s="7"/>
      <c r="CB90" s="7"/>
      <c r="CC90" s="7"/>
      <c r="CD90" s="7"/>
      <c r="CE90" s="7"/>
      <c r="CF90" s="7"/>
    </row>
    <row r="91" spans="1:84" ht="12" customHeight="1" outlineLevel="1" x14ac:dyDescent="0.25">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thickBot="1" x14ac:dyDescent="0.3">
      <c r="A92" s="5"/>
      <c r="B92" s="6"/>
      <c r="C92" s="6"/>
      <c r="D92" s="6"/>
      <c r="E92" s="6"/>
      <c r="F92" s="6"/>
      <c r="G92" s="6"/>
      <c r="H92" s="7"/>
      <c r="I92" s="7"/>
      <c r="J92" s="7"/>
      <c r="K92" s="7"/>
      <c r="L92" s="7"/>
      <c r="M92" s="240"/>
      <c r="N92" s="240"/>
      <c r="O92" s="240"/>
      <c r="P92" s="7"/>
      <c r="Q92" s="7"/>
      <c r="R92" s="7"/>
      <c r="S92" s="7"/>
      <c r="T92" s="7"/>
      <c r="U92" s="7"/>
      <c r="V92" s="7"/>
      <c r="W92" s="7"/>
      <c r="X92" s="6"/>
      <c r="Y92" s="6"/>
      <c r="Z92" s="6"/>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5.0999999999999996" customHeight="1" outlineLevel="1" x14ac:dyDescent="0.25">
      <c r="A93" s="5"/>
      <c r="B93" s="6"/>
      <c r="C93" s="9" t="s">
        <v>0</v>
      </c>
      <c r="D93" s="9"/>
      <c r="E93" s="9"/>
      <c r="F93" s="9"/>
      <c r="G93" s="9"/>
      <c r="H93" s="9"/>
      <c r="I93" s="9"/>
      <c r="J93" s="9"/>
      <c r="K93" s="10"/>
      <c r="L93" s="10"/>
      <c r="M93" s="242"/>
      <c r="N93" s="242"/>
      <c r="O93" s="242"/>
      <c r="P93" s="10"/>
      <c r="Q93" s="10"/>
      <c r="R93" s="10"/>
      <c r="S93" s="10"/>
      <c r="T93" s="10"/>
      <c r="U93" s="10"/>
      <c r="V93" s="10"/>
      <c r="W93" s="11"/>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2" t="s">
        <v>1</v>
      </c>
      <c r="F94" s="13"/>
      <c r="G94" s="14" t="s">
        <v>62</v>
      </c>
      <c r="H94" s="13"/>
      <c r="I94" s="13"/>
      <c r="J94" s="13"/>
      <c r="K94" s="13"/>
      <c r="L94" s="13"/>
      <c r="M94" s="245"/>
      <c r="N94" s="245"/>
      <c r="O94" s="245"/>
      <c r="P94" s="13"/>
      <c r="Q94" s="13"/>
      <c r="R94" s="13"/>
      <c r="S94" s="15"/>
      <c r="T94" s="13"/>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2"/>
      <c r="D95" s="12"/>
      <c r="E95" s="17"/>
      <c r="F95" s="13"/>
      <c r="G95" s="18"/>
      <c r="H95" s="13" t="s">
        <v>26</v>
      </c>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2"/>
      <c r="E96" s="17"/>
      <c r="F96" s="13"/>
      <c r="G96" s="13" t="s">
        <v>2</v>
      </c>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20">
        <v>0</v>
      </c>
      <c r="D97" s="12"/>
      <c r="E97" s="17"/>
      <c r="F97" s="13"/>
      <c r="G97" s="21"/>
      <c r="H97" s="13"/>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22"/>
      <c r="K98" s="22"/>
      <c r="L98" s="22"/>
      <c r="M98" s="819"/>
      <c r="N98" s="819"/>
      <c r="O98" s="819"/>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22"/>
      <c r="M99" s="819"/>
      <c r="N99" s="819"/>
      <c r="O99" s="819"/>
      <c r="P99" s="22"/>
      <c r="Q99" s="22"/>
      <c r="R99" s="22"/>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17"/>
      <c r="K100" s="17"/>
      <c r="L100" s="17"/>
      <c r="M100" s="249"/>
      <c r="N100" s="249"/>
      <c r="O100" s="249"/>
      <c r="P100" s="17"/>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23" t="s">
        <v>445</v>
      </c>
      <c r="J101" s="23" t="s">
        <v>63</v>
      </c>
      <c r="K101" s="23" t="s">
        <v>64</v>
      </c>
      <c r="L101" s="23" t="s">
        <v>65</v>
      </c>
      <c r="M101" s="255" t="s">
        <v>66</v>
      </c>
      <c r="N101" s="255" t="s">
        <v>997</v>
      </c>
      <c r="O101" s="255" t="s">
        <v>998</v>
      </c>
      <c r="P101" s="255" t="s">
        <v>999</v>
      </c>
      <c r="Q101" s="24"/>
      <c r="R101" s="24"/>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5" outlineLevel="1" x14ac:dyDescent="0.25">
      <c r="A102" s="5"/>
      <c r="B102" s="6"/>
      <c r="C102" s="17"/>
      <c r="D102" s="17"/>
      <c r="E102" s="17"/>
      <c r="F102" s="26"/>
      <c r="G102" s="34"/>
      <c r="H102" s="27" t="s">
        <v>246</v>
      </c>
      <c r="I102" s="364">
        <v>1</v>
      </c>
      <c r="J102" s="364">
        <v>1</v>
      </c>
      <c r="K102" s="364">
        <v>1</v>
      </c>
      <c r="L102" s="368">
        <v>0.8</v>
      </c>
      <c r="M102" s="368">
        <v>0.8</v>
      </c>
      <c r="N102" s="368">
        <v>0</v>
      </c>
      <c r="O102" s="368">
        <v>0</v>
      </c>
      <c r="P102" s="368">
        <v>0</v>
      </c>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3"/>
      <c r="I103" s="33"/>
      <c r="J103" s="33"/>
      <c r="K103" s="33"/>
      <c r="L103" s="33"/>
      <c r="M103" s="265"/>
      <c r="N103" s="265"/>
      <c r="O103" s="265"/>
      <c r="P103" s="33"/>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17"/>
      <c r="D104" s="17"/>
      <c r="E104" s="17"/>
      <c r="F104" s="33"/>
      <c r="G104" s="34"/>
      <c r="H104" s="34"/>
      <c r="I104" s="58"/>
      <c r="J104" s="58"/>
      <c r="K104" s="58"/>
      <c r="L104" s="58"/>
      <c r="M104" s="322"/>
      <c r="N104" s="322"/>
      <c r="O104" s="322"/>
      <c r="P104" s="58"/>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5.0999999999999996" customHeight="1" outlineLevel="1" x14ac:dyDescent="0.25">
      <c r="A105" s="5"/>
      <c r="B105" s="6"/>
      <c r="C105" s="17"/>
      <c r="D105" s="17"/>
      <c r="E105" s="17"/>
      <c r="F105" s="36"/>
      <c r="G105" s="37"/>
      <c r="H105" s="37"/>
      <c r="I105" s="37"/>
      <c r="J105" s="38"/>
      <c r="K105" s="38"/>
      <c r="L105" s="38"/>
      <c r="M105" s="268"/>
      <c r="N105" s="268"/>
      <c r="O105" s="268"/>
      <c r="P105" s="38"/>
      <c r="Q105" s="38"/>
      <c r="R105" s="38"/>
      <c r="S105" s="38"/>
      <c r="T105" s="38"/>
      <c r="U105" s="38"/>
      <c r="V105" s="30"/>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24.95" customHeight="1" outlineLevel="1" x14ac:dyDescent="0.25">
      <c r="A106" s="5"/>
      <c r="B106" s="6"/>
      <c r="C106" s="39"/>
      <c r="D106" s="39"/>
      <c r="E106" s="39"/>
      <c r="F106" s="39"/>
      <c r="G106" s="40" t="str">
        <f>G94</f>
        <v>Arable Area (Work Wise)</v>
      </c>
      <c r="H106" s="39"/>
      <c r="I106" s="39"/>
      <c r="J106" s="39"/>
      <c r="K106" s="39"/>
      <c r="L106" s="39"/>
      <c r="M106" s="269"/>
      <c r="N106" s="269"/>
      <c r="O106" s="269"/>
      <c r="P106" s="39"/>
      <c r="Q106" s="39"/>
      <c r="R106" s="39"/>
      <c r="S106" s="39"/>
      <c r="T106" s="39"/>
      <c r="U106" s="39"/>
      <c r="V106" s="39"/>
      <c r="W106" s="41" t="s">
        <v>24</v>
      </c>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12" customHeight="1" outlineLevel="1" x14ac:dyDescent="0.25">
      <c r="A107" s="5"/>
      <c r="B107" s="6"/>
      <c r="C107" s="6"/>
      <c r="D107" s="6"/>
      <c r="E107" s="6"/>
      <c r="F107" s="7"/>
      <c r="G107" s="7"/>
      <c r="H107" s="7"/>
      <c r="I107" s="7"/>
      <c r="J107" s="7"/>
      <c r="K107" s="7"/>
      <c r="L107" s="7"/>
      <c r="M107" s="240"/>
      <c r="N107" s="240"/>
      <c r="O107" s="240"/>
      <c r="P107" s="7"/>
      <c r="Q107" s="7"/>
      <c r="R107" s="7"/>
      <c r="S107" s="7"/>
      <c r="T107" s="7"/>
      <c r="U107" s="7"/>
      <c r="V107" s="7"/>
      <c r="W107" s="7"/>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c r="BQ107" s="7"/>
      <c r="BR107" s="7"/>
      <c r="BS107" s="7"/>
      <c r="BT107" s="7"/>
      <c r="BU107" s="7"/>
      <c r="BV107" s="7"/>
      <c r="BW107" s="7"/>
      <c r="BX107" s="7"/>
      <c r="BY107" s="7"/>
      <c r="BZ107" s="7"/>
      <c r="CA107" s="7"/>
      <c r="CB107" s="7"/>
      <c r="CC107" s="7"/>
      <c r="CD107" s="7"/>
      <c r="CE107" s="7"/>
      <c r="CF107" s="7"/>
    </row>
    <row r="108" spans="1:84" ht="12" customHeight="1" outlineLevel="1" x14ac:dyDescent="0.25">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thickBot="1" x14ac:dyDescent="0.3">
      <c r="A109" s="5"/>
      <c r="B109" s="6"/>
      <c r="C109" s="6"/>
      <c r="D109" s="6"/>
      <c r="E109" s="6"/>
      <c r="F109" s="6"/>
      <c r="G109" s="6"/>
      <c r="H109" s="7"/>
      <c r="I109" s="7"/>
      <c r="J109" s="7"/>
      <c r="K109" s="7"/>
      <c r="L109" s="7"/>
      <c r="M109" s="7"/>
      <c r="N109" s="7"/>
      <c r="O109" s="7"/>
      <c r="P109" s="7"/>
      <c r="Q109" s="7"/>
      <c r="R109" s="7"/>
      <c r="S109" s="7"/>
      <c r="T109" s="7"/>
      <c r="U109" s="7"/>
      <c r="V109" s="7"/>
      <c r="W109" s="7"/>
      <c r="X109" s="6"/>
      <c r="Y109" s="6"/>
      <c r="Z109" s="6"/>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5.0999999999999996" customHeight="1" outlineLevel="1" x14ac:dyDescent="0.25">
      <c r="A110" s="5"/>
      <c r="B110" s="6"/>
      <c r="C110" s="9" t="s">
        <v>0</v>
      </c>
      <c r="D110" s="9"/>
      <c r="E110" s="9"/>
      <c r="F110" s="9"/>
      <c r="G110" s="9"/>
      <c r="H110" s="9"/>
      <c r="I110" s="9"/>
      <c r="J110" s="9"/>
      <c r="K110" s="10"/>
      <c r="L110" s="10"/>
      <c r="M110" s="10"/>
      <c r="N110" s="10"/>
      <c r="O110" s="10"/>
      <c r="P110" s="10"/>
      <c r="Q110" s="10"/>
      <c r="R110" s="10"/>
      <c r="S110" s="10"/>
      <c r="T110" s="10"/>
      <c r="U110" s="10"/>
      <c r="V110" s="10"/>
      <c r="W110" s="11"/>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2" t="s">
        <v>1</v>
      </c>
      <c r="F111" s="13"/>
      <c r="G111" s="14" t="s">
        <v>378</v>
      </c>
      <c r="H111" s="13"/>
      <c r="I111" s="13"/>
      <c r="J111" s="13"/>
      <c r="K111" s="13"/>
      <c r="L111" s="13"/>
      <c r="M111" s="13"/>
      <c r="N111" s="13"/>
      <c r="O111" s="13"/>
      <c r="P111" s="13"/>
      <c r="Q111" s="13"/>
      <c r="R111" s="13"/>
      <c r="S111" s="15"/>
      <c r="T111" s="13"/>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2"/>
      <c r="D112" s="12"/>
      <c r="E112" s="17"/>
      <c r="F112" s="13"/>
      <c r="G112" s="18"/>
      <c r="H112" s="13"/>
      <c r="I112" s="315" t="s">
        <v>377</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2"/>
      <c r="E113" s="17"/>
      <c r="F113" s="13"/>
      <c r="G113" s="13"/>
      <c r="H113" s="13"/>
      <c r="I113" s="13" t="s">
        <v>403</v>
      </c>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20">
        <v>0</v>
      </c>
      <c r="D114" s="12"/>
      <c r="E114" s="17"/>
      <c r="F114" s="13"/>
      <c r="G114" s="21"/>
      <c r="H114" s="13"/>
      <c r="I114" s="13"/>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311"/>
      <c r="I115" s="310"/>
      <c r="J115" s="310"/>
      <c r="K115" s="310"/>
      <c r="L115" s="325"/>
      <c r="M115" s="325"/>
      <c r="N115" s="325"/>
      <c r="O115" s="325"/>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960" t="s">
        <v>408</v>
      </c>
      <c r="I116" s="960"/>
      <c r="J116" s="960"/>
      <c r="K116" s="310"/>
      <c r="L116" s="325"/>
      <c r="M116" s="959" t="s">
        <v>300</v>
      </c>
      <c r="N116" s="959"/>
      <c r="O116" s="959"/>
      <c r="P116" s="325"/>
      <c r="Q116" s="325"/>
      <c r="R116" s="325"/>
      <c r="S116" s="325"/>
      <c r="T116" s="325"/>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25" t="s">
        <v>67</v>
      </c>
      <c r="I117" s="325" t="s">
        <v>67</v>
      </c>
      <c r="J117" s="325" t="s">
        <v>67</v>
      </c>
      <c r="K117" s="325"/>
      <c r="L117" s="325"/>
      <c r="M117" s="17"/>
      <c r="N117" s="325"/>
      <c r="O117" s="325"/>
      <c r="P117" s="17"/>
      <c r="Q117" s="17"/>
      <c r="R117" s="17"/>
      <c r="S117" s="17"/>
      <c r="T117" s="17"/>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23"/>
      <c r="H118" s="24" t="s">
        <v>71</v>
      </c>
      <c r="I118" s="24" t="s">
        <v>70</v>
      </c>
      <c r="J118" s="24" t="s">
        <v>69</v>
      </c>
      <c r="K118" s="330"/>
      <c r="L118" s="330"/>
      <c r="M118" s="24" t="s">
        <v>71</v>
      </c>
      <c r="N118" s="24" t="s">
        <v>70</v>
      </c>
      <c r="O118" s="24" t="s">
        <v>69</v>
      </c>
      <c r="P118" s="24"/>
      <c r="Q118" s="24"/>
      <c r="R118" s="24"/>
      <c r="S118" s="24"/>
      <c r="T118" s="24"/>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76</v>
      </c>
      <c r="H119" s="368">
        <v>250</v>
      </c>
      <c r="I119" s="368">
        <v>0</v>
      </c>
      <c r="J119" s="368">
        <v>0</v>
      </c>
      <c r="L119" s="8" t="str">
        <f t="shared" ref="L119:L148" si="0">G119</f>
        <v>b</v>
      </c>
      <c r="M119" s="369">
        <f t="shared" ref="M119:M148" si="1">1/4</f>
        <v>0.25</v>
      </c>
      <c r="N119" s="368">
        <f t="shared" ref="N119:N148" si="2">IF(I119&gt;0,1,0)</f>
        <v>0</v>
      </c>
      <c r="O119" s="368">
        <f t="shared" ref="O119:O148" si="3">IF(J119&gt;0,1,0)</f>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s="765" customFormat="1" ht="15" outlineLevel="1" x14ac:dyDescent="0.25">
      <c r="A120" s="769"/>
      <c r="B120" s="766"/>
      <c r="C120" s="778"/>
      <c r="D120" s="778"/>
      <c r="E120" s="778"/>
      <c r="F120" s="782"/>
      <c r="G120" s="765" t="s">
        <v>1077</v>
      </c>
      <c r="H120" s="368">
        <v>250</v>
      </c>
      <c r="I120" s="368">
        <v>0</v>
      </c>
      <c r="J120" s="368">
        <v>0</v>
      </c>
      <c r="L120" s="765" t="str">
        <f t="shared" ref="L120" si="4">G120</f>
        <v>bd</v>
      </c>
      <c r="M120" s="369">
        <f t="shared" si="1"/>
        <v>0.25</v>
      </c>
      <c r="N120" s="368">
        <f t="shared" ref="N120" si="5">IF(I120&gt;0,1,0)</f>
        <v>0</v>
      </c>
      <c r="O120" s="368">
        <f t="shared" ref="O120" si="6">IF(J120&gt;0,1,0)</f>
        <v>0</v>
      </c>
      <c r="S120" s="322"/>
      <c r="T120" s="322"/>
      <c r="U120" s="322"/>
      <c r="V120" s="322"/>
      <c r="W120" s="773"/>
      <c r="X120" s="768"/>
      <c r="Y120" s="768"/>
      <c r="Z120" s="768"/>
      <c r="AA120" s="768"/>
      <c r="AB120" s="768"/>
      <c r="AC120" s="768"/>
      <c r="AD120" s="768"/>
      <c r="AE120" s="768"/>
      <c r="AF120" s="768"/>
      <c r="AG120" s="768"/>
      <c r="AH120" s="768"/>
      <c r="AI120" s="768"/>
      <c r="AJ120" s="768"/>
      <c r="AK120" s="768"/>
      <c r="AL120" s="768"/>
      <c r="AM120" s="768"/>
      <c r="AN120" s="768"/>
      <c r="AO120" s="768"/>
      <c r="AP120" s="768"/>
      <c r="AQ120" s="768"/>
      <c r="AR120" s="768"/>
      <c r="AS120" s="768"/>
      <c r="AT120" s="768"/>
      <c r="AU120" s="768"/>
      <c r="AV120" s="768"/>
      <c r="AW120" s="768"/>
      <c r="AX120" s="768"/>
      <c r="AY120" s="768"/>
      <c r="AZ120" s="768"/>
      <c r="BA120" s="768"/>
      <c r="BB120" s="768"/>
      <c r="BC120" s="768"/>
      <c r="BD120" s="768"/>
      <c r="BE120" s="768"/>
      <c r="BF120" s="768"/>
      <c r="BG120" s="768"/>
      <c r="BH120" s="768"/>
      <c r="BI120" s="768"/>
      <c r="BJ120" s="768"/>
      <c r="BK120" s="768"/>
      <c r="BL120" s="768"/>
      <c r="BM120" s="768"/>
      <c r="BN120" s="768"/>
      <c r="BO120" s="768"/>
      <c r="BP120" s="768"/>
    </row>
    <row r="121" spans="1:68" ht="15" outlineLevel="1" x14ac:dyDescent="0.25">
      <c r="A121" s="5"/>
      <c r="B121" s="6"/>
      <c r="C121" s="17"/>
      <c r="D121" s="17"/>
      <c r="E121" s="17"/>
      <c r="F121" s="26"/>
      <c r="G121" s="8" t="s">
        <v>74</v>
      </c>
      <c r="H121" s="368">
        <v>250</v>
      </c>
      <c r="I121" s="368">
        <v>0</v>
      </c>
      <c r="J121" s="368">
        <v>0</v>
      </c>
      <c r="L121" s="8" t="str">
        <f t="shared" si="0"/>
        <v>f</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78</v>
      </c>
      <c r="H122" s="368">
        <v>250</v>
      </c>
      <c r="I122" s="368">
        <v>0</v>
      </c>
      <c r="J122" s="368">
        <v>0</v>
      </c>
      <c r="L122" s="8" t="str">
        <f t="shared" si="0"/>
        <v>h</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82</v>
      </c>
      <c r="H123" s="368">
        <v>250</v>
      </c>
      <c r="I123" s="368">
        <v>0</v>
      </c>
      <c r="J123" s="368">
        <v>0</v>
      </c>
      <c r="L123" s="8" t="str">
        <f t="shared" si="0"/>
        <v>i</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83</v>
      </c>
      <c r="H124" s="368">
        <v>250</v>
      </c>
      <c r="I124" s="368">
        <v>0</v>
      </c>
      <c r="J124" s="368">
        <v>0</v>
      </c>
      <c r="L124" s="8" t="str">
        <f t="shared" si="0"/>
        <v>k</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77</v>
      </c>
      <c r="H125" s="368">
        <v>250</v>
      </c>
      <c r="I125" s="368">
        <v>0</v>
      </c>
      <c r="J125" s="368">
        <v>0</v>
      </c>
      <c r="L125" s="8" t="str">
        <f t="shared" si="0"/>
        <v>l</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75</v>
      </c>
      <c r="H126" s="368">
        <v>250</v>
      </c>
      <c r="I126" s="368">
        <v>0</v>
      </c>
      <c r="J126" s="368">
        <v>0</v>
      </c>
      <c r="L126" s="8" t="str">
        <f t="shared" si="0"/>
        <v>o</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s="765" customFormat="1" ht="15" outlineLevel="1" x14ac:dyDescent="0.25">
      <c r="A127" s="769"/>
      <c r="B127" s="766"/>
      <c r="C127" s="778"/>
      <c r="D127" s="778"/>
      <c r="E127" s="778"/>
      <c r="F127" s="782"/>
      <c r="G127" s="765" t="s">
        <v>1078</v>
      </c>
      <c r="H127" s="368">
        <v>250</v>
      </c>
      <c r="I127" s="368">
        <v>0</v>
      </c>
      <c r="J127" s="368">
        <v>0</v>
      </c>
      <c r="L127" s="765" t="str">
        <f t="shared" ref="L127" si="7">G127</f>
        <v>od</v>
      </c>
      <c r="M127" s="369">
        <f t="shared" si="1"/>
        <v>0.25</v>
      </c>
      <c r="N127" s="368">
        <f t="shared" ref="N127" si="8">IF(I127&gt;0,1,0)</f>
        <v>0</v>
      </c>
      <c r="O127" s="368">
        <f t="shared" ref="O127" si="9">IF(J127&gt;0,1,0)</f>
        <v>0</v>
      </c>
      <c r="S127" s="322"/>
      <c r="T127" s="322"/>
      <c r="U127" s="322"/>
      <c r="V127" s="322"/>
      <c r="W127" s="773"/>
      <c r="X127" s="768"/>
      <c r="Y127" s="768"/>
      <c r="Z127" s="768"/>
      <c r="AA127" s="768"/>
      <c r="AB127" s="768"/>
      <c r="AC127" s="768"/>
      <c r="AD127" s="768"/>
      <c r="AE127" s="768"/>
      <c r="AF127" s="768"/>
      <c r="AG127" s="768"/>
      <c r="AH127" s="768"/>
      <c r="AI127" s="768"/>
      <c r="AJ127" s="768"/>
      <c r="AK127" s="768"/>
      <c r="AL127" s="768"/>
      <c r="AM127" s="768"/>
      <c r="AN127" s="768"/>
      <c r="AO127" s="768"/>
      <c r="AP127" s="768"/>
      <c r="AQ127" s="768"/>
      <c r="AR127" s="768"/>
      <c r="AS127" s="768"/>
      <c r="AT127" s="768"/>
      <c r="AU127" s="768"/>
      <c r="AV127" s="768"/>
      <c r="AW127" s="768"/>
      <c r="AX127" s="768"/>
      <c r="AY127" s="768"/>
      <c r="AZ127" s="768"/>
      <c r="BA127" s="768"/>
      <c r="BB127" s="768"/>
      <c r="BC127" s="768"/>
      <c r="BD127" s="768"/>
      <c r="BE127" s="768"/>
      <c r="BF127" s="768"/>
      <c r="BG127" s="768"/>
      <c r="BH127" s="768"/>
      <c r="BI127" s="768"/>
      <c r="BJ127" s="768"/>
      <c r="BK127" s="768"/>
      <c r="BL127" s="768"/>
      <c r="BM127" s="768"/>
      <c r="BN127" s="768"/>
      <c r="BO127" s="768"/>
      <c r="BP127" s="768"/>
    </row>
    <row r="128" spans="1:68" ht="15" outlineLevel="1" x14ac:dyDescent="0.25">
      <c r="A128" s="5"/>
      <c r="B128" s="6"/>
      <c r="C128" s="17"/>
      <c r="D128" s="17"/>
      <c r="E128" s="17"/>
      <c r="F128" s="26"/>
      <c r="G128" s="8" t="s">
        <v>250</v>
      </c>
      <c r="H128" s="368">
        <v>250</v>
      </c>
      <c r="I128" s="368">
        <v>0</v>
      </c>
      <c r="J128" s="368">
        <v>0</v>
      </c>
      <c r="L128" s="8" t="str">
        <f t="shared" si="0"/>
        <v>of</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8" t="s">
        <v>72</v>
      </c>
      <c r="H129" s="368">
        <v>250</v>
      </c>
      <c r="I129" s="368">
        <v>0</v>
      </c>
      <c r="J129" s="368">
        <v>0</v>
      </c>
      <c r="L129" s="8" t="str">
        <f t="shared" si="0"/>
        <v>r</v>
      </c>
      <c r="M129" s="369">
        <f t="shared" si="1"/>
        <v>0.25</v>
      </c>
      <c r="N129" s="368">
        <f t="shared" si="2"/>
        <v>0</v>
      </c>
      <c r="O129" s="368">
        <f t="shared" si="3"/>
        <v>0</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s="765" customFormat="1" ht="15" outlineLevel="1" x14ac:dyDescent="0.25">
      <c r="A130" s="769"/>
      <c r="B130" s="766"/>
      <c r="C130" s="778"/>
      <c r="D130" s="778"/>
      <c r="E130" s="778"/>
      <c r="F130" s="782"/>
      <c r="G130" s="765" t="s">
        <v>1080</v>
      </c>
      <c r="H130" s="368">
        <v>250</v>
      </c>
      <c r="I130" s="368">
        <v>0</v>
      </c>
      <c r="J130" s="368">
        <v>0</v>
      </c>
      <c r="L130" s="765" t="str">
        <f t="shared" ref="L130" si="10">G130</f>
        <v>rd</v>
      </c>
      <c r="M130" s="369">
        <f t="shared" si="1"/>
        <v>0.25</v>
      </c>
      <c r="N130" s="368">
        <f t="shared" ref="N130" si="11">IF(I130&gt;0,1,0)</f>
        <v>0</v>
      </c>
      <c r="O130" s="368">
        <f t="shared" ref="O130" si="12">IF(J130&gt;0,1,0)</f>
        <v>0</v>
      </c>
      <c r="S130" s="322"/>
      <c r="T130" s="322"/>
      <c r="U130" s="322"/>
      <c r="V130" s="322"/>
      <c r="W130" s="773"/>
      <c r="X130" s="768"/>
      <c r="Y130" s="768"/>
      <c r="Z130" s="768"/>
      <c r="AA130" s="768"/>
      <c r="AB130" s="768"/>
      <c r="AC130" s="768"/>
      <c r="AD130" s="768"/>
      <c r="AE130" s="768"/>
      <c r="AF130" s="768"/>
      <c r="AG130" s="768"/>
      <c r="AH130" s="768"/>
      <c r="AI130" s="768"/>
      <c r="AJ130" s="768"/>
      <c r="AK130" s="768"/>
      <c r="AL130" s="768"/>
      <c r="AM130" s="768"/>
      <c r="AN130" s="768"/>
      <c r="AO130" s="768"/>
      <c r="AP130" s="768"/>
      <c r="AQ130" s="768"/>
      <c r="AR130" s="768"/>
      <c r="AS130" s="768"/>
      <c r="AT130" s="768"/>
      <c r="AU130" s="768"/>
      <c r="AV130" s="768"/>
      <c r="AW130" s="768"/>
      <c r="AX130" s="768"/>
      <c r="AY130" s="768"/>
      <c r="AZ130" s="768"/>
      <c r="BA130" s="768"/>
      <c r="BB130" s="768"/>
      <c r="BC130" s="768"/>
      <c r="BD130" s="768"/>
      <c r="BE130" s="768"/>
      <c r="BF130" s="768"/>
      <c r="BG130" s="768"/>
      <c r="BH130" s="768"/>
      <c r="BI130" s="768"/>
      <c r="BJ130" s="768"/>
      <c r="BK130" s="768"/>
      <c r="BL130" s="768"/>
      <c r="BM130" s="768"/>
      <c r="BN130" s="768"/>
      <c r="BO130" s="768"/>
      <c r="BP130" s="768"/>
    </row>
    <row r="131" spans="1:68" ht="15" outlineLevel="1" x14ac:dyDescent="0.25">
      <c r="A131" s="5"/>
      <c r="B131" s="6"/>
      <c r="C131" s="17"/>
      <c r="D131" s="17"/>
      <c r="E131" s="17"/>
      <c r="F131" s="26"/>
      <c r="G131" s="8" t="s">
        <v>84</v>
      </c>
      <c r="H131" s="368">
        <v>250</v>
      </c>
      <c r="I131" s="368">
        <v>0</v>
      </c>
      <c r="J131" s="368">
        <v>0</v>
      </c>
      <c r="L131" s="8" t="str">
        <f t="shared" si="0"/>
        <v>v</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73</v>
      </c>
      <c r="H132" s="368">
        <v>250</v>
      </c>
      <c r="I132" s="368">
        <v>0</v>
      </c>
      <c r="J132" s="368">
        <v>0</v>
      </c>
      <c r="L132" s="8" t="str">
        <f t="shared" si="0"/>
        <v>w</v>
      </c>
      <c r="M132" s="369">
        <f t="shared" si="1"/>
        <v>0.25</v>
      </c>
      <c r="N132" s="368">
        <f t="shared" si="2"/>
        <v>0</v>
      </c>
      <c r="O132" s="368">
        <f t="shared" si="3"/>
        <v>0</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s="765" customFormat="1" ht="15" outlineLevel="1" x14ac:dyDescent="0.25">
      <c r="A133" s="769"/>
      <c r="B133" s="766"/>
      <c r="C133" s="778"/>
      <c r="D133" s="778"/>
      <c r="E133" s="778"/>
      <c r="F133" s="782"/>
      <c r="G133" s="765" t="s">
        <v>1076</v>
      </c>
      <c r="H133" s="368">
        <v>250</v>
      </c>
      <c r="I133" s="368">
        <v>0</v>
      </c>
      <c r="J133" s="368">
        <v>0</v>
      </c>
      <c r="L133" s="765" t="str">
        <f t="shared" ref="L133" si="13">G133</f>
        <v>wd</v>
      </c>
      <c r="M133" s="369">
        <f t="shared" si="1"/>
        <v>0.25</v>
      </c>
      <c r="N133" s="368">
        <f t="shared" ref="N133" si="14">IF(I133&gt;0,1,0)</f>
        <v>0</v>
      </c>
      <c r="O133" s="368">
        <f t="shared" ref="O133" si="15">IF(J133&gt;0,1,0)</f>
        <v>0</v>
      </c>
      <c r="S133" s="322"/>
      <c r="T133" s="322"/>
      <c r="U133" s="322"/>
      <c r="V133" s="322"/>
      <c r="W133" s="773"/>
      <c r="X133" s="768"/>
      <c r="Y133" s="768"/>
      <c r="Z133" s="768"/>
      <c r="AA133" s="768"/>
      <c r="AB133" s="768"/>
      <c r="AC133" s="768"/>
      <c r="AD133" s="768"/>
      <c r="AE133" s="768"/>
      <c r="AF133" s="768"/>
      <c r="AG133" s="768"/>
      <c r="AH133" s="768"/>
      <c r="AI133" s="768"/>
      <c r="AJ133" s="768"/>
      <c r="AK133" s="768"/>
      <c r="AL133" s="768"/>
      <c r="AM133" s="768"/>
      <c r="AN133" s="768"/>
      <c r="AO133" s="768"/>
      <c r="AP133" s="768"/>
      <c r="AQ133" s="768"/>
      <c r="AR133" s="768"/>
      <c r="AS133" s="768"/>
      <c r="AT133" s="768"/>
      <c r="AU133" s="768"/>
      <c r="AV133" s="768"/>
      <c r="AW133" s="768"/>
      <c r="AX133" s="768"/>
      <c r="AY133" s="768"/>
      <c r="AZ133" s="768"/>
      <c r="BA133" s="768"/>
      <c r="BB133" s="768"/>
      <c r="BC133" s="768"/>
      <c r="BD133" s="768"/>
      <c r="BE133" s="768"/>
      <c r="BF133" s="768"/>
      <c r="BG133" s="768"/>
      <c r="BH133" s="768"/>
      <c r="BI133" s="768"/>
      <c r="BJ133" s="768"/>
      <c r="BK133" s="768"/>
      <c r="BL133" s="768"/>
      <c r="BM133" s="768"/>
      <c r="BN133" s="768"/>
      <c r="BO133" s="768"/>
      <c r="BP133" s="768"/>
    </row>
    <row r="134" spans="1:68" ht="15" outlineLevel="1" x14ac:dyDescent="0.25">
      <c r="A134" s="5"/>
      <c r="B134" s="6"/>
      <c r="C134" s="17"/>
      <c r="D134" s="17"/>
      <c r="E134" s="17"/>
      <c r="F134" s="26"/>
      <c r="G134" s="8" t="s">
        <v>81</v>
      </c>
      <c r="H134" s="368">
        <v>250</v>
      </c>
      <c r="I134" s="368">
        <v>0</v>
      </c>
      <c r="J134" s="368">
        <v>0</v>
      </c>
      <c r="L134" s="8" t="str">
        <f t="shared" si="0"/>
        <v>z</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65" customFormat="1" ht="15" outlineLevel="1" x14ac:dyDescent="0.25">
      <c r="A135" s="769"/>
      <c r="B135" s="766"/>
      <c r="C135" s="778"/>
      <c r="D135" s="778"/>
      <c r="E135" s="778"/>
      <c r="F135" s="782"/>
      <c r="G135" s="765" t="s">
        <v>1079</v>
      </c>
      <c r="H135" s="368">
        <v>250</v>
      </c>
      <c r="I135" s="368">
        <v>0</v>
      </c>
      <c r="J135" s="368">
        <v>0</v>
      </c>
      <c r="L135" s="765" t="str">
        <f t="shared" ref="L135" si="16">G135</f>
        <v>zd</v>
      </c>
      <c r="M135" s="369">
        <f t="shared" si="1"/>
        <v>0.25</v>
      </c>
      <c r="N135" s="368">
        <f t="shared" ref="N135" si="17">IF(I135&gt;0,1,0)</f>
        <v>0</v>
      </c>
      <c r="O135" s="368">
        <f t="shared" ref="O135" si="18">IF(J135&gt;0,1,0)</f>
        <v>0</v>
      </c>
      <c r="S135" s="322"/>
      <c r="T135" s="322"/>
      <c r="U135" s="322"/>
      <c r="V135" s="322"/>
      <c r="W135" s="773"/>
      <c r="X135" s="768"/>
      <c r="Y135" s="768"/>
      <c r="Z135" s="768"/>
      <c r="AA135" s="768"/>
      <c r="AB135" s="768"/>
      <c r="AC135" s="768"/>
      <c r="AD135" s="768"/>
      <c r="AE135" s="768"/>
      <c r="AF135" s="768"/>
      <c r="AG135" s="768"/>
      <c r="AH135" s="768"/>
      <c r="AI135" s="768"/>
      <c r="AJ135" s="768"/>
      <c r="AK135" s="768"/>
      <c r="AL135" s="768"/>
      <c r="AM135" s="768"/>
      <c r="AN135" s="768"/>
      <c r="AO135" s="768"/>
      <c r="AP135" s="768"/>
      <c r="AQ135" s="768"/>
      <c r="AR135" s="768"/>
      <c r="AS135" s="768"/>
      <c r="AT135" s="768"/>
      <c r="AU135" s="768"/>
      <c r="AV135" s="768"/>
      <c r="AW135" s="768"/>
      <c r="AX135" s="768"/>
      <c r="AY135" s="768"/>
      <c r="AZ135" s="768"/>
      <c r="BA135" s="768"/>
      <c r="BB135" s="768"/>
      <c r="BC135" s="768"/>
      <c r="BD135" s="768"/>
      <c r="BE135" s="768"/>
      <c r="BF135" s="768"/>
      <c r="BG135" s="768"/>
      <c r="BH135" s="768"/>
      <c r="BI135" s="768"/>
      <c r="BJ135" s="768"/>
      <c r="BK135" s="768"/>
      <c r="BL135" s="768"/>
      <c r="BM135" s="768"/>
      <c r="BN135" s="768"/>
      <c r="BO135" s="768"/>
      <c r="BP135" s="768"/>
    </row>
    <row r="136" spans="1:68" ht="15" outlineLevel="1" x14ac:dyDescent="0.25">
      <c r="A136" s="5"/>
      <c r="B136" s="6"/>
      <c r="C136" s="17"/>
      <c r="D136" s="17"/>
      <c r="E136" s="17"/>
      <c r="F136" s="26"/>
      <c r="G136" s="27" t="s">
        <v>79</v>
      </c>
      <c r="H136" s="368">
        <v>250</v>
      </c>
      <c r="I136" s="368">
        <v>60</v>
      </c>
      <c r="J136" s="368">
        <v>120</v>
      </c>
      <c r="K136" s="27"/>
      <c r="L136" s="8" t="str">
        <f t="shared" si="0"/>
        <v>a</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80</v>
      </c>
      <c r="H137" s="368">
        <v>250</v>
      </c>
      <c r="I137" s="368">
        <v>60</v>
      </c>
      <c r="J137" s="368">
        <v>170</v>
      </c>
      <c r="K137" s="27"/>
      <c r="L137" s="8" t="str">
        <f t="shared" si="0"/>
        <v>ar</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7" t="s">
        <v>397</v>
      </c>
      <c r="H138" s="368">
        <v>250</v>
      </c>
      <c r="I138" s="368">
        <v>60</v>
      </c>
      <c r="J138" s="368">
        <v>120</v>
      </c>
      <c r="K138" s="27"/>
      <c r="L138" s="8" t="str">
        <f t="shared" si="0"/>
        <v>m</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398</v>
      </c>
      <c r="H139" s="368">
        <v>250</v>
      </c>
      <c r="I139" s="368">
        <v>60</v>
      </c>
      <c r="J139" s="368">
        <v>120</v>
      </c>
      <c r="L139" s="8" t="str">
        <f t="shared" si="0"/>
        <v>j</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jr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399</v>
      </c>
      <c r="H141" s="368">
        <v>250</v>
      </c>
      <c r="I141" s="368">
        <v>60</v>
      </c>
      <c r="J141" s="368">
        <v>120</v>
      </c>
      <c r="K141" s="27"/>
      <c r="L141" s="8" t="str">
        <f t="shared" si="0"/>
        <v>s</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85</v>
      </c>
      <c r="H142" s="368">
        <v>250</v>
      </c>
      <c r="I142" s="368">
        <v>60</v>
      </c>
      <c r="J142" s="368">
        <v>170</v>
      </c>
      <c r="K142" s="27"/>
      <c r="L142" s="8" t="str">
        <f t="shared" si="0"/>
        <v>sr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t</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257</v>
      </c>
      <c r="H144" s="368">
        <v>250</v>
      </c>
      <c r="I144" s="368">
        <v>60</v>
      </c>
      <c r="J144" s="368">
        <v>170</v>
      </c>
      <c r="K144" s="27"/>
      <c r="L144" s="8" t="str">
        <f t="shared" si="0"/>
        <v>tr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u</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255</v>
      </c>
      <c r="H146" s="368">
        <v>250</v>
      </c>
      <c r="I146" s="368">
        <v>60</v>
      </c>
      <c r="J146" s="368">
        <v>170</v>
      </c>
      <c r="K146" s="26"/>
      <c r="L146" s="8" t="str">
        <f t="shared" si="0"/>
        <v>ur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6" t="s">
        <v>402</v>
      </c>
      <c r="H147" s="368">
        <v>250</v>
      </c>
      <c r="I147" s="368">
        <v>60</v>
      </c>
      <c r="J147" s="368">
        <v>120</v>
      </c>
      <c r="K147" s="26"/>
      <c r="L147" s="8" t="str">
        <f t="shared" si="0"/>
        <v>x</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8" t="s">
        <v>256</v>
      </c>
      <c r="H148" s="368">
        <v>250</v>
      </c>
      <c r="I148" s="368">
        <v>60</v>
      </c>
      <c r="J148" s="368">
        <v>170</v>
      </c>
      <c r="L148" s="8" t="str">
        <f t="shared" si="0"/>
        <v>xr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H149" s="312"/>
      <c r="I149" s="313"/>
      <c r="J149" s="313"/>
      <c r="K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3"/>
      <c r="H150" s="33"/>
      <c r="I150" s="33"/>
      <c r="J150" s="33"/>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7"/>
      <c r="D151" s="17"/>
      <c r="E151" s="17"/>
      <c r="F151" s="33"/>
      <c r="G151" s="34"/>
      <c r="H151" s="58"/>
      <c r="I151" s="58"/>
      <c r="J151" s="58"/>
      <c r="K151" s="35"/>
      <c r="L151" s="35"/>
      <c r="M151" s="35"/>
      <c r="N151" s="35"/>
      <c r="O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5.0999999999999996" customHeight="1" outlineLevel="1" x14ac:dyDescent="0.25">
      <c r="A152" s="5"/>
      <c r="B152" s="6"/>
      <c r="C152" s="17"/>
      <c r="D152" s="17"/>
      <c r="E152" s="17"/>
      <c r="F152" s="36"/>
      <c r="G152" s="37"/>
      <c r="H152" s="37"/>
      <c r="I152" s="38"/>
      <c r="J152" s="38"/>
      <c r="K152" s="38"/>
      <c r="L152" s="38"/>
      <c r="M152" s="38"/>
      <c r="N152" s="38"/>
      <c r="O152" s="38"/>
      <c r="P152" s="38"/>
      <c r="Q152" s="38"/>
      <c r="R152" s="38"/>
      <c r="S152" s="38"/>
      <c r="T152" s="38"/>
      <c r="U152" s="38"/>
      <c r="V152" s="30"/>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24.95" customHeight="1" outlineLevel="1" x14ac:dyDescent="0.25">
      <c r="A153" s="5"/>
      <c r="B153" s="6"/>
      <c r="C153" s="39"/>
      <c r="D153" s="39"/>
      <c r="E153" s="39"/>
      <c r="F153" s="39"/>
      <c r="G153" s="40" t="str">
        <f>G111</f>
        <v>Fixed Inputs</v>
      </c>
      <c r="H153" s="39"/>
      <c r="I153" s="39"/>
      <c r="J153" s="39"/>
      <c r="K153" s="39"/>
      <c r="L153" s="39"/>
      <c r="M153" s="39"/>
      <c r="N153" s="39"/>
      <c r="O153" s="39"/>
      <c r="P153" s="39"/>
      <c r="Q153" s="39"/>
      <c r="R153" s="39"/>
      <c r="S153" s="39"/>
      <c r="T153" s="39"/>
      <c r="U153" s="39"/>
      <c r="V153" s="39"/>
      <c r="W153" s="41" t="s">
        <v>24</v>
      </c>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6"/>
      <c r="D154" s="6"/>
      <c r="E154" s="6"/>
      <c r="F154" s="7"/>
      <c r="G154" s="7"/>
      <c r="H154" s="7"/>
      <c r="I154" s="7"/>
      <c r="J154" s="7"/>
      <c r="K154" s="7"/>
      <c r="L154" s="7"/>
      <c r="M154" s="7"/>
      <c r="N154" s="7"/>
      <c r="O154" s="7"/>
      <c r="P154" s="7"/>
      <c r="Q154" s="7"/>
      <c r="R154" s="7"/>
      <c r="S154" s="7"/>
      <c r="T154" s="7"/>
      <c r="U154" s="7"/>
      <c r="V154" s="7"/>
      <c r="W154" s="7"/>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c r="BQ154" s="7"/>
      <c r="BR154" s="7"/>
      <c r="BS154" s="7"/>
      <c r="BT154" s="7"/>
      <c r="BU154" s="7"/>
      <c r="BV154" s="7"/>
      <c r="BW154" s="7"/>
      <c r="BX154" s="7"/>
      <c r="BY154" s="7"/>
      <c r="BZ154" s="7"/>
      <c r="CA154" s="7"/>
      <c r="CB154" s="7"/>
      <c r="CC154" s="7"/>
      <c r="CD154" s="7"/>
      <c r="CE154" s="7"/>
      <c r="CF154" s="7"/>
    </row>
    <row r="155" spans="1:84" ht="12" customHeight="1" outlineLevel="1" x14ac:dyDescent="0.25">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thickBot="1" x14ac:dyDescent="0.3">
      <c r="A156" s="5"/>
      <c r="B156" s="6"/>
      <c r="C156" s="6"/>
      <c r="D156" s="6"/>
      <c r="E156" s="6"/>
      <c r="F156" s="6"/>
      <c r="G156" s="6"/>
      <c r="H156" s="7"/>
      <c r="I156" s="7"/>
      <c r="J156" s="7"/>
      <c r="K156" s="7"/>
      <c r="L156" s="7"/>
      <c r="M156" s="7"/>
      <c r="N156" s="240"/>
      <c r="O156" s="240"/>
      <c r="P156" s="240"/>
      <c r="Q156" s="7"/>
      <c r="R156" s="7"/>
      <c r="S156" s="7"/>
      <c r="T156" s="7"/>
      <c r="U156" s="7"/>
      <c r="V156" s="7"/>
      <c r="W156" s="7"/>
      <c r="X156" s="6"/>
      <c r="Y156" s="6"/>
      <c r="Z156" s="6"/>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5.0999999999999996" customHeight="1" outlineLevel="1" x14ac:dyDescent="0.25">
      <c r="A157" s="5"/>
      <c r="B157" s="6"/>
      <c r="C157" s="9" t="s">
        <v>0</v>
      </c>
      <c r="D157" s="9"/>
      <c r="E157" s="9"/>
      <c r="F157" s="9"/>
      <c r="G157" s="9"/>
      <c r="H157" s="9"/>
      <c r="I157" s="9"/>
      <c r="J157" s="9"/>
      <c r="K157" s="10"/>
      <c r="L157" s="10"/>
      <c r="M157" s="10"/>
      <c r="N157" s="242"/>
      <c r="O157" s="242"/>
      <c r="P157" s="242"/>
      <c r="Q157" s="10"/>
      <c r="R157" s="10"/>
      <c r="S157" s="10"/>
      <c r="T157" s="10"/>
      <c r="U157" s="10"/>
      <c r="V157" s="10"/>
      <c r="W157" s="11"/>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2" t="s">
        <v>1</v>
      </c>
      <c r="F158" s="13"/>
      <c r="G158" s="14" t="s">
        <v>299</v>
      </c>
      <c r="H158" s="13"/>
      <c r="I158" s="13"/>
      <c r="J158" s="13"/>
      <c r="K158" s="13"/>
      <c r="L158" s="13"/>
      <c r="M158" s="13"/>
      <c r="N158" s="245"/>
      <c r="O158" s="245"/>
      <c r="P158" s="245"/>
      <c r="Q158" s="13"/>
      <c r="R158" s="13"/>
      <c r="S158" s="15"/>
      <c r="T158" s="13"/>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2"/>
      <c r="D159" s="12"/>
      <c r="E159" s="17"/>
      <c r="F159" s="13"/>
      <c r="G159" s="18"/>
      <c r="H159" s="13"/>
      <c r="I159" s="13"/>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7"/>
      <c r="D160" s="12"/>
      <c r="E160" s="17"/>
      <c r="F160" s="13"/>
      <c r="G160" s="13" t="s">
        <v>2</v>
      </c>
      <c r="H160" s="13"/>
      <c r="I160" s="13" t="s">
        <v>293</v>
      </c>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20">
        <v>0</v>
      </c>
      <c r="D161" s="12"/>
      <c r="E161" s="17"/>
      <c r="F161" s="13"/>
      <c r="G161" s="21"/>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233"/>
      <c r="K162" s="233"/>
      <c r="L162" s="233"/>
      <c r="M162" s="233"/>
      <c r="N162" s="819"/>
      <c r="O162" s="819"/>
      <c r="P162" s="819"/>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17"/>
      <c r="J163" s="17"/>
      <c r="K163" s="17"/>
      <c r="L163" s="233"/>
      <c r="M163" s="233"/>
      <c r="N163" s="819"/>
      <c r="O163" s="819"/>
      <c r="P163" s="819"/>
      <c r="Q163" s="233"/>
      <c r="R163" s="233"/>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23"/>
      <c r="J164" s="23"/>
      <c r="K164" s="23"/>
      <c r="L164" s="23"/>
      <c r="M164" s="23"/>
      <c r="N164" s="255"/>
      <c r="O164" s="255"/>
      <c r="P164" s="255"/>
      <c r="Q164" s="23"/>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t="s">
        <v>67</v>
      </c>
      <c r="I165" s="249" t="s">
        <v>458</v>
      </c>
      <c r="J165" s="255" t="s">
        <v>445</v>
      </c>
      <c r="K165" s="255" t="s">
        <v>63</v>
      </c>
      <c r="L165" s="255" t="s">
        <v>64</v>
      </c>
      <c r="M165" s="255" t="s">
        <v>65</v>
      </c>
      <c r="N165" s="255" t="s">
        <v>66</v>
      </c>
      <c r="O165" s="255" t="s">
        <v>997</v>
      </c>
      <c r="P165" s="255" t="s">
        <v>998</v>
      </c>
      <c r="Q165" s="255" t="s">
        <v>999</v>
      </c>
      <c r="R165" s="24"/>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5" outlineLevel="1" x14ac:dyDescent="0.25">
      <c r="A166" s="5"/>
      <c r="B166" s="6"/>
      <c r="C166" s="17"/>
      <c r="D166" s="17"/>
      <c r="E166" s="17"/>
      <c r="F166" s="26"/>
      <c r="G166" s="27" t="s">
        <v>39</v>
      </c>
      <c r="H166" s="27" t="s">
        <v>69</v>
      </c>
      <c r="I166" s="258" t="s">
        <v>79</v>
      </c>
      <c r="J166" s="370">
        <v>120</v>
      </c>
      <c r="K166" s="370">
        <v>120</v>
      </c>
      <c r="L166" s="370">
        <v>120</v>
      </c>
      <c r="M166" s="370">
        <v>120</v>
      </c>
      <c r="N166" s="370">
        <v>120</v>
      </c>
      <c r="O166" s="370">
        <v>0</v>
      </c>
      <c r="P166" s="370">
        <v>0</v>
      </c>
      <c r="Q166" s="370">
        <v>0</v>
      </c>
      <c r="R166" s="62"/>
      <c r="S166" s="62"/>
      <c r="T166" s="62"/>
      <c r="U166" s="62"/>
      <c r="V166" s="60"/>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80</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8" t="s">
        <v>397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398</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85</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257</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255</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7"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75"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c r="I179" s="236"/>
      <c r="J179" s="237"/>
      <c r="K179" s="237"/>
      <c r="L179" s="237"/>
      <c r="M179" s="237"/>
      <c r="N179" s="65"/>
      <c r="O179" s="65"/>
      <c r="P179" s="65"/>
      <c r="Q179" s="65"/>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c r="H180" s="235" t="s">
        <v>67</v>
      </c>
      <c r="I180" s="235" t="s">
        <v>458</v>
      </c>
      <c r="J180" s="228" t="s">
        <v>445</v>
      </c>
      <c r="K180" s="228" t="s">
        <v>63</v>
      </c>
      <c r="L180" s="228" t="s">
        <v>64</v>
      </c>
      <c r="M180" s="228" t="s">
        <v>65</v>
      </c>
      <c r="N180" s="228" t="s">
        <v>66</v>
      </c>
      <c r="O180" s="228" t="s">
        <v>997</v>
      </c>
      <c r="P180" s="228" t="s">
        <v>998</v>
      </c>
      <c r="Q180" s="228" t="s">
        <v>999</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t="s">
        <v>300</v>
      </c>
      <c r="H181" s="258" t="s">
        <v>69</v>
      </c>
      <c r="I181" s="258" t="s">
        <v>79</v>
      </c>
      <c r="J181" s="340">
        <v>1</v>
      </c>
      <c r="K181" s="340">
        <v>1</v>
      </c>
      <c r="L181" s="340">
        <v>1</v>
      </c>
      <c r="M181" s="340">
        <v>1</v>
      </c>
      <c r="N181" s="340">
        <v>1</v>
      </c>
      <c r="O181" s="340">
        <v>0</v>
      </c>
      <c r="P181" s="340">
        <v>0</v>
      </c>
      <c r="Q181" s="340">
        <v>0</v>
      </c>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80</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258" t="s">
        <v>397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398</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85</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257</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255</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7"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75"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12" customHeight="1" outlineLevel="1" x14ac:dyDescent="0.25">
      <c r="A194" s="5"/>
      <c r="B194" s="6"/>
      <c r="C194" s="17"/>
      <c r="D194" s="17"/>
      <c r="E194" s="17"/>
      <c r="F194" s="33"/>
      <c r="G194" s="34"/>
      <c r="H194" s="34"/>
      <c r="I194" s="64"/>
      <c r="J194" s="63"/>
      <c r="K194" s="63"/>
      <c r="L194" s="63"/>
      <c r="M194" s="63"/>
      <c r="N194" s="63"/>
      <c r="O194" s="63"/>
      <c r="P194" s="63"/>
      <c r="Q194" s="63"/>
      <c r="R194" s="59"/>
      <c r="S194" s="59"/>
      <c r="T194" s="59"/>
      <c r="U194" s="59"/>
      <c r="V194" s="6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5.0999999999999996" customHeight="1" outlineLevel="1" x14ac:dyDescent="0.25">
      <c r="A195" s="5"/>
      <c r="B195" s="6"/>
      <c r="C195" s="17"/>
      <c r="D195" s="17"/>
      <c r="E195" s="17"/>
      <c r="F195" s="36"/>
      <c r="G195" s="37"/>
      <c r="H195" s="37"/>
      <c r="I195" s="37"/>
      <c r="J195" s="38"/>
      <c r="K195" s="38"/>
      <c r="L195" s="38"/>
      <c r="M195" s="38"/>
      <c r="N195" s="268"/>
      <c r="O195" s="268"/>
      <c r="P195" s="268"/>
      <c r="Q195" s="38"/>
      <c r="R195" s="38"/>
      <c r="S195" s="38"/>
      <c r="T195" s="38"/>
      <c r="U195" s="38"/>
      <c r="V195" s="30"/>
      <c r="W195" s="16"/>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24.95" customHeight="1" outlineLevel="1" x14ac:dyDescent="0.25">
      <c r="A196" s="5"/>
      <c r="B196" s="6"/>
      <c r="C196" s="39"/>
      <c r="D196" s="39"/>
      <c r="E196" s="39"/>
      <c r="F196" s="39"/>
      <c r="G196" s="40" t="str">
        <f>G158</f>
        <v>Non Arable Pasture Inputs</v>
      </c>
      <c r="H196" s="39"/>
      <c r="I196" s="39"/>
      <c r="J196" s="39"/>
      <c r="K196" s="39"/>
      <c r="L196" s="39"/>
      <c r="M196" s="39"/>
      <c r="N196" s="269"/>
      <c r="O196" s="269"/>
      <c r="P196" s="269"/>
      <c r="Q196" s="39"/>
      <c r="R196" s="39"/>
      <c r="S196" s="39"/>
      <c r="T196" s="39"/>
      <c r="U196" s="39"/>
      <c r="V196" s="39"/>
      <c r="W196" s="41" t="s">
        <v>24</v>
      </c>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12" customHeight="1" outlineLevel="1" x14ac:dyDescent="0.25">
      <c r="A197" s="5"/>
      <c r="B197" s="6"/>
      <c r="C197" s="6"/>
      <c r="D197" s="6"/>
      <c r="E197" s="6"/>
      <c r="F197" s="7"/>
      <c r="G197" s="7"/>
      <c r="H197" s="7"/>
      <c r="I197" s="7"/>
      <c r="J197" s="7"/>
      <c r="K197" s="7"/>
      <c r="L197" s="7"/>
      <c r="M197" s="7"/>
      <c r="N197" s="240"/>
      <c r="O197" s="240"/>
      <c r="P197" s="240"/>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7"/>
      <c r="BT197" s="7"/>
      <c r="BU197" s="7"/>
      <c r="BV197" s="7"/>
      <c r="BW197" s="7"/>
      <c r="BX197" s="7"/>
      <c r="BY197" s="7"/>
      <c r="BZ197" s="7"/>
      <c r="CA197" s="7"/>
      <c r="CB197" s="7"/>
      <c r="CC197" s="7"/>
      <c r="CD197" s="7"/>
      <c r="CE197" s="7"/>
      <c r="CF197" s="7"/>
    </row>
    <row r="198" spans="1:84" ht="12" customHeight="1" outlineLevel="1" x14ac:dyDescent="0.25">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thickBot="1" x14ac:dyDescent="0.3">
      <c r="A199" s="5"/>
      <c r="B199" s="6"/>
      <c r="C199" s="6"/>
      <c r="D199" s="6"/>
      <c r="E199" s="6"/>
      <c r="F199" s="6"/>
      <c r="G199" s="6"/>
      <c r="H199" s="7"/>
      <c r="I199" s="7"/>
      <c r="J199" s="7"/>
      <c r="K199" s="7"/>
      <c r="L199" s="7"/>
      <c r="M199" s="7"/>
      <c r="N199" s="7"/>
      <c r="O199" s="7"/>
      <c r="P199" s="7"/>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6"/>
      <c r="BT199" s="6"/>
      <c r="BU199" s="6"/>
    </row>
    <row r="200" spans="1:84" ht="5.0999999999999996" customHeight="1" outlineLevel="1" x14ac:dyDescent="0.25">
      <c r="A200" s="5"/>
      <c r="B200" s="6"/>
      <c r="C200" s="9" t="s">
        <v>0</v>
      </c>
      <c r="D200" s="9"/>
      <c r="E200" s="9"/>
      <c r="F200" s="9"/>
      <c r="G200" s="9"/>
      <c r="H200" s="9"/>
      <c r="I200" s="9"/>
      <c r="J200" s="9"/>
      <c r="K200" s="10"/>
      <c r="L200" s="10"/>
      <c r="M200" s="10"/>
      <c r="N200" s="10"/>
      <c r="O200" s="10"/>
      <c r="P200" s="10"/>
      <c r="Q200" s="10"/>
      <c r="R200" s="10"/>
      <c r="S200" s="10"/>
      <c r="T200" s="10"/>
      <c r="U200" s="10"/>
      <c r="V200" s="10"/>
      <c r="W200" s="10"/>
      <c r="X200" s="10"/>
      <c r="Y200" s="10"/>
      <c r="Z200" s="10"/>
      <c r="AA200" s="242"/>
      <c r="AB200" s="242"/>
      <c r="AC200" s="242"/>
      <c r="AD200" s="242"/>
      <c r="AE200" s="242"/>
      <c r="AF200" s="242"/>
      <c r="AG200" s="242"/>
      <c r="AH200" s="242"/>
      <c r="AI200" s="242"/>
      <c r="AJ200" s="242"/>
      <c r="AK200" s="242"/>
      <c r="AL200" s="242"/>
      <c r="AM200" s="242"/>
      <c r="AN200" s="242"/>
      <c r="AO200" s="242"/>
      <c r="AP200" s="242"/>
      <c r="AQ200" s="242"/>
      <c r="AR200" s="242"/>
      <c r="AS200" s="242"/>
      <c r="AT200" s="242"/>
      <c r="AU200" s="242"/>
      <c r="AV200" s="242"/>
      <c r="AW200" s="242"/>
      <c r="AX200" s="242"/>
      <c r="AY200" s="242"/>
      <c r="AZ200" s="242"/>
      <c r="BA200" s="242"/>
      <c r="BB200" s="242"/>
      <c r="BC200" s="242"/>
      <c r="BD200" s="242"/>
      <c r="BE200" s="242"/>
      <c r="BF200" s="242"/>
      <c r="BG200" s="242"/>
      <c r="BH200" s="242"/>
      <c r="BI200" s="242"/>
      <c r="BJ200" s="242"/>
      <c r="BK200" s="242"/>
      <c r="BL200" s="242"/>
      <c r="BM200" s="242"/>
      <c r="BN200" s="242"/>
      <c r="BO200" s="242"/>
      <c r="BP200" s="242"/>
      <c r="BQ200" s="10"/>
      <c r="BR200" s="11"/>
      <c r="BS200" s="7"/>
      <c r="BT200" s="7"/>
      <c r="BU200" s="7"/>
    </row>
    <row r="201" spans="1:84" ht="12" customHeight="1" outlineLevel="1" x14ac:dyDescent="0.25">
      <c r="A201" s="5"/>
      <c r="B201" s="6"/>
      <c r="C201" s="12"/>
      <c r="D201" s="12"/>
      <c r="E201" s="12" t="s">
        <v>1</v>
      </c>
      <c r="F201" s="13"/>
      <c r="G201" s="14" t="s">
        <v>385</v>
      </c>
      <c r="H201" s="13"/>
      <c r="I201" s="13"/>
      <c r="J201" s="13"/>
      <c r="K201" s="13"/>
      <c r="L201" s="13" t="s">
        <v>418</v>
      </c>
      <c r="M201" s="13"/>
      <c r="N201" s="13"/>
      <c r="O201" s="13"/>
      <c r="P201" s="13"/>
      <c r="Q201" s="13"/>
      <c r="R201" s="13"/>
      <c r="S201" s="15"/>
      <c r="T201" s="13"/>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2"/>
      <c r="D202" s="12"/>
      <c r="E202" s="17"/>
      <c r="F202" s="13"/>
      <c r="G202" s="18"/>
      <c r="H202" s="13"/>
      <c r="I202" s="327" t="s">
        <v>386</v>
      </c>
      <c r="J202" s="373" t="b">
        <v>1</v>
      </c>
      <c r="K202" s="13"/>
      <c r="L202" s="33" t="s">
        <v>23</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17"/>
      <c r="D203" s="12"/>
      <c r="E203" s="17"/>
      <c r="F203" s="13"/>
      <c r="G203" s="13"/>
      <c r="H203" s="13"/>
      <c r="I203" s="13"/>
      <c r="J203" s="13"/>
      <c r="K203" s="13"/>
      <c r="L203" s="33" t="s">
        <v>416</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20">
        <v>0</v>
      </c>
      <c r="D204" s="12"/>
      <c r="E204" s="17"/>
      <c r="F204" s="13"/>
      <c r="G204" s="21"/>
      <c r="H204" s="13"/>
      <c r="I204" s="13"/>
      <c r="J204" s="13"/>
      <c r="K204" s="13"/>
      <c r="L204" s="33" t="s">
        <v>417</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s="75" customFormat="1" ht="12" customHeight="1" outlineLevel="1" x14ac:dyDescent="0.25">
      <c r="A205" s="238"/>
      <c r="B205" s="239"/>
      <c r="C205" s="252"/>
      <c r="D205" s="244"/>
      <c r="E205" s="249"/>
      <c r="F205" s="245"/>
      <c r="G205" s="253"/>
      <c r="H205" s="245"/>
      <c r="I205" s="245"/>
      <c r="J205" s="245"/>
      <c r="K205" s="245"/>
      <c r="L205" s="265" t="s">
        <v>921</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923</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1002</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1003</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1004</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ht="12" customHeight="1" outlineLevel="1" x14ac:dyDescent="0.25">
      <c r="A210" s="5"/>
      <c r="B210" s="6"/>
      <c r="C210" s="17"/>
      <c r="D210" s="17"/>
      <c r="E210" s="17"/>
      <c r="F210" s="17"/>
      <c r="G210" s="17"/>
      <c r="H210" s="17"/>
      <c r="I210" s="325"/>
      <c r="J210" s="325"/>
      <c r="K210" s="325"/>
      <c r="L210" s="325"/>
      <c r="M210" s="325"/>
      <c r="N210" s="328" t="s">
        <v>396</v>
      </c>
      <c r="O210" s="325"/>
      <c r="P210" s="325"/>
      <c r="Q210" s="325"/>
      <c r="R210" s="325"/>
      <c r="S210" s="325"/>
      <c r="T210" s="325"/>
      <c r="U210" s="325"/>
      <c r="V210" s="325"/>
      <c r="W210" s="325"/>
      <c r="X210" s="325"/>
      <c r="Y210" s="325"/>
      <c r="Z210" s="325"/>
      <c r="AA210" s="687"/>
      <c r="AB210" s="687"/>
      <c r="AC210" s="687"/>
      <c r="AD210" s="687"/>
      <c r="AE210" s="687"/>
      <c r="AF210" s="687"/>
      <c r="AG210" s="687"/>
      <c r="AH210" s="687"/>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c r="BI210" s="687"/>
      <c r="BJ210" s="687"/>
      <c r="BK210" s="687"/>
      <c r="BL210" s="687"/>
      <c r="BM210" s="687"/>
      <c r="BN210" s="687"/>
      <c r="BO210" s="687"/>
      <c r="BP210" s="687"/>
      <c r="BQ210" s="325"/>
      <c r="BR210" s="16"/>
      <c r="BS210" s="7"/>
      <c r="BT210" s="7"/>
      <c r="BU210" s="7"/>
    </row>
    <row r="211" spans="1:73" ht="12" customHeight="1" outlineLevel="1" x14ac:dyDescent="0.25">
      <c r="A211" s="5"/>
      <c r="B211" s="6"/>
      <c r="C211" s="17"/>
      <c r="D211" s="17"/>
      <c r="E211" s="17"/>
      <c r="F211" s="17"/>
      <c r="G211" s="17"/>
      <c r="H211" s="17"/>
      <c r="I211" s="17" t="s">
        <v>293</v>
      </c>
      <c r="J211" s="17"/>
      <c r="K211" s="17"/>
      <c r="L211" s="325"/>
      <c r="M211" s="325"/>
      <c r="N211" s="325"/>
      <c r="O211" s="325"/>
      <c r="P211" s="325"/>
      <c r="Q211" s="325"/>
      <c r="R211" s="325"/>
      <c r="S211" s="325"/>
      <c r="T211" s="325"/>
      <c r="U211" s="325"/>
      <c r="V211" s="325"/>
      <c r="W211" s="325"/>
      <c r="X211" s="325"/>
      <c r="Y211" s="325"/>
      <c r="Z211" s="325"/>
      <c r="AA211" s="687"/>
      <c r="AB211" s="687"/>
      <c r="AC211" s="687"/>
      <c r="AD211" s="687"/>
      <c r="AE211" s="687"/>
      <c r="AF211" s="687"/>
      <c r="AG211" s="687"/>
      <c r="AH211" s="687"/>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c r="BI211" s="687"/>
      <c r="BJ211" s="687"/>
      <c r="BK211" s="687"/>
      <c r="BL211" s="687"/>
      <c r="BM211" s="687"/>
      <c r="BN211" s="687"/>
      <c r="BO211" s="687"/>
      <c r="BP211" s="687"/>
      <c r="BQ211" s="325"/>
      <c r="BR211" s="16"/>
      <c r="BS211" s="7"/>
      <c r="BT211" s="7"/>
      <c r="BU211" s="7"/>
    </row>
    <row r="212" spans="1:73" ht="12" customHeight="1" outlineLevel="1" x14ac:dyDescent="0.25">
      <c r="A212" s="5"/>
      <c r="B212" s="6"/>
      <c r="C212" s="17"/>
      <c r="D212" s="17"/>
      <c r="E212" s="17"/>
      <c r="F212" s="17"/>
      <c r="G212" s="17"/>
      <c r="H212" s="17"/>
      <c r="I212" s="17"/>
      <c r="J212" s="17"/>
      <c r="K212" s="17"/>
      <c r="L212" s="17"/>
      <c r="M212" s="325"/>
      <c r="N212" s="687"/>
      <c r="O212" s="687"/>
      <c r="P212" s="687"/>
      <c r="Q212" s="687"/>
      <c r="R212" s="687"/>
      <c r="S212" s="687"/>
      <c r="T212" s="687"/>
      <c r="U212" s="687"/>
      <c r="V212" s="687"/>
      <c r="W212" s="687"/>
      <c r="X212" s="687"/>
      <c r="Y212" s="687"/>
      <c r="Z212" s="687"/>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687"/>
      <c r="BR212" s="16"/>
      <c r="BS212" s="7"/>
      <c r="BT212" s="7"/>
      <c r="BU212" s="7"/>
    </row>
    <row r="213" spans="1:73" ht="12" customHeight="1" outlineLevel="1" x14ac:dyDescent="0.25">
      <c r="A213" s="5"/>
      <c r="B213" s="6"/>
      <c r="C213" s="17"/>
      <c r="D213" s="17"/>
      <c r="E213" s="17"/>
      <c r="F213" s="17"/>
      <c r="G213" s="249"/>
      <c r="H213" s="23" t="s">
        <v>392</v>
      </c>
      <c r="I213" s="23" t="s">
        <v>391</v>
      </c>
      <c r="J213" s="23" t="s">
        <v>389</v>
      </c>
      <c r="K213" s="23" t="s">
        <v>390</v>
      </c>
      <c r="L213" s="23" t="s">
        <v>388</v>
      </c>
      <c r="M213" s="23" t="s">
        <v>387</v>
      </c>
      <c r="N213" s="687" t="s">
        <v>922</v>
      </c>
      <c r="O213" s="687"/>
      <c r="P213" s="687"/>
      <c r="Q213" s="687"/>
      <c r="R213" s="687"/>
      <c r="S213" s="687"/>
      <c r="T213" s="687"/>
      <c r="U213" s="687"/>
      <c r="V213" s="687"/>
      <c r="W213" s="687"/>
      <c r="X213" s="687"/>
      <c r="Y213" s="687"/>
      <c r="Z213" s="687"/>
      <c r="AA213" s="687"/>
      <c r="AB213" s="687"/>
      <c r="AC213" s="687"/>
      <c r="AD213" s="687"/>
      <c r="AE213" s="687"/>
      <c r="AF213" s="687"/>
      <c r="AG213" s="687"/>
      <c r="AH213" s="687"/>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c r="BI213" s="687"/>
      <c r="BJ213" s="687"/>
      <c r="BK213" s="687"/>
      <c r="BL213" s="687"/>
      <c r="BM213" s="687"/>
      <c r="BN213" s="687"/>
      <c r="BO213" s="687"/>
      <c r="BP213" s="687"/>
      <c r="BQ213" s="687"/>
      <c r="BR213" s="16"/>
      <c r="BS213" s="7"/>
      <c r="BT213" s="7"/>
      <c r="BU213" s="7"/>
    </row>
    <row r="214" spans="1:73" ht="15" outlineLevel="1" x14ac:dyDescent="0.25">
      <c r="A214" s="5"/>
      <c r="B214" s="6"/>
      <c r="C214" s="17"/>
      <c r="D214" s="17"/>
      <c r="E214" s="17"/>
      <c r="F214" s="26"/>
      <c r="G214" s="8" t="str">
        <f t="shared" ref="G214:G246" si="19">_xlfn.CONCAT(H214:M214)</f>
        <v>AAAAAa</v>
      </c>
      <c r="H214" s="371" t="s">
        <v>23</v>
      </c>
      <c r="I214" s="371" t="s">
        <v>23</v>
      </c>
      <c r="J214" s="371" t="s">
        <v>23</v>
      </c>
      <c r="K214" s="371" t="s">
        <v>23</v>
      </c>
      <c r="L214" s="371" t="s">
        <v>23</v>
      </c>
      <c r="M214" s="372" t="s">
        <v>79</v>
      </c>
      <c r="N214" s="8" t="b">
        <f>AND(COUNTIF(G215:$G$246,G214))</f>
        <v>0</v>
      </c>
      <c r="BR214" s="16"/>
      <c r="BS214" s="7"/>
      <c r="BT214" s="7"/>
      <c r="BU214" s="7"/>
    </row>
    <row r="215" spans="1:73" ht="15" outlineLevel="1" x14ac:dyDescent="0.25">
      <c r="A215" s="5"/>
      <c r="B215" s="6"/>
      <c r="C215" s="17"/>
      <c r="D215" s="17"/>
      <c r="E215" s="17"/>
      <c r="F215" s="26"/>
      <c r="G215" s="75" t="str">
        <f t="shared" si="19"/>
        <v>YAEAE1a</v>
      </c>
      <c r="H215" s="371" t="s">
        <v>413</v>
      </c>
      <c r="I215" s="371" t="s">
        <v>23</v>
      </c>
      <c r="J215" s="371" t="s">
        <v>87</v>
      </c>
      <c r="K215" s="371" t="s">
        <v>23</v>
      </c>
      <c r="L215" s="371" t="s">
        <v>1074</v>
      </c>
      <c r="M215" s="372" t="s">
        <v>79</v>
      </c>
      <c r="N215" s="75" t="b">
        <f>AND(COUNTIF(G216:$G$246,G215))</f>
        <v>0</v>
      </c>
      <c r="O215" s="780" t="s">
        <v>416</v>
      </c>
      <c r="BR215" s="16"/>
      <c r="BS215" s="7"/>
      <c r="BT215" s="7"/>
      <c r="BU215" s="7"/>
    </row>
    <row r="216" spans="1:73" ht="15" outlineLevel="1" x14ac:dyDescent="0.25">
      <c r="A216" s="5"/>
      <c r="B216" s="6"/>
      <c r="C216" s="17"/>
      <c r="D216" s="17"/>
      <c r="E216" s="17"/>
      <c r="F216" s="26"/>
      <c r="G216" s="75" t="str">
        <f t="shared" si="19"/>
        <v>AYAEAb</v>
      </c>
      <c r="H216" s="371" t="s">
        <v>23</v>
      </c>
      <c r="I216" s="371" t="s">
        <v>413</v>
      </c>
      <c r="J216" s="371" t="s">
        <v>23</v>
      </c>
      <c r="K216" s="371" t="s">
        <v>87</v>
      </c>
      <c r="L216" s="371" t="s">
        <v>23</v>
      </c>
      <c r="M216" s="372" t="s">
        <v>76</v>
      </c>
      <c r="N216" s="75" t="b">
        <f>AND(COUNTIF(G220:$G$246,G216))</f>
        <v>0</v>
      </c>
      <c r="O216" s="780" t="s">
        <v>416</v>
      </c>
      <c r="BR216" s="16"/>
      <c r="BS216" s="7"/>
      <c r="BT216" s="7"/>
      <c r="BU216" s="7"/>
    </row>
    <row r="217" spans="1:73" s="765" customFormat="1" ht="15" outlineLevel="1" x14ac:dyDescent="0.25">
      <c r="A217" s="769"/>
      <c r="B217" s="766"/>
      <c r="C217" s="778"/>
      <c r="D217" s="778"/>
      <c r="E217" s="778"/>
      <c r="F217" s="782"/>
      <c r="G217" s="765" t="str">
        <f t="shared" ref="G217" si="20">_xlfn.CONCAT(H217:M217)</f>
        <v>AYAEAbd</v>
      </c>
      <c r="H217" s="371" t="s">
        <v>23</v>
      </c>
      <c r="I217" s="371" t="s">
        <v>413</v>
      </c>
      <c r="J217" s="371" t="s">
        <v>23</v>
      </c>
      <c r="K217" s="371" t="s">
        <v>87</v>
      </c>
      <c r="L217" s="371" t="s">
        <v>23</v>
      </c>
      <c r="M217" s="372" t="s">
        <v>1077</v>
      </c>
      <c r="N217" s="765" t="b">
        <f>AND(COUNTIF(G221:$G$246,G217))</f>
        <v>0</v>
      </c>
      <c r="O217" s="780" t="s">
        <v>1081</v>
      </c>
      <c r="BR217" s="773"/>
      <c r="BS217" s="768"/>
      <c r="BT217" s="768"/>
      <c r="BU217" s="768"/>
    </row>
    <row r="218" spans="1:73" s="765" customFormat="1" ht="15" outlineLevel="1" x14ac:dyDescent="0.25">
      <c r="A218" s="769"/>
      <c r="B218" s="766"/>
      <c r="C218" s="778"/>
      <c r="D218" s="778"/>
      <c r="E218" s="778"/>
      <c r="F218" s="782"/>
      <c r="G218" s="765" t="str">
        <f t="shared" ref="G218:G219" si="21">_xlfn.CONCAT(H218:M218)</f>
        <v>YAEAOFa</v>
      </c>
      <c r="H218" s="371" t="s">
        <v>413</v>
      </c>
      <c r="I218" s="371" t="s">
        <v>23</v>
      </c>
      <c r="J218" s="371" t="s">
        <v>87</v>
      </c>
      <c r="K218" s="371" t="s">
        <v>23</v>
      </c>
      <c r="L218" s="371" t="s">
        <v>175</v>
      </c>
      <c r="M218" s="372" t="s">
        <v>79</v>
      </c>
      <c r="N218" s="765" t="b">
        <f>AND(COUNTIF(G219:$G$246,G218))</f>
        <v>0</v>
      </c>
      <c r="O218" s="780" t="s">
        <v>1073</v>
      </c>
      <c r="BR218" s="773"/>
      <c r="BS218" s="768"/>
      <c r="BT218" s="768"/>
      <c r="BU218" s="768"/>
    </row>
    <row r="219" spans="1:73" s="765" customFormat="1" ht="15" outlineLevel="1" x14ac:dyDescent="0.25">
      <c r="A219" s="769"/>
      <c r="B219" s="766"/>
      <c r="C219" s="778"/>
      <c r="D219" s="778"/>
      <c r="E219" s="778"/>
      <c r="F219" s="782"/>
      <c r="G219" s="765" t="str">
        <f t="shared" si="21"/>
        <v>AYAEAof</v>
      </c>
      <c r="H219" s="371" t="s">
        <v>23</v>
      </c>
      <c r="I219" s="371" t="s">
        <v>413</v>
      </c>
      <c r="J219" s="371" t="s">
        <v>23</v>
      </c>
      <c r="K219" s="371" t="s">
        <v>87</v>
      </c>
      <c r="L219" s="371" t="s">
        <v>23</v>
      </c>
      <c r="M219" s="372" t="s">
        <v>250</v>
      </c>
      <c r="N219" s="765" t="b">
        <f>AND(COUNTIF(G222:$G$246,G219))</f>
        <v>0</v>
      </c>
      <c r="O219" s="780" t="s">
        <v>1073</v>
      </c>
      <c r="BR219" s="773"/>
      <c r="BS219" s="768"/>
      <c r="BT219" s="768"/>
      <c r="BU219" s="768"/>
    </row>
    <row r="220" spans="1:73" ht="15" outlineLevel="1" x14ac:dyDescent="0.25">
      <c r="A220" s="5"/>
      <c r="B220" s="6"/>
      <c r="C220" s="17"/>
      <c r="D220" s="17"/>
      <c r="E220" s="17"/>
      <c r="F220" s="26"/>
      <c r="G220" s="75" t="str">
        <f t="shared" si="19"/>
        <v>YYNENb</v>
      </c>
      <c r="H220" s="371" t="s">
        <v>413</v>
      </c>
      <c r="I220" s="371" t="s">
        <v>413</v>
      </c>
      <c r="J220" s="371" t="s">
        <v>86</v>
      </c>
      <c r="K220" s="371" t="s">
        <v>87</v>
      </c>
      <c r="L220" s="371" t="s">
        <v>86</v>
      </c>
      <c r="M220" s="372" t="s">
        <v>76</v>
      </c>
      <c r="N220" s="75" t="b">
        <f>AND(COUNTIF(G221:$G$246,G220))</f>
        <v>0</v>
      </c>
      <c r="BR220" s="16"/>
      <c r="BS220" s="7"/>
      <c r="BT220" s="7"/>
      <c r="BU220" s="7"/>
    </row>
    <row r="221" spans="1:73" ht="15" outlineLevel="1" x14ac:dyDescent="0.25">
      <c r="A221" s="5"/>
      <c r="B221" s="6"/>
      <c r="C221" s="17"/>
      <c r="D221" s="17"/>
      <c r="E221" s="17"/>
      <c r="F221" s="26"/>
      <c r="G221" s="75" t="str">
        <f t="shared" si="19"/>
        <v>YYENE1z</v>
      </c>
      <c r="H221" s="371" t="s">
        <v>413</v>
      </c>
      <c r="I221" s="371" t="s">
        <v>413</v>
      </c>
      <c r="J221" s="371" t="s">
        <v>87</v>
      </c>
      <c r="K221" s="371" t="s">
        <v>86</v>
      </c>
      <c r="L221" s="371" t="s">
        <v>1074</v>
      </c>
      <c r="M221" s="371" t="s">
        <v>81</v>
      </c>
      <c r="N221" s="75" t="b">
        <f>AND(COUNTIF(G222:$G$246,G221))</f>
        <v>0</v>
      </c>
      <c r="BR221" s="16"/>
      <c r="BS221" s="7"/>
      <c r="BT221" s="7"/>
      <c r="BU221" s="7"/>
    </row>
    <row r="222" spans="1:73" s="75" customFormat="1" ht="15" outlineLevel="1" x14ac:dyDescent="0.25">
      <c r="A222" s="238"/>
      <c r="B222" s="239"/>
      <c r="C222" s="249"/>
      <c r="D222" s="249"/>
      <c r="E222" s="249"/>
      <c r="F222" s="257"/>
      <c r="G222" s="75" t="str">
        <f t="shared" si="19"/>
        <v>YYENE1r</v>
      </c>
      <c r="H222" s="371" t="s">
        <v>413</v>
      </c>
      <c r="I222" s="371" t="s">
        <v>413</v>
      </c>
      <c r="J222" s="371" t="s">
        <v>87</v>
      </c>
      <c r="K222" s="371" t="s">
        <v>86</v>
      </c>
      <c r="L222" s="371" t="s">
        <v>1074</v>
      </c>
      <c r="M222" s="371" t="s">
        <v>72</v>
      </c>
      <c r="N222" s="75" t="b">
        <f>AND(COUNTIF(G223:$G$246,G222))</f>
        <v>0</v>
      </c>
      <c r="BR222" s="248"/>
      <c r="BS222" s="240"/>
      <c r="BT222" s="240"/>
      <c r="BU222" s="240"/>
    </row>
    <row r="223" spans="1:73" s="75" customFormat="1" ht="15" outlineLevel="1" x14ac:dyDescent="0.25">
      <c r="A223" s="238"/>
      <c r="B223" s="239"/>
      <c r="C223" s="249"/>
      <c r="D223" s="249"/>
      <c r="E223" s="249"/>
      <c r="F223" s="257"/>
      <c r="G223" s="75" t="str">
        <f t="shared" si="19"/>
        <v>YYNEE1r</v>
      </c>
      <c r="H223" s="371" t="s">
        <v>413</v>
      </c>
      <c r="I223" s="371" t="s">
        <v>413</v>
      </c>
      <c r="J223" s="371" t="s">
        <v>86</v>
      </c>
      <c r="K223" s="371" t="s">
        <v>87</v>
      </c>
      <c r="L223" s="371" t="s">
        <v>1074</v>
      </c>
      <c r="M223" s="371" t="s">
        <v>72</v>
      </c>
      <c r="N223" s="75" t="b">
        <f>AND(COUNTIF(G224:$G$246,G223))</f>
        <v>0</v>
      </c>
      <c r="BR223" s="248"/>
      <c r="BS223" s="240"/>
      <c r="BT223" s="240"/>
      <c r="BU223" s="240"/>
    </row>
    <row r="224" spans="1:73" s="75" customFormat="1" ht="15" outlineLevel="1" x14ac:dyDescent="0.25">
      <c r="A224" s="238"/>
      <c r="B224" s="239"/>
      <c r="C224" s="249"/>
      <c r="D224" s="249"/>
      <c r="E224" s="249"/>
      <c r="F224" s="257"/>
      <c r="G224" s="75" t="str">
        <f t="shared" si="19"/>
        <v>YYEENw</v>
      </c>
      <c r="H224" s="371" t="s">
        <v>413</v>
      </c>
      <c r="I224" s="371" t="s">
        <v>413</v>
      </c>
      <c r="J224" s="371" t="s">
        <v>87</v>
      </c>
      <c r="K224" s="371" t="s">
        <v>87</v>
      </c>
      <c r="L224" s="371" t="s">
        <v>86</v>
      </c>
      <c r="M224" s="371" t="s">
        <v>73</v>
      </c>
      <c r="N224" s="75" t="b">
        <f>AND(COUNTIF(G225:$G$246,G224))</f>
        <v>0</v>
      </c>
      <c r="BR224" s="248"/>
      <c r="BS224" s="240"/>
      <c r="BT224" s="240"/>
      <c r="BU224" s="240"/>
    </row>
    <row r="225" spans="1:73" s="75" customFormat="1" ht="15" outlineLevel="1" x14ac:dyDescent="0.25">
      <c r="A225" s="238"/>
      <c r="B225" s="239"/>
      <c r="C225" s="249"/>
      <c r="D225" s="249"/>
      <c r="E225" s="249"/>
      <c r="F225" s="257"/>
      <c r="G225" s="75" t="str">
        <f t="shared" si="19"/>
        <v>YYENE1b</v>
      </c>
      <c r="H225" s="371" t="s">
        <v>413</v>
      </c>
      <c r="I225" s="371" t="s">
        <v>413</v>
      </c>
      <c r="J225" s="371" t="s">
        <v>87</v>
      </c>
      <c r="K225" s="371" t="s">
        <v>86</v>
      </c>
      <c r="L225" s="371" t="s">
        <v>1074</v>
      </c>
      <c r="M225" s="371" t="s">
        <v>76</v>
      </c>
      <c r="N225" s="75" t="b">
        <f>AND(COUNTIF(G226:$G$246,G225))</f>
        <v>0</v>
      </c>
      <c r="BR225" s="248"/>
      <c r="BS225" s="240"/>
      <c r="BT225" s="240"/>
      <c r="BU225" s="240"/>
    </row>
    <row r="226" spans="1:73" s="75" customFormat="1" ht="15" outlineLevel="1" x14ac:dyDescent="0.25">
      <c r="A226" s="238"/>
      <c r="B226" s="239"/>
      <c r="C226" s="249"/>
      <c r="D226" s="249"/>
      <c r="E226" s="249"/>
      <c r="F226" s="257"/>
      <c r="G226" s="75" t="str">
        <f t="shared" si="19"/>
        <v>AAAAAz</v>
      </c>
      <c r="H226" s="371" t="s">
        <v>23</v>
      </c>
      <c r="I226" s="371" t="s">
        <v>23</v>
      </c>
      <c r="J226" s="371" t="s">
        <v>23</v>
      </c>
      <c r="K226" s="371" t="s">
        <v>23</v>
      </c>
      <c r="L226" s="371" t="s">
        <v>23</v>
      </c>
      <c r="M226" s="371" t="s">
        <v>81</v>
      </c>
      <c r="N226" s="75" t="b">
        <f>AND(COUNTIF(G227:$G$246,G226))</f>
        <v>0</v>
      </c>
      <c r="BR226" s="248"/>
      <c r="BS226" s="240"/>
      <c r="BT226" s="240"/>
      <c r="BU226" s="240"/>
    </row>
    <row r="227" spans="1:73" s="75" customFormat="1" ht="15" outlineLevel="1" x14ac:dyDescent="0.25">
      <c r="A227" s="238"/>
      <c r="B227" s="239"/>
      <c r="C227" s="249"/>
      <c r="D227" s="249"/>
      <c r="E227" s="249"/>
      <c r="F227" s="257"/>
      <c r="G227" s="75" t="str">
        <f t="shared" si="19"/>
        <v>AAAANw</v>
      </c>
      <c r="H227" s="371" t="s">
        <v>23</v>
      </c>
      <c r="I227" s="371" t="s">
        <v>23</v>
      </c>
      <c r="J227" s="371" t="s">
        <v>23</v>
      </c>
      <c r="K227" s="371" t="s">
        <v>23</v>
      </c>
      <c r="L227" s="371" t="s">
        <v>86</v>
      </c>
      <c r="M227" s="371" t="s">
        <v>73</v>
      </c>
      <c r="N227" s="75" t="b">
        <f>AND(COUNTIF(G228:$G$246,G227))</f>
        <v>0</v>
      </c>
      <c r="BR227" s="248"/>
      <c r="BS227" s="240"/>
      <c r="BT227" s="240"/>
      <c r="BU227" s="240"/>
    </row>
    <row r="228" spans="1:73" s="75" customFormat="1" ht="15" outlineLevel="1" x14ac:dyDescent="0.25">
      <c r="A228" s="238"/>
      <c r="B228" s="239"/>
      <c r="C228" s="249"/>
      <c r="D228" s="249"/>
      <c r="E228" s="249"/>
      <c r="F228" s="257"/>
      <c r="G228" s="75" t="str">
        <f t="shared" si="19"/>
        <v>AAANE1b</v>
      </c>
      <c r="H228" s="371" t="s">
        <v>23</v>
      </c>
      <c r="I228" s="371" t="s">
        <v>23</v>
      </c>
      <c r="J228" s="371" t="s">
        <v>23</v>
      </c>
      <c r="K228" s="371" t="s">
        <v>86</v>
      </c>
      <c r="L228" s="371" t="s">
        <v>1074</v>
      </c>
      <c r="M228" s="371" t="s">
        <v>76</v>
      </c>
      <c r="N228" s="75" t="b">
        <f>AND(COUNTIF(G229:$G$246,G228))</f>
        <v>0</v>
      </c>
      <c r="BR228" s="248"/>
      <c r="BS228" s="240"/>
      <c r="BT228" s="240"/>
      <c r="BU228" s="240"/>
    </row>
    <row r="229" spans="1:73" s="75" customFormat="1" ht="15" outlineLevel="1" x14ac:dyDescent="0.25">
      <c r="A229" s="238"/>
      <c r="B229" s="239"/>
      <c r="C229" s="249"/>
      <c r="D229" s="249"/>
      <c r="E229" s="249"/>
      <c r="F229" s="257"/>
      <c r="G229" s="75" t="str">
        <f t="shared" si="19"/>
        <v>AANEE1a</v>
      </c>
      <c r="H229" s="371" t="s">
        <v>23</v>
      </c>
      <c r="I229" s="371" t="s">
        <v>23</v>
      </c>
      <c r="J229" s="371" t="s">
        <v>86</v>
      </c>
      <c r="K229" s="371" t="s">
        <v>87</v>
      </c>
      <c r="L229" s="371" t="s">
        <v>1074</v>
      </c>
      <c r="M229" s="371" t="s">
        <v>79</v>
      </c>
      <c r="N229" s="75" t="b">
        <f>AND(COUNTIF(G230:$G$246,G229))</f>
        <v>0</v>
      </c>
      <c r="BR229" s="248"/>
      <c r="BS229" s="240"/>
      <c r="BT229" s="240"/>
      <c r="BU229" s="240"/>
    </row>
    <row r="230" spans="1:73" s="75" customFormat="1" ht="15" outlineLevel="1" x14ac:dyDescent="0.25">
      <c r="A230" s="238"/>
      <c r="B230" s="239"/>
      <c r="C230" s="249"/>
      <c r="D230" s="249"/>
      <c r="E230" s="249"/>
      <c r="F230" s="257"/>
      <c r="G230" s="75" t="str">
        <f t="shared" si="19"/>
        <v>AYEEAa</v>
      </c>
      <c r="H230" s="371" t="s">
        <v>23</v>
      </c>
      <c r="I230" s="371" t="s">
        <v>413</v>
      </c>
      <c r="J230" s="371" t="s">
        <v>87</v>
      </c>
      <c r="K230" s="371" t="s">
        <v>87</v>
      </c>
      <c r="L230" s="371" t="s">
        <v>23</v>
      </c>
      <c r="M230" s="371" t="s">
        <v>79</v>
      </c>
      <c r="N230" s="75" t="b">
        <f>AND(COUNTIF(G231:$G$246,G230))</f>
        <v>0</v>
      </c>
      <c r="BR230" s="248"/>
      <c r="BS230" s="240"/>
      <c r="BT230" s="240"/>
      <c r="BU230" s="240"/>
    </row>
    <row r="231" spans="1:73" s="75" customFormat="1" ht="15" outlineLevel="1" x14ac:dyDescent="0.25">
      <c r="A231" s="238"/>
      <c r="B231" s="239"/>
      <c r="C231" s="249"/>
      <c r="D231" s="249"/>
      <c r="E231" s="249"/>
      <c r="F231" s="257"/>
      <c r="G231" s="75" t="str">
        <f t="shared" si="19"/>
        <v>YYEAAa</v>
      </c>
      <c r="H231" s="371" t="s">
        <v>413</v>
      </c>
      <c r="I231" s="371" t="s">
        <v>413</v>
      </c>
      <c r="J231" s="371" t="s">
        <v>87</v>
      </c>
      <c r="K231" s="371" t="s">
        <v>23</v>
      </c>
      <c r="L231" s="371" t="s">
        <v>23</v>
      </c>
      <c r="M231" s="371" t="s">
        <v>79</v>
      </c>
      <c r="N231" s="75" t="b">
        <f>AND(COUNTIF(G232:$G$246,G231))</f>
        <v>0</v>
      </c>
      <c r="BR231" s="248"/>
      <c r="BS231" s="240"/>
      <c r="BT231" s="240"/>
      <c r="BU231" s="240"/>
    </row>
    <row r="232" spans="1:73" s="75" customFormat="1" ht="15" outlineLevel="1" x14ac:dyDescent="0.25">
      <c r="A232" s="238"/>
      <c r="B232" s="239"/>
      <c r="C232" s="249"/>
      <c r="D232" s="249"/>
      <c r="E232" s="249"/>
      <c r="F232" s="257"/>
      <c r="G232" s="75" t="str">
        <f t="shared" si="19"/>
        <v>YYAAAa</v>
      </c>
      <c r="H232" s="371" t="s">
        <v>413</v>
      </c>
      <c r="I232" s="371" t="s">
        <v>413</v>
      </c>
      <c r="J232" s="371" t="s">
        <v>23</v>
      </c>
      <c r="K232" s="371" t="s">
        <v>23</v>
      </c>
      <c r="L232" s="371" t="s">
        <v>23</v>
      </c>
      <c r="M232" s="371" t="s">
        <v>79</v>
      </c>
      <c r="N232" s="75" t="b">
        <f>AND(COUNTIF(G233:$G$246,G232))</f>
        <v>0</v>
      </c>
      <c r="BR232" s="248"/>
      <c r="BS232" s="240"/>
      <c r="BT232" s="240"/>
      <c r="BU232" s="240"/>
    </row>
    <row r="233" spans="1:73" s="75" customFormat="1" ht="15" outlineLevel="1" x14ac:dyDescent="0.25">
      <c r="A233" s="238"/>
      <c r="B233" s="239"/>
      <c r="C233" s="249"/>
      <c r="D233" s="249"/>
      <c r="E233" s="249"/>
      <c r="F233" s="257"/>
      <c r="G233" s="75" t="str">
        <f t="shared" si="19"/>
        <v>YAAAAa</v>
      </c>
      <c r="H233" s="371" t="s">
        <v>413</v>
      </c>
      <c r="I233" s="371" t="s">
        <v>23</v>
      </c>
      <c r="J233" s="371" t="s">
        <v>23</v>
      </c>
      <c r="K233" s="371" t="s">
        <v>23</v>
      </c>
      <c r="L233" s="371" t="s">
        <v>23</v>
      </c>
      <c r="M233" s="371" t="s">
        <v>79</v>
      </c>
      <c r="N233" s="75" t="b">
        <f>AND(COUNTIF(G234:$G$246,G233))</f>
        <v>0</v>
      </c>
      <c r="BR233" s="248"/>
      <c r="BS233" s="240"/>
      <c r="BT233" s="240"/>
      <c r="BU233" s="240"/>
    </row>
    <row r="234" spans="1:73" s="75" customFormat="1" ht="15" outlineLevel="1" x14ac:dyDescent="0.25">
      <c r="A234" s="238"/>
      <c r="B234" s="239"/>
      <c r="C234" s="249"/>
      <c r="D234" s="249"/>
      <c r="E234" s="249"/>
      <c r="F234" s="257"/>
      <c r="G234" s="75" t="str">
        <f t="shared" si="19"/>
        <v>YYENE1l</v>
      </c>
      <c r="H234" s="371" t="s">
        <v>413</v>
      </c>
      <c r="I234" s="371" t="s">
        <v>413</v>
      </c>
      <c r="J234" s="371" t="s">
        <v>87</v>
      </c>
      <c r="K234" s="371" t="s">
        <v>86</v>
      </c>
      <c r="L234" s="371" t="s">
        <v>1074</v>
      </c>
      <c r="M234" s="371" t="s">
        <v>77</v>
      </c>
      <c r="N234" s="75" t="b">
        <f>AND(COUNTIF(G235:$G$246,G234))</f>
        <v>0</v>
      </c>
      <c r="O234" s="265" t="s">
        <v>1002</v>
      </c>
      <c r="BR234" s="248"/>
      <c r="BS234" s="240"/>
      <c r="BT234" s="240"/>
      <c r="BU234" s="240"/>
    </row>
    <row r="235" spans="1:73" s="75" customFormat="1" ht="15" outlineLevel="1" x14ac:dyDescent="0.25">
      <c r="A235" s="238"/>
      <c r="B235" s="239"/>
      <c r="C235" s="249"/>
      <c r="D235" s="249"/>
      <c r="E235" s="249"/>
      <c r="F235" s="257"/>
      <c r="G235" s="75" t="str">
        <f t="shared" si="19"/>
        <v>YYPENw</v>
      </c>
      <c r="H235" s="371" t="s">
        <v>413</v>
      </c>
      <c r="I235" s="371" t="s">
        <v>413</v>
      </c>
      <c r="J235" s="371" t="s">
        <v>88</v>
      </c>
      <c r="K235" s="371" t="s">
        <v>87</v>
      </c>
      <c r="L235" s="371" t="s">
        <v>86</v>
      </c>
      <c r="M235" s="371" t="s">
        <v>73</v>
      </c>
      <c r="N235" s="75" t="b">
        <f>AND(COUNTIF(G236:$G$246,G235))</f>
        <v>0</v>
      </c>
      <c r="O235" s="265" t="s">
        <v>1002</v>
      </c>
      <c r="BR235" s="248"/>
      <c r="BS235" s="240"/>
      <c r="BT235" s="240"/>
      <c r="BU235" s="240"/>
    </row>
    <row r="236" spans="1:73" s="75" customFormat="1" ht="15" outlineLevel="1" x14ac:dyDescent="0.25">
      <c r="A236" s="238"/>
      <c r="B236" s="239"/>
      <c r="C236" s="249"/>
      <c r="D236" s="249"/>
      <c r="E236" s="249"/>
      <c r="F236" s="257"/>
      <c r="G236" s="75" t="str">
        <f t="shared" si="19"/>
        <v>YYEPE1z</v>
      </c>
      <c r="H236" s="371" t="s">
        <v>413</v>
      </c>
      <c r="I236" s="371" t="s">
        <v>413</v>
      </c>
      <c r="J236" s="371" t="s">
        <v>87</v>
      </c>
      <c r="K236" s="371" t="s">
        <v>88</v>
      </c>
      <c r="L236" s="371" t="s">
        <v>1074</v>
      </c>
      <c r="M236" s="371" t="s">
        <v>81</v>
      </c>
      <c r="N236" s="75" t="b">
        <f>AND(COUNTIF(G238:$G$246,G236))</f>
        <v>0</v>
      </c>
      <c r="O236" s="265" t="s">
        <v>1002</v>
      </c>
      <c r="BR236" s="248"/>
      <c r="BS236" s="240"/>
      <c r="BT236" s="240"/>
      <c r="BU236" s="240"/>
    </row>
    <row r="237" spans="1:73" s="75" customFormat="1" ht="15" outlineLevel="1" x14ac:dyDescent="0.25">
      <c r="A237" s="238"/>
      <c r="B237" s="239"/>
      <c r="C237" s="249"/>
      <c r="D237" s="249"/>
      <c r="E237" s="249"/>
      <c r="F237" s="257"/>
      <c r="G237" s="75" t="str">
        <f t="shared" si="19"/>
        <v>YYNEPw</v>
      </c>
      <c r="H237" s="371" t="s">
        <v>413</v>
      </c>
      <c r="I237" s="371" t="s">
        <v>413</v>
      </c>
      <c r="J237" s="371" t="s">
        <v>86</v>
      </c>
      <c r="K237" s="371" t="s">
        <v>87</v>
      </c>
      <c r="L237" s="371" t="s">
        <v>88</v>
      </c>
      <c r="M237" s="371" t="s">
        <v>73</v>
      </c>
      <c r="N237" s="75" t="b">
        <f>AND(COUNTIF(G239:$G$246,G237))</f>
        <v>0</v>
      </c>
      <c r="O237" s="265" t="s">
        <v>1002</v>
      </c>
      <c r="BR237" s="248"/>
      <c r="BS237" s="240"/>
      <c r="BT237" s="240"/>
      <c r="BU237" s="240"/>
    </row>
    <row r="238" spans="1:73" s="75" customFormat="1" ht="15" outlineLevel="1" x14ac:dyDescent="0.25">
      <c r="A238" s="238"/>
      <c r="B238" s="239"/>
      <c r="C238" s="249"/>
      <c r="D238" s="249"/>
      <c r="E238" s="249"/>
      <c r="F238" s="257"/>
      <c r="G238" s="75" t="str">
        <f t="shared" si="19"/>
        <v>AYAAAw</v>
      </c>
      <c r="H238" s="371" t="s">
        <v>23</v>
      </c>
      <c r="I238" s="371" t="s">
        <v>413</v>
      </c>
      <c r="J238" s="371" t="s">
        <v>23</v>
      </c>
      <c r="K238" s="371" t="s">
        <v>23</v>
      </c>
      <c r="L238" s="371" t="s">
        <v>23</v>
      </c>
      <c r="M238" s="371" t="s">
        <v>73</v>
      </c>
      <c r="N238" s="75" t="b">
        <f>AND(COUNTIF(G239:$G$246,G238))</f>
        <v>0</v>
      </c>
      <c r="O238" s="265" t="s">
        <v>1003</v>
      </c>
      <c r="BR238" s="248"/>
      <c r="BS238" s="240"/>
      <c r="BT238" s="240"/>
      <c r="BU238" s="240"/>
    </row>
    <row r="239" spans="1:73" s="75" customFormat="1" ht="15" outlineLevel="1" x14ac:dyDescent="0.25">
      <c r="A239" s="238"/>
      <c r="B239" s="239"/>
      <c r="C239" s="249"/>
      <c r="D239" s="249"/>
      <c r="E239" s="249"/>
      <c r="F239" s="257"/>
      <c r="G239" s="75" t="str">
        <f t="shared" si="19"/>
        <v>AAEAAa</v>
      </c>
      <c r="H239" s="371" t="s">
        <v>23</v>
      </c>
      <c r="I239" s="371" t="s">
        <v>23</v>
      </c>
      <c r="J239" s="371" t="s">
        <v>87</v>
      </c>
      <c r="K239" s="371" t="s">
        <v>23</v>
      </c>
      <c r="L239" s="371" t="s">
        <v>23</v>
      </c>
      <c r="M239" s="371" t="s">
        <v>79</v>
      </c>
      <c r="N239" s="75" t="b">
        <f>AND(COUNTIF(G240:$G$246,G239))</f>
        <v>0</v>
      </c>
      <c r="O239" s="265" t="s">
        <v>1003</v>
      </c>
      <c r="BR239" s="248"/>
      <c r="BS239" s="240"/>
      <c r="BT239" s="240"/>
      <c r="BU239" s="240"/>
    </row>
    <row r="240" spans="1:73" s="75" customFormat="1" ht="15" outlineLevel="1" x14ac:dyDescent="0.25">
      <c r="A240" s="238"/>
      <c r="B240" s="239"/>
      <c r="C240" s="249"/>
      <c r="D240" s="249"/>
      <c r="E240" s="249"/>
      <c r="F240" s="257"/>
      <c r="G240" s="75" t="str">
        <f t="shared" si="19"/>
        <v>AAAEAa</v>
      </c>
      <c r="H240" s="371" t="s">
        <v>23</v>
      </c>
      <c r="I240" s="371" t="s">
        <v>23</v>
      </c>
      <c r="J240" s="371" t="s">
        <v>23</v>
      </c>
      <c r="K240" s="371" t="s">
        <v>87</v>
      </c>
      <c r="L240" s="371" t="s">
        <v>23</v>
      </c>
      <c r="M240" s="371" t="s">
        <v>79</v>
      </c>
      <c r="N240" s="75" t="b">
        <f>AND(COUNTIF(G246:$G$246,G240))</f>
        <v>0</v>
      </c>
      <c r="O240" s="265" t="s">
        <v>1003</v>
      </c>
      <c r="BR240" s="248"/>
      <c r="BS240" s="240"/>
      <c r="BT240" s="240"/>
      <c r="BU240" s="240"/>
    </row>
    <row r="241" spans="1:73" s="75" customFormat="1" ht="15" outlineLevel="1" x14ac:dyDescent="0.25">
      <c r="A241" s="238"/>
      <c r="B241" s="239"/>
      <c r="C241" s="249"/>
      <c r="D241" s="249"/>
      <c r="E241" s="249"/>
      <c r="F241" s="257"/>
      <c r="G241" s="75" t="str">
        <f t="shared" si="19"/>
        <v>YAAAE1a</v>
      </c>
      <c r="H241" s="371" t="s">
        <v>413</v>
      </c>
      <c r="I241" s="371" t="s">
        <v>23</v>
      </c>
      <c r="J241" s="371" t="s">
        <v>23</v>
      </c>
      <c r="K241" s="371" t="s">
        <v>23</v>
      </c>
      <c r="L241" s="371" t="s">
        <v>1074</v>
      </c>
      <c r="M241" s="371" t="s">
        <v>79</v>
      </c>
      <c r="N241" s="75" t="b">
        <f>AND(COUNTIF(G$246:$G247,G241))</f>
        <v>0</v>
      </c>
      <c r="O241" s="265" t="s">
        <v>1003</v>
      </c>
      <c r="BR241" s="248"/>
      <c r="BS241" s="240"/>
      <c r="BT241" s="240"/>
      <c r="BU241" s="240"/>
    </row>
    <row r="242" spans="1:73" s="75" customFormat="1" ht="15" outlineLevel="1" x14ac:dyDescent="0.25">
      <c r="A242" s="238"/>
      <c r="B242" s="239"/>
      <c r="C242" s="249"/>
      <c r="D242" s="249"/>
      <c r="E242" s="249"/>
      <c r="F242" s="257"/>
      <c r="G242" s="75" t="str">
        <f t="shared" si="19"/>
        <v>YAAANw</v>
      </c>
      <c r="H242" s="371" t="s">
        <v>413</v>
      </c>
      <c r="I242" s="371" t="s">
        <v>23</v>
      </c>
      <c r="J242" s="371" t="s">
        <v>23</v>
      </c>
      <c r="K242" s="371" t="s">
        <v>23</v>
      </c>
      <c r="L242" s="371" t="s">
        <v>86</v>
      </c>
      <c r="M242" s="371" t="s">
        <v>73</v>
      </c>
      <c r="N242" s="75" t="b">
        <f>AND(COUNTIF(G$246:$G248,G242))</f>
        <v>0</v>
      </c>
      <c r="O242" s="265" t="s">
        <v>1004</v>
      </c>
      <c r="BR242" s="248"/>
      <c r="BS242" s="240"/>
      <c r="BT242" s="240"/>
      <c r="BU242" s="240"/>
    </row>
    <row r="243" spans="1:73" s="75" customFormat="1" ht="15" outlineLevel="1" x14ac:dyDescent="0.25">
      <c r="A243" s="238"/>
      <c r="B243" s="239"/>
      <c r="C243" s="249"/>
      <c r="D243" s="249"/>
      <c r="E243" s="249"/>
      <c r="F243" s="257"/>
      <c r="G243" s="75" t="str">
        <f t="shared" si="19"/>
        <v>AYAAAz</v>
      </c>
      <c r="H243" s="371" t="s">
        <v>23</v>
      </c>
      <c r="I243" s="371" t="s">
        <v>413</v>
      </c>
      <c r="J243" s="371" t="s">
        <v>23</v>
      </c>
      <c r="K243" s="371" t="s">
        <v>23</v>
      </c>
      <c r="L243" s="371" t="s">
        <v>23</v>
      </c>
      <c r="M243" s="371" t="s">
        <v>81</v>
      </c>
      <c r="N243" s="75" t="b">
        <f>AND(COUNTIF(G$246:$G249,G243))</f>
        <v>0</v>
      </c>
      <c r="O243" s="265" t="s">
        <v>1004</v>
      </c>
      <c r="BR243" s="248"/>
      <c r="BS243" s="240"/>
      <c r="BT243" s="240"/>
      <c r="BU243" s="240"/>
    </row>
    <row r="244" spans="1:73" s="75" customFormat="1" ht="15" outlineLevel="1" x14ac:dyDescent="0.25">
      <c r="A244" s="238"/>
      <c r="B244" s="239"/>
      <c r="C244" s="249"/>
      <c r="D244" s="249"/>
      <c r="E244" s="249"/>
      <c r="F244" s="257"/>
      <c r="G244" s="75" t="str">
        <f t="shared" si="19"/>
        <v>AYEAAa</v>
      </c>
      <c r="H244" s="371" t="s">
        <v>23</v>
      </c>
      <c r="I244" s="371" t="s">
        <v>413</v>
      </c>
      <c r="J244" s="371" t="s">
        <v>87</v>
      </c>
      <c r="K244" s="371" t="s">
        <v>23</v>
      </c>
      <c r="L244" s="371" t="s">
        <v>23</v>
      </c>
      <c r="M244" s="371" t="s">
        <v>79</v>
      </c>
      <c r="N244" s="75" t="b">
        <f>AND(COUNTIF(G$246:$G250,G244))</f>
        <v>0</v>
      </c>
      <c r="O244" s="265" t="s">
        <v>1004</v>
      </c>
      <c r="BR244" s="248"/>
      <c r="BS244" s="240"/>
      <c r="BT244" s="240"/>
      <c r="BU244" s="240"/>
    </row>
    <row r="245" spans="1:73" s="75" customFormat="1" ht="15" outlineLevel="1" x14ac:dyDescent="0.25">
      <c r="A245" s="238"/>
      <c r="B245" s="239"/>
      <c r="C245" s="249"/>
      <c r="D245" s="249"/>
      <c r="E245" s="249"/>
      <c r="F245" s="257"/>
      <c r="G245" s="75" t="str">
        <f t="shared" si="19"/>
        <v>AANEAa</v>
      </c>
      <c r="H245" s="371" t="s">
        <v>23</v>
      </c>
      <c r="I245" s="371" t="s">
        <v>23</v>
      </c>
      <c r="J245" s="371" t="s">
        <v>86</v>
      </c>
      <c r="K245" s="371" t="s">
        <v>87</v>
      </c>
      <c r="L245" s="371" t="s">
        <v>23</v>
      </c>
      <c r="M245" s="371" t="s">
        <v>79</v>
      </c>
      <c r="N245" s="75" t="b">
        <f>AND(COUNTIF(G$246:$G251,G245))</f>
        <v>0</v>
      </c>
      <c r="O245" s="265" t="s">
        <v>1004</v>
      </c>
      <c r="BR245" s="248"/>
      <c r="BS245" s="240"/>
      <c r="BT245" s="240"/>
      <c r="BU245" s="240"/>
    </row>
    <row r="246" spans="1:73" s="75" customFormat="1" ht="15" outlineLevel="1" x14ac:dyDescent="0.25">
      <c r="A246" s="238"/>
      <c r="B246" s="239"/>
      <c r="C246" s="249"/>
      <c r="D246" s="249"/>
      <c r="E246" s="249"/>
      <c r="F246" s="257"/>
      <c r="G246" s="75" t="str">
        <f t="shared" si="19"/>
        <v>AAANE1a</v>
      </c>
      <c r="H246" s="371" t="s">
        <v>23</v>
      </c>
      <c r="I246" s="371" t="s">
        <v>23</v>
      </c>
      <c r="J246" s="371" t="s">
        <v>23</v>
      </c>
      <c r="K246" s="371" t="s">
        <v>86</v>
      </c>
      <c r="L246" s="371" t="s">
        <v>1074</v>
      </c>
      <c r="M246" s="371" t="s">
        <v>79</v>
      </c>
      <c r="N246" s="75" t="b">
        <v>0</v>
      </c>
      <c r="O246" s="265" t="s">
        <v>1004</v>
      </c>
      <c r="BR246" s="248"/>
      <c r="BS246" s="240"/>
      <c r="BT246" s="240"/>
      <c r="BU246" s="240"/>
    </row>
    <row r="247" spans="1:73" s="75" customFormat="1" ht="15" customHeight="1" outlineLevel="1" x14ac:dyDescent="0.3">
      <c r="A247" s="238"/>
      <c r="B247" s="239"/>
      <c r="C247" s="249"/>
      <c r="D247" s="249"/>
      <c r="E247" s="249"/>
      <c r="F247" s="257"/>
      <c r="N247" s="733" t="str">
        <f>IF(OR(N214:N246),"Error","")</f>
        <v/>
      </c>
      <c r="BR247" s="248"/>
      <c r="BS247" s="240"/>
      <c r="BT247" s="240"/>
      <c r="BU247" s="240"/>
    </row>
    <row r="248" spans="1:73" s="75" customFormat="1" ht="15" outlineLevel="1" x14ac:dyDescent="0.25">
      <c r="A248" s="238"/>
      <c r="B248" s="239"/>
      <c r="C248" s="249"/>
      <c r="D248" s="249"/>
      <c r="E248" s="249"/>
      <c r="F248" s="257"/>
      <c r="BR248" s="248"/>
      <c r="BS248" s="240"/>
      <c r="BT248" s="240"/>
      <c r="BU248" s="240"/>
    </row>
    <row r="249" spans="1:73" ht="15" outlineLevel="1" x14ac:dyDescent="0.25">
      <c r="A249" s="5"/>
      <c r="B249" s="6"/>
      <c r="C249" s="17"/>
      <c r="D249" s="17"/>
      <c r="E249" s="17"/>
      <c r="F249" s="26"/>
      <c r="G249" s="708" t="s">
        <v>904</v>
      </c>
      <c r="I249" s="26"/>
      <c r="J249" s="26"/>
      <c r="K249" s="257"/>
      <c r="L249" s="257"/>
      <c r="M249" s="257"/>
      <c r="N249" s="257"/>
      <c r="O249" s="313"/>
      <c r="P249" s="313"/>
      <c r="Q249" s="313"/>
      <c r="R249" s="313"/>
      <c r="S249" s="313"/>
      <c r="T249" s="313"/>
      <c r="U249" s="313"/>
      <c r="V249" s="313"/>
      <c r="W249" s="313"/>
      <c r="X249" s="313"/>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16"/>
      <c r="BS249" s="7"/>
      <c r="BT249" s="7"/>
      <c r="BU249" s="7"/>
    </row>
    <row r="250" spans="1:73" s="75" customFormat="1" ht="15" outlineLevel="1" x14ac:dyDescent="0.25">
      <c r="A250" s="238"/>
      <c r="B250" s="239"/>
      <c r="C250" s="249"/>
      <c r="D250" s="249"/>
      <c r="E250" s="249"/>
      <c r="F250" s="257"/>
      <c r="G250" s="257" t="s">
        <v>908</v>
      </c>
      <c r="H250" s="75" t="s">
        <v>927</v>
      </c>
      <c r="I250" s="75" t="s">
        <v>459</v>
      </c>
      <c r="J250" s="75" t="s">
        <v>893</v>
      </c>
      <c r="K250" s="75" t="s">
        <v>894</v>
      </c>
      <c r="L250" s="75" t="s">
        <v>895</v>
      </c>
      <c r="M250" s="75" t="s">
        <v>896</v>
      </c>
      <c r="N250" s="75" t="s">
        <v>897</v>
      </c>
      <c r="O250" s="75" t="s">
        <v>898</v>
      </c>
      <c r="P250" s="75" t="s">
        <v>899</v>
      </c>
      <c r="Q250" s="75" t="s">
        <v>900</v>
      </c>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_xlfn.CONCAT(H214:M214)</f>
        <v>AAAAAa</v>
      </c>
      <c r="H251" s="368">
        <v>0</v>
      </c>
      <c r="I251" s="368">
        <v>0</v>
      </c>
      <c r="J251" s="368">
        <v>0</v>
      </c>
      <c r="K251" s="368">
        <v>0</v>
      </c>
      <c r="L251" s="368">
        <v>0</v>
      </c>
      <c r="M251" s="368">
        <v>0</v>
      </c>
      <c r="N251" s="368">
        <v>0</v>
      </c>
      <c r="O251" s="368">
        <v>0</v>
      </c>
      <c r="P251" s="368">
        <v>0</v>
      </c>
      <c r="Q251" s="368">
        <v>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82" t="str">
        <f t="shared" ref="G252:G283" si="22">_xlfn.CONCAT(H215:M215)</f>
        <v>YAEAE1a</v>
      </c>
      <c r="H252" s="368">
        <v>0</v>
      </c>
      <c r="I252" s="368">
        <v>0</v>
      </c>
      <c r="J252" s="368">
        <v>0</v>
      </c>
      <c r="K252" s="368">
        <v>0</v>
      </c>
      <c r="L252" s="368">
        <v>0</v>
      </c>
      <c r="M252" s="368">
        <v>0</v>
      </c>
      <c r="N252" s="368">
        <v>0</v>
      </c>
      <c r="O252" s="368">
        <v>0</v>
      </c>
      <c r="P252" s="368">
        <v>0</v>
      </c>
      <c r="Q252" s="368">
        <v>0</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782" t="str">
        <f t="shared" si="22"/>
        <v>AYAEAb</v>
      </c>
      <c r="H253" s="368">
        <v>4000</v>
      </c>
      <c r="I253" s="368">
        <v>4000</v>
      </c>
      <c r="J253" s="368">
        <v>4000</v>
      </c>
      <c r="K253" s="368">
        <v>4000</v>
      </c>
      <c r="L253" s="368">
        <v>4000</v>
      </c>
      <c r="M253" s="368">
        <v>4000</v>
      </c>
      <c r="N253" s="368">
        <v>4000</v>
      </c>
      <c r="O253" s="368">
        <v>4000</v>
      </c>
      <c r="P253" s="368">
        <v>4000</v>
      </c>
      <c r="Q253" s="368">
        <v>4000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65" customFormat="1" ht="15" outlineLevel="1" x14ac:dyDescent="0.25">
      <c r="A254" s="769"/>
      <c r="B254" s="766"/>
      <c r="C254" s="778"/>
      <c r="D254" s="778"/>
      <c r="E254" s="778"/>
      <c r="F254" s="782"/>
      <c r="G254" s="782" t="str">
        <f t="shared" si="22"/>
        <v>AYAEAbd</v>
      </c>
      <c r="H254" s="368">
        <f>H253-200</f>
        <v>3800</v>
      </c>
      <c r="I254" s="368">
        <f t="shared" ref="I254:Q254" si="23">I253-200</f>
        <v>3800</v>
      </c>
      <c r="J254" s="368">
        <f t="shared" si="23"/>
        <v>3800</v>
      </c>
      <c r="K254" s="368">
        <f t="shared" si="23"/>
        <v>3800</v>
      </c>
      <c r="L254" s="368">
        <f t="shared" si="23"/>
        <v>3800</v>
      </c>
      <c r="M254" s="368">
        <f t="shared" si="23"/>
        <v>3800</v>
      </c>
      <c r="N254" s="368">
        <f t="shared" si="23"/>
        <v>3800</v>
      </c>
      <c r="O254" s="368">
        <f t="shared" si="23"/>
        <v>3800</v>
      </c>
      <c r="P254" s="368">
        <f t="shared" si="23"/>
        <v>3800</v>
      </c>
      <c r="Q254" s="368">
        <f t="shared" si="23"/>
        <v>3800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73"/>
      <c r="BS254" s="768"/>
      <c r="BT254" s="768"/>
      <c r="BU254" s="768"/>
    </row>
    <row r="255" spans="1:73" s="765" customFormat="1" ht="15" outlineLevel="1" x14ac:dyDescent="0.25">
      <c r="A255" s="769"/>
      <c r="B255" s="766"/>
      <c r="C255" s="778"/>
      <c r="D255" s="778"/>
      <c r="E255" s="778"/>
      <c r="F255" s="782"/>
      <c r="G255" s="782" t="str">
        <f t="shared" si="22"/>
        <v>YAEAOFa</v>
      </c>
      <c r="H255" s="368">
        <v>0</v>
      </c>
      <c r="I255" s="368">
        <v>0</v>
      </c>
      <c r="J255" s="368">
        <v>0</v>
      </c>
      <c r="K255" s="368">
        <v>0</v>
      </c>
      <c r="L255" s="368">
        <v>0</v>
      </c>
      <c r="M255" s="368">
        <v>0</v>
      </c>
      <c r="N255" s="368">
        <v>0</v>
      </c>
      <c r="O255" s="368">
        <v>0</v>
      </c>
      <c r="P255" s="368">
        <v>0</v>
      </c>
      <c r="Q255" s="368">
        <v>0</v>
      </c>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73"/>
      <c r="BS255" s="768"/>
      <c r="BT255" s="768"/>
      <c r="BU255" s="768"/>
    </row>
    <row r="256" spans="1:73" s="765" customFormat="1" ht="15" outlineLevel="1" x14ac:dyDescent="0.25">
      <c r="A256" s="769"/>
      <c r="B256" s="766"/>
      <c r="C256" s="778"/>
      <c r="D256" s="778"/>
      <c r="E256" s="778"/>
      <c r="F256" s="782"/>
      <c r="G256" s="782" t="str">
        <f t="shared" si="22"/>
        <v>AYAEAof</v>
      </c>
      <c r="H256" s="368">
        <v>4000</v>
      </c>
      <c r="I256" s="368">
        <v>4000</v>
      </c>
      <c r="J256" s="368">
        <v>4000</v>
      </c>
      <c r="K256" s="368">
        <v>4000</v>
      </c>
      <c r="L256" s="368">
        <v>4000</v>
      </c>
      <c r="M256" s="368">
        <v>4000</v>
      </c>
      <c r="N256" s="368">
        <v>4000</v>
      </c>
      <c r="O256" s="368">
        <v>4000</v>
      </c>
      <c r="P256" s="368">
        <v>4000</v>
      </c>
      <c r="Q256" s="368">
        <v>4000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73"/>
      <c r="BS256" s="768"/>
      <c r="BT256" s="768"/>
      <c r="BU256" s="768"/>
    </row>
    <row r="257" spans="1:73" s="75" customFormat="1" ht="15" outlineLevel="1" x14ac:dyDescent="0.25">
      <c r="A257" s="238"/>
      <c r="B257" s="239"/>
      <c r="C257" s="249"/>
      <c r="D257" s="249"/>
      <c r="E257" s="249"/>
      <c r="F257" s="257"/>
      <c r="G257" s="782" t="str">
        <f t="shared" si="22"/>
        <v>YYNENb</v>
      </c>
      <c r="H257" s="368">
        <v>4000</v>
      </c>
      <c r="I257" s="368">
        <v>4000</v>
      </c>
      <c r="J257" s="368">
        <v>4000</v>
      </c>
      <c r="K257" s="368">
        <v>4000</v>
      </c>
      <c r="L257" s="368">
        <v>4000</v>
      </c>
      <c r="M257" s="368">
        <v>4000</v>
      </c>
      <c r="N257" s="368">
        <v>4000</v>
      </c>
      <c r="O257" s="368">
        <v>4000</v>
      </c>
      <c r="P257" s="368">
        <v>4000</v>
      </c>
      <c r="Q257" s="368">
        <v>4000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82" t="str">
        <f t="shared" si="22"/>
        <v>YYENE1z</v>
      </c>
      <c r="H258" s="368">
        <v>1800</v>
      </c>
      <c r="I258" s="368">
        <v>1800</v>
      </c>
      <c r="J258" s="368">
        <v>1800</v>
      </c>
      <c r="K258" s="368">
        <v>1800</v>
      </c>
      <c r="L258" s="368">
        <v>1800</v>
      </c>
      <c r="M258" s="368">
        <v>1800</v>
      </c>
      <c r="N258" s="368">
        <v>1800</v>
      </c>
      <c r="O258" s="368">
        <v>1800</v>
      </c>
      <c r="P258" s="368">
        <v>1800</v>
      </c>
      <c r="Q258" s="368">
        <v>1800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82" t="str">
        <f t="shared" si="22"/>
        <v>YYENE1r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YYNEE1r</v>
      </c>
      <c r="H260" s="368">
        <v>2000</v>
      </c>
      <c r="I260" s="368">
        <v>2000</v>
      </c>
      <c r="J260" s="368">
        <v>2000</v>
      </c>
      <c r="K260" s="368">
        <v>2000</v>
      </c>
      <c r="L260" s="368">
        <v>2000</v>
      </c>
      <c r="M260" s="368">
        <v>2000</v>
      </c>
      <c r="N260" s="368">
        <v>2000</v>
      </c>
      <c r="O260" s="368">
        <v>2000</v>
      </c>
      <c r="P260" s="368">
        <v>2000</v>
      </c>
      <c r="Q260" s="368">
        <v>2000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YYEENw</v>
      </c>
      <c r="H261" s="368">
        <v>3800</v>
      </c>
      <c r="I261" s="368">
        <v>3800</v>
      </c>
      <c r="J261" s="368">
        <v>3800</v>
      </c>
      <c r="K261" s="368">
        <v>3800</v>
      </c>
      <c r="L261" s="368">
        <v>3800</v>
      </c>
      <c r="M261" s="368">
        <v>3800</v>
      </c>
      <c r="N261" s="368">
        <v>3800</v>
      </c>
      <c r="O261" s="368">
        <v>3800</v>
      </c>
      <c r="P261" s="368">
        <v>3800</v>
      </c>
      <c r="Q261" s="368">
        <v>3800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YYENE1b</v>
      </c>
      <c r="H262" s="368">
        <v>4000</v>
      </c>
      <c r="I262" s="368">
        <v>4000</v>
      </c>
      <c r="J262" s="368">
        <v>4000</v>
      </c>
      <c r="K262" s="368">
        <v>4000</v>
      </c>
      <c r="L262" s="368">
        <v>4000</v>
      </c>
      <c r="M262" s="368">
        <v>4000</v>
      </c>
      <c r="N262" s="368">
        <v>4000</v>
      </c>
      <c r="O262" s="368">
        <v>4000</v>
      </c>
      <c r="P262" s="368">
        <v>4000</v>
      </c>
      <c r="Q262" s="368">
        <v>4000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AAAAAz</v>
      </c>
      <c r="H263" s="368">
        <v>1800</v>
      </c>
      <c r="I263" s="368">
        <v>1800</v>
      </c>
      <c r="J263" s="368">
        <v>1800</v>
      </c>
      <c r="K263" s="368">
        <v>1800</v>
      </c>
      <c r="L263" s="368">
        <v>1800</v>
      </c>
      <c r="M263" s="368">
        <v>1800</v>
      </c>
      <c r="N263" s="368">
        <v>1800</v>
      </c>
      <c r="O263" s="368">
        <v>1800</v>
      </c>
      <c r="P263" s="368">
        <v>1800</v>
      </c>
      <c r="Q263" s="368">
        <v>1800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AAAANw</v>
      </c>
      <c r="H264" s="368">
        <v>3800</v>
      </c>
      <c r="I264" s="368">
        <v>3800</v>
      </c>
      <c r="J264" s="368">
        <v>3800</v>
      </c>
      <c r="K264" s="368">
        <v>3800</v>
      </c>
      <c r="L264" s="368">
        <v>3800</v>
      </c>
      <c r="M264" s="368">
        <v>3800</v>
      </c>
      <c r="N264" s="368">
        <v>3800</v>
      </c>
      <c r="O264" s="368">
        <v>3800</v>
      </c>
      <c r="P264" s="368">
        <v>3800</v>
      </c>
      <c r="Q264" s="368">
        <v>3800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AAANE1b</v>
      </c>
      <c r="H265" s="368">
        <v>4000</v>
      </c>
      <c r="I265" s="368">
        <v>4000</v>
      </c>
      <c r="J265" s="368">
        <v>4000</v>
      </c>
      <c r="K265" s="368">
        <v>4000</v>
      </c>
      <c r="L265" s="368">
        <v>4000</v>
      </c>
      <c r="M265" s="368">
        <v>4000</v>
      </c>
      <c r="N265" s="368">
        <v>4000</v>
      </c>
      <c r="O265" s="368">
        <v>4000</v>
      </c>
      <c r="P265" s="368">
        <v>4000</v>
      </c>
      <c r="Q265" s="368">
        <v>4000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AANEE1a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AYEEAa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YYEAAa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YYAAAa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YAAAAa</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YYENE1l</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YYPENw</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YYEPE1z</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YYNEPw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AYAAAw</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AAEAAa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AAAEAa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YAAAE1a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YAAANw</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AYAAAz</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AYEAAa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AANEAa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82" t="str">
        <f t="shared" si="22"/>
        <v>AAANE1a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7"/>
      <c r="O284" s="313"/>
      <c r="P284" s="313"/>
      <c r="Q284" s="313"/>
      <c r="R284" s="313"/>
      <c r="S284" s="313"/>
      <c r="T284" s="313"/>
      <c r="U284" s="313"/>
      <c r="V284" s="313"/>
      <c r="W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257"/>
      <c r="I285" s="257"/>
      <c r="J285" s="257"/>
      <c r="K285" s="257"/>
      <c r="N285" s="707"/>
      <c r="O285" s="313"/>
      <c r="P285" s="313"/>
      <c r="Q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708" t="s">
        <v>903</v>
      </c>
      <c r="I286" s="257"/>
      <c r="J286" s="257"/>
      <c r="K286" s="257"/>
      <c r="N286" s="707"/>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t="s">
        <v>908</v>
      </c>
      <c r="H287" s="75" t="s">
        <v>927</v>
      </c>
      <c r="I287" s="75" t="s">
        <v>927</v>
      </c>
      <c r="J287" s="75" t="s">
        <v>927</v>
      </c>
      <c r="K287" s="75" t="s">
        <v>927</v>
      </c>
      <c r="L287" s="75" t="s">
        <v>927</v>
      </c>
      <c r="M287" s="75" t="s">
        <v>927</v>
      </c>
      <c r="N287" s="75" t="s">
        <v>459</v>
      </c>
      <c r="O287" s="75" t="s">
        <v>459</v>
      </c>
      <c r="P287" s="75" t="s">
        <v>459</v>
      </c>
      <c r="Q287" s="75" t="s">
        <v>459</v>
      </c>
      <c r="R287" s="75" t="s">
        <v>459</v>
      </c>
      <c r="S287" s="75" t="s">
        <v>459</v>
      </c>
      <c r="T287" s="75" t="s">
        <v>893</v>
      </c>
      <c r="U287" s="75" t="s">
        <v>893</v>
      </c>
      <c r="V287" s="75" t="s">
        <v>893</v>
      </c>
      <c r="W287" s="75" t="s">
        <v>893</v>
      </c>
      <c r="X287" s="75" t="s">
        <v>893</v>
      </c>
      <c r="Y287" s="75" t="s">
        <v>893</v>
      </c>
      <c r="Z287" s="75" t="s">
        <v>894</v>
      </c>
      <c r="AA287" s="75" t="s">
        <v>894</v>
      </c>
      <c r="AB287" s="75" t="s">
        <v>894</v>
      </c>
      <c r="AC287" s="75" t="s">
        <v>894</v>
      </c>
      <c r="AD287" s="75" t="s">
        <v>894</v>
      </c>
      <c r="AE287" s="75" t="s">
        <v>894</v>
      </c>
      <c r="AF287" s="75" t="s">
        <v>895</v>
      </c>
      <c r="AG287" s="75" t="s">
        <v>895</v>
      </c>
      <c r="AH287" s="75" t="s">
        <v>895</v>
      </c>
      <c r="AI287" s="75" t="s">
        <v>895</v>
      </c>
      <c r="AJ287" s="75" t="s">
        <v>895</v>
      </c>
      <c r="AK287" s="75" t="s">
        <v>895</v>
      </c>
      <c r="AL287" s="75" t="s">
        <v>896</v>
      </c>
      <c r="AM287" s="75" t="s">
        <v>896</v>
      </c>
      <c r="AN287" s="75" t="s">
        <v>896</v>
      </c>
      <c r="AO287" s="75" t="s">
        <v>896</v>
      </c>
      <c r="AP287" s="75" t="s">
        <v>896</v>
      </c>
      <c r="AQ287" s="75" t="s">
        <v>896</v>
      </c>
      <c r="AR287" s="75" t="s">
        <v>897</v>
      </c>
      <c r="AS287" s="75" t="s">
        <v>897</v>
      </c>
      <c r="AT287" s="75" t="s">
        <v>897</v>
      </c>
      <c r="AU287" s="75" t="s">
        <v>897</v>
      </c>
      <c r="AV287" s="75" t="s">
        <v>897</v>
      </c>
      <c r="AW287" s="75" t="s">
        <v>897</v>
      </c>
      <c r="AX287" s="75" t="s">
        <v>898</v>
      </c>
      <c r="AY287" s="75" t="s">
        <v>898</v>
      </c>
      <c r="AZ287" s="75" t="s">
        <v>898</v>
      </c>
      <c r="BA287" s="75" t="s">
        <v>898</v>
      </c>
      <c r="BB287" s="75" t="s">
        <v>898</v>
      </c>
      <c r="BC287" s="75" t="s">
        <v>898</v>
      </c>
      <c r="BD287" s="75" t="s">
        <v>899</v>
      </c>
      <c r="BE287" s="75" t="s">
        <v>899</v>
      </c>
      <c r="BF287" s="75" t="s">
        <v>899</v>
      </c>
      <c r="BG287" s="75" t="s">
        <v>899</v>
      </c>
      <c r="BH287" s="75" t="s">
        <v>899</v>
      </c>
      <c r="BI287" s="75" t="s">
        <v>899</v>
      </c>
      <c r="BJ287" s="75" t="s">
        <v>900</v>
      </c>
      <c r="BK287" s="75" t="s">
        <v>900</v>
      </c>
      <c r="BL287" s="75" t="s">
        <v>900</v>
      </c>
      <c r="BM287" s="75" t="s">
        <v>900</v>
      </c>
      <c r="BN287" s="75" t="s">
        <v>900</v>
      </c>
      <c r="BO287" s="75" t="s">
        <v>900</v>
      </c>
      <c r="BP287" s="320"/>
      <c r="BQ287" s="320"/>
      <c r="BR287" s="248"/>
      <c r="BS287" s="240"/>
      <c r="BT287" s="240"/>
      <c r="BU287" s="240"/>
    </row>
    <row r="288" spans="1:73" s="75" customFormat="1" ht="15" outlineLevel="1" x14ac:dyDescent="0.25">
      <c r="A288" s="238"/>
      <c r="B288" s="239"/>
      <c r="C288" s="249"/>
      <c r="D288" s="249"/>
      <c r="E288" s="249"/>
      <c r="F288" s="257"/>
      <c r="G288" s="257" t="s">
        <v>907</v>
      </c>
      <c r="H288" s="75" t="s">
        <v>382</v>
      </c>
      <c r="I288" s="75" t="s">
        <v>383</v>
      </c>
      <c r="J288" s="75" t="s">
        <v>384</v>
      </c>
      <c r="K288" s="75" t="s">
        <v>374</v>
      </c>
      <c r="L288" s="75" t="s">
        <v>375</v>
      </c>
      <c r="M288" s="75" t="s">
        <v>376</v>
      </c>
      <c r="N288" s="75" t="s">
        <v>382</v>
      </c>
      <c r="O288" s="75" t="s">
        <v>383</v>
      </c>
      <c r="P288" s="75" t="s">
        <v>384</v>
      </c>
      <c r="Q288" s="75" t="s">
        <v>374</v>
      </c>
      <c r="R288" s="75" t="s">
        <v>375</v>
      </c>
      <c r="S288" s="75" t="s">
        <v>376</v>
      </c>
      <c r="T288" s="75" t="s">
        <v>382</v>
      </c>
      <c r="U288" s="75" t="s">
        <v>383</v>
      </c>
      <c r="V288" s="75" t="s">
        <v>384</v>
      </c>
      <c r="W288" s="75" t="s">
        <v>374</v>
      </c>
      <c r="X288" s="75" t="s">
        <v>375</v>
      </c>
      <c r="Y288" s="75" t="s">
        <v>376</v>
      </c>
      <c r="Z288" s="75" t="s">
        <v>382</v>
      </c>
      <c r="AA288" s="75" t="s">
        <v>383</v>
      </c>
      <c r="AB288" s="75" t="s">
        <v>384</v>
      </c>
      <c r="AC288" s="75" t="s">
        <v>374</v>
      </c>
      <c r="AD288" s="75" t="s">
        <v>375</v>
      </c>
      <c r="AE288" s="75" t="s">
        <v>376</v>
      </c>
      <c r="AF288" s="75" t="s">
        <v>382</v>
      </c>
      <c r="AG288" s="75" t="s">
        <v>383</v>
      </c>
      <c r="AH288" s="75" t="s">
        <v>384</v>
      </c>
      <c r="AI288" s="75" t="s">
        <v>374</v>
      </c>
      <c r="AJ288" s="75" t="s">
        <v>375</v>
      </c>
      <c r="AK288" s="75" t="s">
        <v>376</v>
      </c>
      <c r="AL288" s="75" t="s">
        <v>382</v>
      </c>
      <c r="AM288" s="75" t="s">
        <v>383</v>
      </c>
      <c r="AN288" s="75" t="s">
        <v>384</v>
      </c>
      <c r="AO288" s="75" t="s">
        <v>374</v>
      </c>
      <c r="AP288" s="75" t="s">
        <v>375</v>
      </c>
      <c r="AQ288" s="75" t="s">
        <v>376</v>
      </c>
      <c r="AR288" s="75" t="s">
        <v>382</v>
      </c>
      <c r="AS288" s="75" t="s">
        <v>383</v>
      </c>
      <c r="AT288" s="75" t="s">
        <v>384</v>
      </c>
      <c r="AU288" s="75" t="s">
        <v>374</v>
      </c>
      <c r="AV288" s="75" t="s">
        <v>375</v>
      </c>
      <c r="AW288" s="75" t="s">
        <v>376</v>
      </c>
      <c r="AX288" s="75" t="s">
        <v>382</v>
      </c>
      <c r="AY288" s="75" t="s">
        <v>383</v>
      </c>
      <c r="AZ288" s="75" t="s">
        <v>384</v>
      </c>
      <c r="BA288" s="75" t="s">
        <v>374</v>
      </c>
      <c r="BB288" s="75" t="s">
        <v>375</v>
      </c>
      <c r="BC288" s="75" t="s">
        <v>376</v>
      </c>
      <c r="BD288" s="75" t="s">
        <v>382</v>
      </c>
      <c r="BE288" s="75" t="s">
        <v>383</v>
      </c>
      <c r="BF288" s="75" t="s">
        <v>384</v>
      </c>
      <c r="BG288" s="75" t="s">
        <v>374</v>
      </c>
      <c r="BH288" s="75" t="s">
        <v>375</v>
      </c>
      <c r="BI288" s="75" t="s">
        <v>376</v>
      </c>
      <c r="BJ288" s="75" t="s">
        <v>382</v>
      </c>
      <c r="BK288" s="75" t="s">
        <v>383</v>
      </c>
      <c r="BL288" s="75" t="s">
        <v>384</v>
      </c>
      <c r="BM288" s="75" t="s">
        <v>374</v>
      </c>
      <c r="BN288" s="75" t="s">
        <v>375</v>
      </c>
      <c r="BO288" s="75" t="s">
        <v>376</v>
      </c>
      <c r="BP288" s="320"/>
      <c r="BQ288" s="320"/>
      <c r="BR288" s="248"/>
      <c r="BS288" s="240"/>
      <c r="BT288" s="240"/>
      <c r="BU288" s="240"/>
    </row>
    <row r="289" spans="1:73" s="75" customFormat="1" ht="15" outlineLevel="1" x14ac:dyDescent="0.25">
      <c r="A289" s="238"/>
      <c r="B289" s="239"/>
      <c r="C289" s="249"/>
      <c r="D289" s="249"/>
      <c r="E289" s="249"/>
      <c r="F289" s="257"/>
      <c r="G289" s="257" t="str">
        <f t="shared" ref="G289:G321" si="24">_xlfn.CONCAT(H214:M214)</f>
        <v>AAAAAa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YAEAE1a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24"/>
        <v>AYAEAb</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248"/>
      <c r="BS291" s="240"/>
      <c r="BT291" s="240"/>
      <c r="BU291" s="240"/>
    </row>
    <row r="292" spans="1:73" s="765" customFormat="1" ht="15" outlineLevel="1" x14ac:dyDescent="0.25">
      <c r="A292" s="769"/>
      <c r="B292" s="766"/>
      <c r="C292" s="778"/>
      <c r="D292" s="778"/>
      <c r="E292" s="778"/>
      <c r="F292" s="782"/>
      <c r="G292" s="782" t="str">
        <f t="shared" si="24"/>
        <v>AYAEAbd</v>
      </c>
      <c r="H292" s="368">
        <v>1</v>
      </c>
      <c r="I292" s="368">
        <v>1</v>
      </c>
      <c r="J292" s="368">
        <v>1</v>
      </c>
      <c r="K292" s="368">
        <v>1</v>
      </c>
      <c r="L292" s="368">
        <v>0</v>
      </c>
      <c r="M292" s="368">
        <v>0</v>
      </c>
      <c r="N292" s="368">
        <v>1</v>
      </c>
      <c r="O292" s="368">
        <v>1</v>
      </c>
      <c r="P292" s="368">
        <v>1</v>
      </c>
      <c r="Q292" s="368">
        <v>1</v>
      </c>
      <c r="R292" s="368">
        <v>0</v>
      </c>
      <c r="S292" s="368">
        <v>0</v>
      </c>
      <c r="T292" s="368">
        <v>1</v>
      </c>
      <c r="U292" s="368">
        <v>1</v>
      </c>
      <c r="V292" s="368">
        <v>1</v>
      </c>
      <c r="W292" s="368">
        <v>1</v>
      </c>
      <c r="X292" s="368">
        <v>0</v>
      </c>
      <c r="Y292" s="368">
        <v>0</v>
      </c>
      <c r="Z292" s="368">
        <v>1</v>
      </c>
      <c r="AA292" s="368">
        <v>1</v>
      </c>
      <c r="AB292" s="368">
        <v>1</v>
      </c>
      <c r="AC292" s="368">
        <v>1</v>
      </c>
      <c r="AD292" s="368">
        <v>0</v>
      </c>
      <c r="AE292" s="368">
        <v>0</v>
      </c>
      <c r="AF292" s="368">
        <v>1</v>
      </c>
      <c r="AG292" s="368">
        <v>1</v>
      </c>
      <c r="AH292" s="368">
        <v>1</v>
      </c>
      <c r="AI292" s="368">
        <v>1</v>
      </c>
      <c r="AJ292" s="368">
        <v>0</v>
      </c>
      <c r="AK292" s="368">
        <v>0</v>
      </c>
      <c r="AL292" s="368">
        <v>1</v>
      </c>
      <c r="AM292" s="368">
        <v>1</v>
      </c>
      <c r="AN292" s="368">
        <v>1</v>
      </c>
      <c r="AO292" s="368">
        <v>1</v>
      </c>
      <c r="AP292" s="368">
        <v>0</v>
      </c>
      <c r="AQ292" s="368">
        <v>0</v>
      </c>
      <c r="AR292" s="368">
        <v>1</v>
      </c>
      <c r="AS292" s="368">
        <v>1</v>
      </c>
      <c r="AT292" s="368">
        <v>1</v>
      </c>
      <c r="AU292" s="368">
        <v>1</v>
      </c>
      <c r="AV292" s="368">
        <v>0</v>
      </c>
      <c r="AW292" s="368">
        <v>0</v>
      </c>
      <c r="AX292" s="368">
        <v>1</v>
      </c>
      <c r="AY292" s="368">
        <v>1</v>
      </c>
      <c r="AZ292" s="368">
        <v>1</v>
      </c>
      <c r="BA292" s="368">
        <v>1</v>
      </c>
      <c r="BB292" s="368">
        <v>0</v>
      </c>
      <c r="BC292" s="368">
        <v>0</v>
      </c>
      <c r="BD292" s="368">
        <v>1</v>
      </c>
      <c r="BE292" s="368">
        <v>1</v>
      </c>
      <c r="BF292" s="368">
        <v>1</v>
      </c>
      <c r="BG292" s="368">
        <v>1</v>
      </c>
      <c r="BH292" s="368">
        <v>0</v>
      </c>
      <c r="BI292" s="368">
        <v>0</v>
      </c>
      <c r="BJ292" s="368">
        <v>1</v>
      </c>
      <c r="BK292" s="368">
        <v>1</v>
      </c>
      <c r="BL292" s="368">
        <v>1</v>
      </c>
      <c r="BM292" s="368">
        <v>1</v>
      </c>
      <c r="BN292" s="368">
        <v>0</v>
      </c>
      <c r="BO292" s="368">
        <v>0</v>
      </c>
      <c r="BP292" s="320"/>
      <c r="BQ292" s="320"/>
      <c r="BR292" s="773"/>
      <c r="BS292" s="768"/>
      <c r="BT292" s="768"/>
      <c r="BU292" s="768"/>
    </row>
    <row r="293" spans="1:73" s="765" customFormat="1" ht="15" outlineLevel="1" x14ac:dyDescent="0.25">
      <c r="A293" s="769"/>
      <c r="B293" s="766"/>
      <c r="C293" s="778"/>
      <c r="D293" s="778"/>
      <c r="E293" s="778"/>
      <c r="F293" s="782"/>
      <c r="G293" s="782" t="str">
        <f t="shared" si="24"/>
        <v>YAEAOFa</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773"/>
      <c r="BS293" s="768"/>
      <c r="BT293" s="768"/>
      <c r="BU293" s="768"/>
    </row>
    <row r="294" spans="1:73" s="765" customFormat="1" ht="15" outlineLevel="1" x14ac:dyDescent="0.25">
      <c r="A294" s="769"/>
      <c r="B294" s="766"/>
      <c r="C294" s="778"/>
      <c r="D294" s="778"/>
      <c r="E294" s="778"/>
      <c r="F294" s="782"/>
      <c r="G294" s="782" t="str">
        <f t="shared" si="24"/>
        <v>AYAEAof</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73"/>
      <c r="BS294" s="768"/>
      <c r="BT294" s="768"/>
      <c r="BU294" s="768"/>
    </row>
    <row r="295" spans="1:73" s="75" customFormat="1" ht="15" outlineLevel="1" x14ac:dyDescent="0.25">
      <c r="A295" s="238"/>
      <c r="B295" s="239"/>
      <c r="C295" s="249"/>
      <c r="D295" s="249"/>
      <c r="E295" s="249"/>
      <c r="F295" s="257"/>
      <c r="G295" s="257" t="str">
        <f t="shared" si="24"/>
        <v>YYNENb</v>
      </c>
      <c r="H295" s="368">
        <v>1</v>
      </c>
      <c r="I295" s="368">
        <v>1</v>
      </c>
      <c r="J295" s="368">
        <v>2</v>
      </c>
      <c r="K295" s="368">
        <v>2</v>
      </c>
      <c r="L295" s="368">
        <v>0</v>
      </c>
      <c r="M295" s="368">
        <v>0</v>
      </c>
      <c r="N295" s="368">
        <v>1</v>
      </c>
      <c r="O295" s="368">
        <v>1</v>
      </c>
      <c r="P295" s="368">
        <v>2</v>
      </c>
      <c r="Q295" s="368">
        <v>2</v>
      </c>
      <c r="R295" s="368">
        <v>0</v>
      </c>
      <c r="S295" s="368">
        <v>0</v>
      </c>
      <c r="T295" s="368">
        <v>1</v>
      </c>
      <c r="U295" s="368">
        <v>1</v>
      </c>
      <c r="V295" s="368">
        <v>2</v>
      </c>
      <c r="W295" s="368">
        <v>2</v>
      </c>
      <c r="X295" s="368">
        <v>0</v>
      </c>
      <c r="Y295" s="368">
        <v>0</v>
      </c>
      <c r="Z295" s="368">
        <v>1</v>
      </c>
      <c r="AA295" s="368">
        <v>1</v>
      </c>
      <c r="AB295" s="368">
        <v>2</v>
      </c>
      <c r="AC295" s="368">
        <v>2</v>
      </c>
      <c r="AD295" s="368">
        <v>0</v>
      </c>
      <c r="AE295" s="368">
        <v>0</v>
      </c>
      <c r="AF295" s="368">
        <v>1</v>
      </c>
      <c r="AG295" s="368">
        <v>1</v>
      </c>
      <c r="AH295" s="368">
        <v>2</v>
      </c>
      <c r="AI295" s="368">
        <v>2</v>
      </c>
      <c r="AJ295" s="368">
        <v>0</v>
      </c>
      <c r="AK295" s="368">
        <v>0</v>
      </c>
      <c r="AL295" s="368">
        <v>1</v>
      </c>
      <c r="AM295" s="368">
        <v>1</v>
      </c>
      <c r="AN295" s="368">
        <v>2</v>
      </c>
      <c r="AO295" s="368">
        <v>2</v>
      </c>
      <c r="AP295" s="368">
        <v>0</v>
      </c>
      <c r="AQ295" s="368">
        <v>0</v>
      </c>
      <c r="AR295" s="368">
        <v>1</v>
      </c>
      <c r="AS295" s="368">
        <v>1</v>
      </c>
      <c r="AT295" s="368">
        <v>2</v>
      </c>
      <c r="AU295" s="368">
        <v>2</v>
      </c>
      <c r="AV295" s="368">
        <v>0</v>
      </c>
      <c r="AW295" s="368">
        <v>0</v>
      </c>
      <c r="AX295" s="368">
        <v>1</v>
      </c>
      <c r="AY295" s="368">
        <v>1</v>
      </c>
      <c r="AZ295" s="368">
        <v>2</v>
      </c>
      <c r="BA295" s="368">
        <v>2</v>
      </c>
      <c r="BB295" s="368">
        <v>0</v>
      </c>
      <c r="BC295" s="368">
        <v>0</v>
      </c>
      <c r="BD295" s="368">
        <v>1</v>
      </c>
      <c r="BE295" s="368">
        <v>1</v>
      </c>
      <c r="BF295" s="368">
        <v>2</v>
      </c>
      <c r="BG295" s="368">
        <v>2</v>
      </c>
      <c r="BH295" s="368">
        <v>0</v>
      </c>
      <c r="BI295" s="368">
        <v>0</v>
      </c>
      <c r="BJ295" s="368">
        <v>1</v>
      </c>
      <c r="BK295" s="368">
        <v>1</v>
      </c>
      <c r="BL295" s="368">
        <v>2</v>
      </c>
      <c r="BM295" s="368">
        <v>2</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YYENE1z</v>
      </c>
      <c r="H296" s="368">
        <v>1</v>
      </c>
      <c r="I296" s="368">
        <v>1</v>
      </c>
      <c r="J296" s="368">
        <v>2</v>
      </c>
      <c r="K296" s="368">
        <v>0</v>
      </c>
      <c r="L296" s="368">
        <v>1</v>
      </c>
      <c r="M296" s="368">
        <v>0</v>
      </c>
      <c r="N296" s="368">
        <v>1</v>
      </c>
      <c r="O296" s="368">
        <v>1</v>
      </c>
      <c r="P296" s="368">
        <v>2</v>
      </c>
      <c r="Q296" s="368">
        <v>0</v>
      </c>
      <c r="R296" s="368">
        <v>1</v>
      </c>
      <c r="S296" s="368">
        <v>0</v>
      </c>
      <c r="T296" s="368">
        <v>1</v>
      </c>
      <c r="U296" s="368">
        <v>1</v>
      </c>
      <c r="V296" s="368">
        <v>2</v>
      </c>
      <c r="W296" s="368">
        <v>0</v>
      </c>
      <c r="X296" s="368">
        <v>1</v>
      </c>
      <c r="Y296" s="368">
        <v>0</v>
      </c>
      <c r="Z296" s="368">
        <v>1</v>
      </c>
      <c r="AA296" s="368">
        <v>1</v>
      </c>
      <c r="AB296" s="368">
        <v>2</v>
      </c>
      <c r="AC296" s="368">
        <v>0</v>
      </c>
      <c r="AD296" s="368">
        <v>1</v>
      </c>
      <c r="AE296" s="368">
        <v>0</v>
      </c>
      <c r="AF296" s="368">
        <v>1</v>
      </c>
      <c r="AG296" s="368">
        <v>1</v>
      </c>
      <c r="AH296" s="368">
        <v>2</v>
      </c>
      <c r="AI296" s="368">
        <v>0</v>
      </c>
      <c r="AJ296" s="368">
        <v>1</v>
      </c>
      <c r="AK296" s="368">
        <v>0</v>
      </c>
      <c r="AL296" s="368">
        <v>1</v>
      </c>
      <c r="AM296" s="368">
        <v>1</v>
      </c>
      <c r="AN296" s="368">
        <v>2</v>
      </c>
      <c r="AO296" s="368">
        <v>0</v>
      </c>
      <c r="AP296" s="368">
        <v>1</v>
      </c>
      <c r="AQ296" s="368">
        <v>0</v>
      </c>
      <c r="AR296" s="368">
        <v>1</v>
      </c>
      <c r="AS296" s="368">
        <v>1</v>
      </c>
      <c r="AT296" s="368">
        <v>2</v>
      </c>
      <c r="AU296" s="368">
        <v>0</v>
      </c>
      <c r="AV296" s="368">
        <v>1</v>
      </c>
      <c r="AW296" s="368">
        <v>0</v>
      </c>
      <c r="AX296" s="368">
        <v>1</v>
      </c>
      <c r="AY296" s="368">
        <v>1</v>
      </c>
      <c r="AZ296" s="368">
        <v>2</v>
      </c>
      <c r="BA296" s="368">
        <v>0</v>
      </c>
      <c r="BB296" s="368">
        <v>1</v>
      </c>
      <c r="BC296" s="368">
        <v>0</v>
      </c>
      <c r="BD296" s="368">
        <v>1</v>
      </c>
      <c r="BE296" s="368">
        <v>1</v>
      </c>
      <c r="BF296" s="368">
        <v>2</v>
      </c>
      <c r="BG296" s="368">
        <v>0</v>
      </c>
      <c r="BH296" s="368">
        <v>1</v>
      </c>
      <c r="BI296" s="368">
        <v>0</v>
      </c>
      <c r="BJ296" s="368">
        <v>1</v>
      </c>
      <c r="BK296" s="368">
        <v>1</v>
      </c>
      <c r="BL296" s="368">
        <v>2</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YYENE1r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YYNEE1r</v>
      </c>
      <c r="H298" s="368">
        <v>1</v>
      </c>
      <c r="I298" s="368">
        <v>1</v>
      </c>
      <c r="J298" s="368">
        <v>3</v>
      </c>
      <c r="K298" s="368">
        <v>0</v>
      </c>
      <c r="L298" s="368">
        <v>1</v>
      </c>
      <c r="M298" s="368">
        <v>0</v>
      </c>
      <c r="N298" s="368">
        <v>1</v>
      </c>
      <c r="O298" s="368">
        <v>1</v>
      </c>
      <c r="P298" s="368">
        <v>3</v>
      </c>
      <c r="Q298" s="368">
        <v>0</v>
      </c>
      <c r="R298" s="368">
        <v>1</v>
      </c>
      <c r="S298" s="368">
        <v>0</v>
      </c>
      <c r="T298" s="368">
        <v>1</v>
      </c>
      <c r="U298" s="368">
        <v>1</v>
      </c>
      <c r="V298" s="368">
        <v>3</v>
      </c>
      <c r="W298" s="368">
        <v>0</v>
      </c>
      <c r="X298" s="368">
        <v>1</v>
      </c>
      <c r="Y298" s="368">
        <v>0</v>
      </c>
      <c r="Z298" s="368">
        <v>1</v>
      </c>
      <c r="AA298" s="368">
        <v>1</v>
      </c>
      <c r="AB298" s="368">
        <v>3</v>
      </c>
      <c r="AC298" s="368">
        <v>0</v>
      </c>
      <c r="AD298" s="368">
        <v>1</v>
      </c>
      <c r="AE298" s="368">
        <v>0</v>
      </c>
      <c r="AF298" s="368">
        <v>1</v>
      </c>
      <c r="AG298" s="368">
        <v>1</v>
      </c>
      <c r="AH298" s="368">
        <v>3</v>
      </c>
      <c r="AI298" s="368">
        <v>0</v>
      </c>
      <c r="AJ298" s="368">
        <v>1</v>
      </c>
      <c r="AK298" s="368">
        <v>0</v>
      </c>
      <c r="AL298" s="368">
        <v>1</v>
      </c>
      <c r="AM298" s="368">
        <v>1</v>
      </c>
      <c r="AN298" s="368">
        <v>3</v>
      </c>
      <c r="AO298" s="368">
        <v>0</v>
      </c>
      <c r="AP298" s="368">
        <v>1</v>
      </c>
      <c r="AQ298" s="368">
        <v>0</v>
      </c>
      <c r="AR298" s="368">
        <v>1</v>
      </c>
      <c r="AS298" s="368">
        <v>1</v>
      </c>
      <c r="AT298" s="368">
        <v>3</v>
      </c>
      <c r="AU298" s="368">
        <v>0</v>
      </c>
      <c r="AV298" s="368">
        <v>1</v>
      </c>
      <c r="AW298" s="368">
        <v>0</v>
      </c>
      <c r="AX298" s="368">
        <v>1</v>
      </c>
      <c r="AY298" s="368">
        <v>1</v>
      </c>
      <c r="AZ298" s="368">
        <v>3</v>
      </c>
      <c r="BA298" s="368">
        <v>0</v>
      </c>
      <c r="BB298" s="368">
        <v>1</v>
      </c>
      <c r="BC298" s="368">
        <v>0</v>
      </c>
      <c r="BD298" s="368">
        <v>1</v>
      </c>
      <c r="BE298" s="368">
        <v>1</v>
      </c>
      <c r="BF298" s="368">
        <v>3</v>
      </c>
      <c r="BG298" s="368">
        <v>0</v>
      </c>
      <c r="BH298" s="368">
        <v>1</v>
      </c>
      <c r="BI298" s="368">
        <v>0</v>
      </c>
      <c r="BJ298" s="368">
        <v>1</v>
      </c>
      <c r="BK298" s="368">
        <v>1</v>
      </c>
      <c r="BL298" s="368">
        <v>3</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YYEENw</v>
      </c>
      <c r="H299" s="368">
        <v>1</v>
      </c>
      <c r="I299" s="368">
        <v>1</v>
      </c>
      <c r="J299" s="368">
        <v>1</v>
      </c>
      <c r="K299" s="368">
        <v>1</v>
      </c>
      <c r="L299" s="368">
        <v>0</v>
      </c>
      <c r="M299" s="368">
        <v>0</v>
      </c>
      <c r="N299" s="368">
        <v>1</v>
      </c>
      <c r="O299" s="368">
        <v>1</v>
      </c>
      <c r="P299" s="368">
        <v>1</v>
      </c>
      <c r="Q299" s="368">
        <v>1</v>
      </c>
      <c r="R299" s="368">
        <v>0</v>
      </c>
      <c r="S299" s="368">
        <v>0</v>
      </c>
      <c r="T299" s="368">
        <v>1</v>
      </c>
      <c r="U299" s="368">
        <v>1</v>
      </c>
      <c r="V299" s="368">
        <v>1</v>
      </c>
      <c r="W299" s="368">
        <v>1</v>
      </c>
      <c r="X299" s="368">
        <v>0</v>
      </c>
      <c r="Y299" s="368">
        <v>0</v>
      </c>
      <c r="Z299" s="368">
        <v>1</v>
      </c>
      <c r="AA299" s="368">
        <v>1</v>
      </c>
      <c r="AB299" s="368">
        <v>1</v>
      </c>
      <c r="AC299" s="368">
        <v>1</v>
      </c>
      <c r="AD299" s="368">
        <v>0</v>
      </c>
      <c r="AE299" s="368">
        <v>0</v>
      </c>
      <c r="AF299" s="368">
        <v>1</v>
      </c>
      <c r="AG299" s="368">
        <v>1</v>
      </c>
      <c r="AH299" s="368">
        <v>1</v>
      </c>
      <c r="AI299" s="368">
        <v>1</v>
      </c>
      <c r="AJ299" s="368">
        <v>0</v>
      </c>
      <c r="AK299" s="368">
        <v>0</v>
      </c>
      <c r="AL299" s="368">
        <v>1</v>
      </c>
      <c r="AM299" s="368">
        <v>1</v>
      </c>
      <c r="AN299" s="368">
        <v>1</v>
      </c>
      <c r="AO299" s="368">
        <v>1</v>
      </c>
      <c r="AP299" s="368">
        <v>0</v>
      </c>
      <c r="AQ299" s="368">
        <v>0</v>
      </c>
      <c r="AR299" s="368">
        <v>1</v>
      </c>
      <c r="AS299" s="368">
        <v>1</v>
      </c>
      <c r="AT299" s="368">
        <v>1</v>
      </c>
      <c r="AU299" s="368">
        <v>1</v>
      </c>
      <c r="AV299" s="368">
        <v>0</v>
      </c>
      <c r="AW299" s="368">
        <v>0</v>
      </c>
      <c r="AX299" s="368">
        <v>1</v>
      </c>
      <c r="AY299" s="368">
        <v>1</v>
      </c>
      <c r="AZ299" s="368">
        <v>1</v>
      </c>
      <c r="BA299" s="368">
        <v>1</v>
      </c>
      <c r="BB299" s="368">
        <v>0</v>
      </c>
      <c r="BC299" s="368">
        <v>0</v>
      </c>
      <c r="BD299" s="368">
        <v>1</v>
      </c>
      <c r="BE299" s="368">
        <v>1</v>
      </c>
      <c r="BF299" s="368">
        <v>1</v>
      </c>
      <c r="BG299" s="368">
        <v>1</v>
      </c>
      <c r="BH299" s="368">
        <v>0</v>
      </c>
      <c r="BI299" s="368">
        <v>0</v>
      </c>
      <c r="BJ299" s="368">
        <v>1</v>
      </c>
      <c r="BK299" s="368">
        <v>1</v>
      </c>
      <c r="BL299" s="368">
        <v>1</v>
      </c>
      <c r="BM299" s="368">
        <v>1</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YYENE1b</v>
      </c>
      <c r="H300" s="368">
        <v>1</v>
      </c>
      <c r="I300" s="368">
        <v>1</v>
      </c>
      <c r="J300" s="368">
        <v>2</v>
      </c>
      <c r="K300" s="368">
        <v>2</v>
      </c>
      <c r="L300" s="368">
        <v>0</v>
      </c>
      <c r="M300" s="368">
        <v>0</v>
      </c>
      <c r="N300" s="368">
        <v>1</v>
      </c>
      <c r="O300" s="368">
        <v>1</v>
      </c>
      <c r="P300" s="368">
        <v>2</v>
      </c>
      <c r="Q300" s="368">
        <v>2</v>
      </c>
      <c r="R300" s="368">
        <v>0</v>
      </c>
      <c r="S300" s="368">
        <v>0</v>
      </c>
      <c r="T300" s="368">
        <v>1</v>
      </c>
      <c r="U300" s="368">
        <v>1</v>
      </c>
      <c r="V300" s="368">
        <v>2</v>
      </c>
      <c r="W300" s="368">
        <v>2</v>
      </c>
      <c r="X300" s="368">
        <v>0</v>
      </c>
      <c r="Y300" s="368">
        <v>0</v>
      </c>
      <c r="Z300" s="368">
        <v>1</v>
      </c>
      <c r="AA300" s="368">
        <v>1</v>
      </c>
      <c r="AB300" s="368">
        <v>2</v>
      </c>
      <c r="AC300" s="368">
        <v>2</v>
      </c>
      <c r="AD300" s="368">
        <v>0</v>
      </c>
      <c r="AE300" s="368">
        <v>0</v>
      </c>
      <c r="AF300" s="368">
        <v>1</v>
      </c>
      <c r="AG300" s="368">
        <v>1</v>
      </c>
      <c r="AH300" s="368">
        <v>2</v>
      </c>
      <c r="AI300" s="368">
        <v>2</v>
      </c>
      <c r="AJ300" s="368">
        <v>0</v>
      </c>
      <c r="AK300" s="368">
        <v>0</v>
      </c>
      <c r="AL300" s="368">
        <v>1</v>
      </c>
      <c r="AM300" s="368">
        <v>1</v>
      </c>
      <c r="AN300" s="368">
        <v>2</v>
      </c>
      <c r="AO300" s="368">
        <v>2</v>
      </c>
      <c r="AP300" s="368">
        <v>0</v>
      </c>
      <c r="AQ300" s="368">
        <v>0</v>
      </c>
      <c r="AR300" s="368">
        <v>1</v>
      </c>
      <c r="AS300" s="368">
        <v>1</v>
      </c>
      <c r="AT300" s="368">
        <v>2</v>
      </c>
      <c r="AU300" s="368">
        <v>2</v>
      </c>
      <c r="AV300" s="368">
        <v>0</v>
      </c>
      <c r="AW300" s="368">
        <v>0</v>
      </c>
      <c r="AX300" s="368">
        <v>1</v>
      </c>
      <c r="AY300" s="368">
        <v>1</v>
      </c>
      <c r="AZ300" s="368">
        <v>2</v>
      </c>
      <c r="BA300" s="368">
        <v>2</v>
      </c>
      <c r="BB300" s="368">
        <v>0</v>
      </c>
      <c r="BC300" s="368">
        <v>0</v>
      </c>
      <c r="BD300" s="368">
        <v>1</v>
      </c>
      <c r="BE300" s="368">
        <v>1</v>
      </c>
      <c r="BF300" s="368">
        <v>2</v>
      </c>
      <c r="BG300" s="368">
        <v>2</v>
      </c>
      <c r="BH300" s="368">
        <v>0</v>
      </c>
      <c r="BI300" s="368">
        <v>0</v>
      </c>
      <c r="BJ300" s="368">
        <v>1</v>
      </c>
      <c r="BK300" s="368">
        <v>1</v>
      </c>
      <c r="BL300" s="368">
        <v>2</v>
      </c>
      <c r="BM300" s="368">
        <v>2</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AAAAAz</v>
      </c>
      <c r="H301" s="368">
        <v>1</v>
      </c>
      <c r="I301" s="368">
        <v>1</v>
      </c>
      <c r="J301" s="368">
        <v>2</v>
      </c>
      <c r="K301" s="368">
        <v>0</v>
      </c>
      <c r="L301" s="368">
        <v>0</v>
      </c>
      <c r="M301" s="368">
        <v>0</v>
      </c>
      <c r="N301" s="368">
        <v>1</v>
      </c>
      <c r="O301" s="368">
        <v>1</v>
      </c>
      <c r="P301" s="368">
        <v>2</v>
      </c>
      <c r="Q301" s="368">
        <v>0</v>
      </c>
      <c r="R301" s="368">
        <v>0</v>
      </c>
      <c r="S301" s="368">
        <v>0</v>
      </c>
      <c r="T301" s="368">
        <v>1</v>
      </c>
      <c r="U301" s="368">
        <v>1</v>
      </c>
      <c r="V301" s="368">
        <v>2</v>
      </c>
      <c r="W301" s="368">
        <v>0</v>
      </c>
      <c r="X301" s="368">
        <v>0</v>
      </c>
      <c r="Y301" s="368">
        <v>0</v>
      </c>
      <c r="Z301" s="368">
        <v>1</v>
      </c>
      <c r="AA301" s="368">
        <v>1</v>
      </c>
      <c r="AB301" s="368">
        <v>2</v>
      </c>
      <c r="AC301" s="368">
        <v>0</v>
      </c>
      <c r="AD301" s="368">
        <v>0</v>
      </c>
      <c r="AE301" s="368">
        <v>0</v>
      </c>
      <c r="AF301" s="368">
        <v>1</v>
      </c>
      <c r="AG301" s="368">
        <v>1</v>
      </c>
      <c r="AH301" s="368">
        <v>2</v>
      </c>
      <c r="AI301" s="368">
        <v>0</v>
      </c>
      <c r="AJ301" s="368">
        <v>0</v>
      </c>
      <c r="AK301" s="368">
        <v>0</v>
      </c>
      <c r="AL301" s="368">
        <v>1</v>
      </c>
      <c r="AM301" s="368">
        <v>1</v>
      </c>
      <c r="AN301" s="368">
        <v>2</v>
      </c>
      <c r="AO301" s="368">
        <v>0</v>
      </c>
      <c r="AP301" s="368">
        <v>0</v>
      </c>
      <c r="AQ301" s="368">
        <v>0</v>
      </c>
      <c r="AR301" s="368">
        <v>1</v>
      </c>
      <c r="AS301" s="368">
        <v>1</v>
      </c>
      <c r="AT301" s="368">
        <v>2</v>
      </c>
      <c r="AU301" s="368">
        <v>0</v>
      </c>
      <c r="AV301" s="368">
        <v>0</v>
      </c>
      <c r="AW301" s="368">
        <v>0</v>
      </c>
      <c r="AX301" s="368">
        <v>1</v>
      </c>
      <c r="AY301" s="368">
        <v>1</v>
      </c>
      <c r="AZ301" s="368">
        <v>2</v>
      </c>
      <c r="BA301" s="368">
        <v>0</v>
      </c>
      <c r="BB301" s="368">
        <v>0</v>
      </c>
      <c r="BC301" s="368">
        <v>0</v>
      </c>
      <c r="BD301" s="368">
        <v>1</v>
      </c>
      <c r="BE301" s="368">
        <v>1</v>
      </c>
      <c r="BF301" s="368">
        <v>2</v>
      </c>
      <c r="BG301" s="368">
        <v>0</v>
      </c>
      <c r="BH301" s="368">
        <v>0</v>
      </c>
      <c r="BI301" s="368">
        <v>0</v>
      </c>
      <c r="BJ301" s="368">
        <v>1</v>
      </c>
      <c r="BK301" s="368">
        <v>1</v>
      </c>
      <c r="BL301" s="368">
        <v>2</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AAAANw</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AAANE1b</v>
      </c>
      <c r="H303" s="368">
        <v>1</v>
      </c>
      <c r="I303" s="368">
        <v>1</v>
      </c>
      <c r="J303" s="368">
        <v>1</v>
      </c>
      <c r="K303" s="368">
        <v>1</v>
      </c>
      <c r="L303" s="368">
        <v>0</v>
      </c>
      <c r="M303" s="368">
        <v>0</v>
      </c>
      <c r="N303" s="368">
        <v>1</v>
      </c>
      <c r="O303" s="368">
        <v>1</v>
      </c>
      <c r="P303" s="368">
        <v>1</v>
      </c>
      <c r="Q303" s="368">
        <v>1</v>
      </c>
      <c r="R303" s="368">
        <v>0</v>
      </c>
      <c r="S303" s="368">
        <v>0</v>
      </c>
      <c r="T303" s="368">
        <v>1</v>
      </c>
      <c r="U303" s="368">
        <v>1</v>
      </c>
      <c r="V303" s="368">
        <v>1</v>
      </c>
      <c r="W303" s="368">
        <v>1</v>
      </c>
      <c r="X303" s="368">
        <v>0</v>
      </c>
      <c r="Y303" s="368">
        <v>0</v>
      </c>
      <c r="Z303" s="368">
        <v>1</v>
      </c>
      <c r="AA303" s="368">
        <v>1</v>
      </c>
      <c r="AB303" s="368">
        <v>1</v>
      </c>
      <c r="AC303" s="368">
        <v>1</v>
      </c>
      <c r="AD303" s="368">
        <v>0</v>
      </c>
      <c r="AE303" s="368">
        <v>0</v>
      </c>
      <c r="AF303" s="368">
        <v>1</v>
      </c>
      <c r="AG303" s="368">
        <v>1</v>
      </c>
      <c r="AH303" s="368">
        <v>1</v>
      </c>
      <c r="AI303" s="368">
        <v>1</v>
      </c>
      <c r="AJ303" s="368">
        <v>0</v>
      </c>
      <c r="AK303" s="368">
        <v>0</v>
      </c>
      <c r="AL303" s="368">
        <v>1</v>
      </c>
      <c r="AM303" s="368">
        <v>1</v>
      </c>
      <c r="AN303" s="368">
        <v>1</v>
      </c>
      <c r="AO303" s="368">
        <v>1</v>
      </c>
      <c r="AP303" s="368">
        <v>0</v>
      </c>
      <c r="AQ303" s="368">
        <v>0</v>
      </c>
      <c r="AR303" s="368">
        <v>1</v>
      </c>
      <c r="AS303" s="368">
        <v>1</v>
      </c>
      <c r="AT303" s="368">
        <v>1</v>
      </c>
      <c r="AU303" s="368">
        <v>1</v>
      </c>
      <c r="AV303" s="368">
        <v>0</v>
      </c>
      <c r="AW303" s="368">
        <v>0</v>
      </c>
      <c r="AX303" s="368">
        <v>1</v>
      </c>
      <c r="AY303" s="368">
        <v>1</v>
      </c>
      <c r="AZ303" s="368">
        <v>1</v>
      </c>
      <c r="BA303" s="368">
        <v>1</v>
      </c>
      <c r="BB303" s="368">
        <v>0</v>
      </c>
      <c r="BC303" s="368">
        <v>0</v>
      </c>
      <c r="BD303" s="368">
        <v>1</v>
      </c>
      <c r="BE303" s="368">
        <v>1</v>
      </c>
      <c r="BF303" s="368">
        <v>1</v>
      </c>
      <c r="BG303" s="368">
        <v>1</v>
      </c>
      <c r="BH303" s="368">
        <v>0</v>
      </c>
      <c r="BI303" s="368">
        <v>0</v>
      </c>
      <c r="BJ303" s="368">
        <v>1</v>
      </c>
      <c r="BK303" s="368">
        <v>1</v>
      </c>
      <c r="BL303" s="368">
        <v>1</v>
      </c>
      <c r="BM303" s="368">
        <v>1</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AANEE1a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AYEEAa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YYEAAa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YYAAAa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YAAAAa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YYENE1l</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YYPENw</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YYEPE1z</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YYNEPw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AYAAAw</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AAEAAa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AAAEAa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YAAAE1a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YAAANw</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AYAAAz</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AYEAAa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AANEAa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AAANE1a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7"/>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c r="I323" s="257"/>
      <c r="J323" s="257"/>
      <c r="K323" s="257"/>
      <c r="N323" s="707"/>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708" t="s">
        <v>905</v>
      </c>
      <c r="N324" s="707"/>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908</v>
      </c>
      <c r="H325" s="75" t="s">
        <v>927</v>
      </c>
      <c r="I325" s="75" t="s">
        <v>927</v>
      </c>
      <c r="J325" s="75" t="s">
        <v>927</v>
      </c>
      <c r="K325" s="75" t="s">
        <v>927</v>
      </c>
      <c r="L325" s="75" t="s">
        <v>459</v>
      </c>
      <c r="M325" s="75" t="s">
        <v>459</v>
      </c>
      <c r="N325" s="75" t="s">
        <v>459</v>
      </c>
      <c r="O325" s="75" t="s">
        <v>459</v>
      </c>
      <c r="P325" s="75" t="s">
        <v>893</v>
      </c>
      <c r="Q325" s="75" t="s">
        <v>893</v>
      </c>
      <c r="R325" s="75" t="s">
        <v>893</v>
      </c>
      <c r="S325" s="75" t="s">
        <v>893</v>
      </c>
      <c r="T325" s="75" t="s">
        <v>894</v>
      </c>
      <c r="U325" s="75" t="s">
        <v>894</v>
      </c>
      <c r="V325" s="75" t="s">
        <v>894</v>
      </c>
      <c r="W325" s="75" t="s">
        <v>894</v>
      </c>
      <c r="X325" s="75" t="s">
        <v>895</v>
      </c>
      <c r="Y325" s="75" t="s">
        <v>895</v>
      </c>
      <c r="Z325" s="75" t="s">
        <v>895</v>
      </c>
      <c r="AA325" s="75" t="s">
        <v>895</v>
      </c>
      <c r="AB325" s="75" t="s">
        <v>896</v>
      </c>
      <c r="AC325" s="75" t="s">
        <v>896</v>
      </c>
      <c r="AD325" s="75" t="s">
        <v>896</v>
      </c>
      <c r="AE325" s="75" t="s">
        <v>896</v>
      </c>
      <c r="AF325" s="75" t="s">
        <v>897</v>
      </c>
      <c r="AG325" s="75" t="s">
        <v>897</v>
      </c>
      <c r="AH325" s="75" t="s">
        <v>897</v>
      </c>
      <c r="AI325" s="75" t="s">
        <v>897</v>
      </c>
      <c r="AJ325" s="75" t="s">
        <v>898</v>
      </c>
      <c r="AK325" s="75" t="s">
        <v>898</v>
      </c>
      <c r="AL325" s="75" t="s">
        <v>898</v>
      </c>
      <c r="AM325" s="75" t="s">
        <v>898</v>
      </c>
      <c r="AN325" s="75" t="s">
        <v>899</v>
      </c>
      <c r="AO325" s="75" t="s">
        <v>899</v>
      </c>
      <c r="AP325" s="75" t="s">
        <v>899</v>
      </c>
      <c r="AQ325" s="75" t="s">
        <v>899</v>
      </c>
      <c r="AR325" s="75" t="s">
        <v>900</v>
      </c>
      <c r="AS325" s="75" t="s">
        <v>900</v>
      </c>
      <c r="AT325" s="75" t="s">
        <v>900</v>
      </c>
      <c r="AU325" s="75" t="s">
        <v>900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
        <v>67</v>
      </c>
      <c r="H326" s="75" t="s">
        <v>404</v>
      </c>
      <c r="I326" s="75" t="s">
        <v>405</v>
      </c>
      <c r="J326" s="75" t="s">
        <v>68</v>
      </c>
      <c r="K326" s="75" t="s">
        <v>406</v>
      </c>
      <c r="L326" s="75" t="s">
        <v>404</v>
      </c>
      <c r="M326" s="75" t="s">
        <v>405</v>
      </c>
      <c r="N326" s="75" t="s">
        <v>68</v>
      </c>
      <c r="O326" s="75" t="s">
        <v>406</v>
      </c>
      <c r="P326" s="75" t="s">
        <v>404</v>
      </c>
      <c r="Q326" s="75" t="s">
        <v>405</v>
      </c>
      <c r="R326" s="75" t="s">
        <v>68</v>
      </c>
      <c r="S326" s="75" t="s">
        <v>406</v>
      </c>
      <c r="T326" s="75" t="s">
        <v>404</v>
      </c>
      <c r="U326" s="75" t="s">
        <v>405</v>
      </c>
      <c r="V326" s="75" t="s">
        <v>68</v>
      </c>
      <c r="W326" s="75" t="s">
        <v>406</v>
      </c>
      <c r="X326" s="75" t="s">
        <v>404</v>
      </c>
      <c r="Y326" s="75" t="s">
        <v>405</v>
      </c>
      <c r="Z326" s="75" t="s">
        <v>68</v>
      </c>
      <c r="AA326" s="75" t="s">
        <v>406</v>
      </c>
      <c r="AB326" s="75" t="s">
        <v>404</v>
      </c>
      <c r="AC326" s="75" t="s">
        <v>405</v>
      </c>
      <c r="AD326" s="75" t="s">
        <v>68</v>
      </c>
      <c r="AE326" s="75" t="s">
        <v>406</v>
      </c>
      <c r="AF326" s="75" t="s">
        <v>404</v>
      </c>
      <c r="AG326" s="75" t="s">
        <v>405</v>
      </c>
      <c r="AH326" s="75" t="s">
        <v>68</v>
      </c>
      <c r="AI326" s="75" t="s">
        <v>406</v>
      </c>
      <c r="AJ326" s="75" t="s">
        <v>404</v>
      </c>
      <c r="AK326" s="75" t="s">
        <v>405</v>
      </c>
      <c r="AL326" s="75" t="s">
        <v>68</v>
      </c>
      <c r="AM326" s="75" t="s">
        <v>406</v>
      </c>
      <c r="AN326" s="75" t="s">
        <v>404</v>
      </c>
      <c r="AO326" s="75" t="s">
        <v>405</v>
      </c>
      <c r="AP326" s="75" t="s">
        <v>68</v>
      </c>
      <c r="AQ326" s="75" t="s">
        <v>406</v>
      </c>
      <c r="AR326" s="75" t="s">
        <v>404</v>
      </c>
      <c r="AS326" s="75" t="s">
        <v>405</v>
      </c>
      <c r="AT326" s="75" t="s">
        <v>68</v>
      </c>
      <c r="AU326" s="75" t="s">
        <v>406</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_xlfn.CONCAT(H214:M214)</f>
        <v>AAAAAa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82" t="str">
        <f t="shared" ref="G328:G359" si="25">_xlfn.CONCAT(H215:M215)</f>
        <v>YAEAE1a</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782" t="str">
        <f t="shared" si="25"/>
        <v>AYAEAb</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65" customFormat="1" ht="15" outlineLevel="1" x14ac:dyDescent="0.25">
      <c r="A330" s="769"/>
      <c r="B330" s="766"/>
      <c r="C330" s="778"/>
      <c r="D330" s="778"/>
      <c r="E330" s="778"/>
      <c r="F330" s="782"/>
      <c r="G330" s="782" t="str">
        <f t="shared" si="25"/>
        <v>AYAEAbd</v>
      </c>
      <c r="H330" s="368">
        <v>100</v>
      </c>
      <c r="I330" s="368">
        <v>100</v>
      </c>
      <c r="J330" s="368">
        <v>40</v>
      </c>
      <c r="K330" s="368">
        <v>0</v>
      </c>
      <c r="L330" s="368">
        <v>100</v>
      </c>
      <c r="M330" s="368">
        <v>100</v>
      </c>
      <c r="N330" s="368">
        <v>40</v>
      </c>
      <c r="O330" s="368">
        <v>0</v>
      </c>
      <c r="P330" s="368">
        <v>100</v>
      </c>
      <c r="Q330" s="368">
        <v>100</v>
      </c>
      <c r="R330" s="368">
        <v>40</v>
      </c>
      <c r="S330" s="368">
        <v>0</v>
      </c>
      <c r="T330" s="368">
        <v>100</v>
      </c>
      <c r="U330" s="368">
        <v>100</v>
      </c>
      <c r="V330" s="368">
        <v>40</v>
      </c>
      <c r="W330" s="368">
        <v>0</v>
      </c>
      <c r="X330" s="368">
        <v>100</v>
      </c>
      <c r="Y330" s="368">
        <v>100</v>
      </c>
      <c r="Z330" s="368">
        <v>40</v>
      </c>
      <c r="AA330" s="368">
        <v>0</v>
      </c>
      <c r="AB330" s="368">
        <v>100</v>
      </c>
      <c r="AC330" s="368">
        <v>100</v>
      </c>
      <c r="AD330" s="368">
        <v>40</v>
      </c>
      <c r="AE330" s="368">
        <v>0</v>
      </c>
      <c r="AF330" s="368">
        <v>100</v>
      </c>
      <c r="AG330" s="368">
        <v>100</v>
      </c>
      <c r="AH330" s="368">
        <v>40</v>
      </c>
      <c r="AI330" s="368">
        <v>0</v>
      </c>
      <c r="AJ330" s="368">
        <v>100</v>
      </c>
      <c r="AK330" s="368">
        <v>100</v>
      </c>
      <c r="AL330" s="368">
        <v>40</v>
      </c>
      <c r="AM330" s="368">
        <v>0</v>
      </c>
      <c r="AN330" s="368">
        <v>100</v>
      </c>
      <c r="AO330" s="368">
        <v>100</v>
      </c>
      <c r="AP330" s="368">
        <v>40</v>
      </c>
      <c r="AQ330" s="368">
        <v>0</v>
      </c>
      <c r="AR330" s="368">
        <v>100</v>
      </c>
      <c r="AS330" s="368">
        <v>100</v>
      </c>
      <c r="AT330" s="368">
        <v>40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73"/>
      <c r="BS330" s="768"/>
      <c r="BT330" s="768"/>
      <c r="BU330" s="768"/>
    </row>
    <row r="331" spans="1:73" s="765" customFormat="1" ht="15" outlineLevel="1" x14ac:dyDescent="0.25">
      <c r="A331" s="769"/>
      <c r="B331" s="766"/>
      <c r="C331" s="778"/>
      <c r="D331" s="778"/>
      <c r="E331" s="778"/>
      <c r="F331" s="782"/>
      <c r="G331" s="782" t="str">
        <f t="shared" si="25"/>
        <v>YAEAOFa</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73"/>
      <c r="BS331" s="768"/>
      <c r="BT331" s="768"/>
      <c r="BU331" s="768"/>
    </row>
    <row r="332" spans="1:73" s="765" customFormat="1" ht="15" outlineLevel="1" x14ac:dyDescent="0.25">
      <c r="A332" s="769"/>
      <c r="B332" s="766"/>
      <c r="C332" s="778"/>
      <c r="D332" s="778"/>
      <c r="E332" s="778"/>
      <c r="F332" s="782"/>
      <c r="G332" s="782" t="str">
        <f t="shared" si="25"/>
        <v>AYAEAof</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73"/>
      <c r="BS332" s="768"/>
      <c r="BT332" s="768"/>
      <c r="BU332" s="768"/>
    </row>
    <row r="333" spans="1:73" s="75" customFormat="1" ht="15" outlineLevel="1" x14ac:dyDescent="0.25">
      <c r="A333" s="238"/>
      <c r="B333" s="239"/>
      <c r="C333" s="249"/>
      <c r="D333" s="249"/>
      <c r="E333" s="249"/>
      <c r="F333" s="257"/>
      <c r="G333" s="782" t="str">
        <f t="shared" si="25"/>
        <v>YYNENb</v>
      </c>
      <c r="H333" s="368">
        <v>100</v>
      </c>
      <c r="I333" s="368">
        <v>120</v>
      </c>
      <c r="J333" s="368">
        <v>100</v>
      </c>
      <c r="K333" s="368">
        <v>0</v>
      </c>
      <c r="L333" s="368">
        <v>100</v>
      </c>
      <c r="M333" s="368">
        <v>120</v>
      </c>
      <c r="N333" s="368">
        <v>100</v>
      </c>
      <c r="O333" s="368">
        <v>0</v>
      </c>
      <c r="P333" s="368">
        <v>100</v>
      </c>
      <c r="Q333" s="368">
        <v>120</v>
      </c>
      <c r="R333" s="368">
        <v>100</v>
      </c>
      <c r="S333" s="368">
        <v>0</v>
      </c>
      <c r="T333" s="368">
        <v>100</v>
      </c>
      <c r="U333" s="368">
        <v>120</v>
      </c>
      <c r="V333" s="368">
        <v>100</v>
      </c>
      <c r="W333" s="368">
        <v>0</v>
      </c>
      <c r="X333" s="368">
        <v>100</v>
      </c>
      <c r="Y333" s="368">
        <v>120</v>
      </c>
      <c r="Z333" s="368">
        <v>100</v>
      </c>
      <c r="AA333" s="368">
        <v>0</v>
      </c>
      <c r="AB333" s="368">
        <v>100</v>
      </c>
      <c r="AC333" s="368">
        <v>120</v>
      </c>
      <c r="AD333" s="368">
        <v>100</v>
      </c>
      <c r="AE333" s="368">
        <v>0</v>
      </c>
      <c r="AF333" s="368">
        <v>100</v>
      </c>
      <c r="AG333" s="368">
        <v>120</v>
      </c>
      <c r="AH333" s="368">
        <v>100</v>
      </c>
      <c r="AI333" s="368">
        <v>0</v>
      </c>
      <c r="AJ333" s="368">
        <v>100</v>
      </c>
      <c r="AK333" s="368">
        <v>120</v>
      </c>
      <c r="AL333" s="368">
        <v>100</v>
      </c>
      <c r="AM333" s="368">
        <v>0</v>
      </c>
      <c r="AN333" s="368">
        <v>100</v>
      </c>
      <c r="AO333" s="368">
        <v>120</v>
      </c>
      <c r="AP333" s="368">
        <v>100</v>
      </c>
      <c r="AQ333" s="368">
        <v>0</v>
      </c>
      <c r="AR333" s="368">
        <v>100</v>
      </c>
      <c r="AS333" s="368">
        <v>120</v>
      </c>
      <c r="AT333" s="368">
        <v>100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82" t="str">
        <f t="shared" si="25"/>
        <v>YYENE1z</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82" t="str">
        <f t="shared" si="25"/>
        <v>YYENE1r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YYNEE1r</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YYEENw</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YYENE1b</v>
      </c>
      <c r="H338" s="368">
        <v>100</v>
      </c>
      <c r="I338" s="368">
        <v>120</v>
      </c>
      <c r="J338" s="368">
        <v>100</v>
      </c>
      <c r="K338" s="368">
        <v>0</v>
      </c>
      <c r="L338" s="368">
        <v>100</v>
      </c>
      <c r="M338" s="368">
        <v>120</v>
      </c>
      <c r="N338" s="368">
        <v>100</v>
      </c>
      <c r="O338" s="368">
        <v>0</v>
      </c>
      <c r="P338" s="368">
        <v>100</v>
      </c>
      <c r="Q338" s="368">
        <v>120</v>
      </c>
      <c r="R338" s="368">
        <v>100</v>
      </c>
      <c r="S338" s="368">
        <v>0</v>
      </c>
      <c r="T338" s="368">
        <v>100</v>
      </c>
      <c r="U338" s="368">
        <v>120</v>
      </c>
      <c r="V338" s="368">
        <v>100</v>
      </c>
      <c r="W338" s="368">
        <v>0</v>
      </c>
      <c r="X338" s="368">
        <v>100</v>
      </c>
      <c r="Y338" s="368">
        <v>120</v>
      </c>
      <c r="Z338" s="368">
        <v>100</v>
      </c>
      <c r="AA338" s="368">
        <v>0</v>
      </c>
      <c r="AB338" s="368">
        <v>100</v>
      </c>
      <c r="AC338" s="368">
        <v>120</v>
      </c>
      <c r="AD338" s="368">
        <v>100</v>
      </c>
      <c r="AE338" s="368">
        <v>0</v>
      </c>
      <c r="AF338" s="368">
        <v>100</v>
      </c>
      <c r="AG338" s="368">
        <v>120</v>
      </c>
      <c r="AH338" s="368">
        <v>100</v>
      </c>
      <c r="AI338" s="368">
        <v>0</v>
      </c>
      <c r="AJ338" s="368">
        <v>100</v>
      </c>
      <c r="AK338" s="368">
        <v>120</v>
      </c>
      <c r="AL338" s="368">
        <v>100</v>
      </c>
      <c r="AM338" s="368">
        <v>0</v>
      </c>
      <c r="AN338" s="368">
        <v>100</v>
      </c>
      <c r="AO338" s="368">
        <v>120</v>
      </c>
      <c r="AP338" s="368">
        <v>100</v>
      </c>
      <c r="AQ338" s="368">
        <v>0</v>
      </c>
      <c r="AR338" s="368">
        <v>100</v>
      </c>
      <c r="AS338" s="368">
        <v>120</v>
      </c>
      <c r="AT338" s="368">
        <v>100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AAAAAz</v>
      </c>
      <c r="H339" s="368">
        <v>100</v>
      </c>
      <c r="I339" s="368">
        <v>100</v>
      </c>
      <c r="J339" s="368">
        <v>0</v>
      </c>
      <c r="K339" s="368">
        <v>50</v>
      </c>
      <c r="L339" s="368">
        <v>100</v>
      </c>
      <c r="M339" s="368">
        <v>100</v>
      </c>
      <c r="N339" s="368">
        <v>0</v>
      </c>
      <c r="O339" s="368">
        <v>50</v>
      </c>
      <c r="P339" s="368">
        <v>100</v>
      </c>
      <c r="Q339" s="368">
        <v>100</v>
      </c>
      <c r="R339" s="368">
        <v>0</v>
      </c>
      <c r="S339" s="368">
        <v>50</v>
      </c>
      <c r="T339" s="368">
        <v>100</v>
      </c>
      <c r="U339" s="368">
        <v>100</v>
      </c>
      <c r="V339" s="368">
        <v>0</v>
      </c>
      <c r="W339" s="368">
        <v>50</v>
      </c>
      <c r="X339" s="368">
        <v>100</v>
      </c>
      <c r="Y339" s="368">
        <v>100</v>
      </c>
      <c r="Z339" s="368">
        <v>0</v>
      </c>
      <c r="AA339" s="368">
        <v>50</v>
      </c>
      <c r="AB339" s="368">
        <v>100</v>
      </c>
      <c r="AC339" s="368">
        <v>100</v>
      </c>
      <c r="AD339" s="368">
        <v>0</v>
      </c>
      <c r="AE339" s="368">
        <v>50</v>
      </c>
      <c r="AF339" s="368">
        <v>100</v>
      </c>
      <c r="AG339" s="368">
        <v>100</v>
      </c>
      <c r="AH339" s="368">
        <v>0</v>
      </c>
      <c r="AI339" s="368">
        <v>50</v>
      </c>
      <c r="AJ339" s="368">
        <v>100</v>
      </c>
      <c r="AK339" s="368">
        <v>100</v>
      </c>
      <c r="AL339" s="368">
        <v>0</v>
      </c>
      <c r="AM339" s="368">
        <v>50</v>
      </c>
      <c r="AN339" s="368">
        <v>100</v>
      </c>
      <c r="AO339" s="368">
        <v>100</v>
      </c>
      <c r="AP339" s="368">
        <v>0</v>
      </c>
      <c r="AQ339" s="368">
        <v>50</v>
      </c>
      <c r="AR339" s="368">
        <v>100</v>
      </c>
      <c r="AS339" s="368">
        <v>100</v>
      </c>
      <c r="AT339" s="368">
        <v>0</v>
      </c>
      <c r="AU339" s="368">
        <v>50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AAAANw</v>
      </c>
      <c r="H340" s="368">
        <v>100</v>
      </c>
      <c r="I340" s="368">
        <v>100</v>
      </c>
      <c r="J340" s="368">
        <v>60</v>
      </c>
      <c r="K340" s="368">
        <v>0</v>
      </c>
      <c r="L340" s="368">
        <v>100</v>
      </c>
      <c r="M340" s="368">
        <v>100</v>
      </c>
      <c r="N340" s="368">
        <v>60</v>
      </c>
      <c r="O340" s="368">
        <v>0</v>
      </c>
      <c r="P340" s="368">
        <v>100</v>
      </c>
      <c r="Q340" s="368">
        <v>100</v>
      </c>
      <c r="R340" s="368">
        <v>60</v>
      </c>
      <c r="S340" s="368">
        <v>0</v>
      </c>
      <c r="T340" s="368">
        <v>100</v>
      </c>
      <c r="U340" s="368">
        <v>100</v>
      </c>
      <c r="V340" s="368">
        <v>60</v>
      </c>
      <c r="W340" s="368">
        <v>0</v>
      </c>
      <c r="X340" s="368">
        <v>100</v>
      </c>
      <c r="Y340" s="368">
        <v>100</v>
      </c>
      <c r="Z340" s="368">
        <v>60</v>
      </c>
      <c r="AA340" s="368">
        <v>0</v>
      </c>
      <c r="AB340" s="368">
        <v>100</v>
      </c>
      <c r="AC340" s="368">
        <v>100</v>
      </c>
      <c r="AD340" s="368">
        <v>60</v>
      </c>
      <c r="AE340" s="368">
        <v>0</v>
      </c>
      <c r="AF340" s="368">
        <v>100</v>
      </c>
      <c r="AG340" s="368">
        <v>100</v>
      </c>
      <c r="AH340" s="368">
        <v>60</v>
      </c>
      <c r="AI340" s="368">
        <v>0</v>
      </c>
      <c r="AJ340" s="368">
        <v>100</v>
      </c>
      <c r="AK340" s="368">
        <v>100</v>
      </c>
      <c r="AL340" s="368">
        <v>60</v>
      </c>
      <c r="AM340" s="368">
        <v>0</v>
      </c>
      <c r="AN340" s="368">
        <v>100</v>
      </c>
      <c r="AO340" s="368">
        <v>100</v>
      </c>
      <c r="AP340" s="368">
        <v>60</v>
      </c>
      <c r="AQ340" s="368">
        <v>0</v>
      </c>
      <c r="AR340" s="368">
        <v>100</v>
      </c>
      <c r="AS340" s="368">
        <v>100</v>
      </c>
      <c r="AT340" s="368">
        <v>60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AAANE1b</v>
      </c>
      <c r="H341" s="368">
        <v>100</v>
      </c>
      <c r="I341" s="368">
        <v>120</v>
      </c>
      <c r="J341" s="368">
        <v>80</v>
      </c>
      <c r="K341" s="368">
        <v>0</v>
      </c>
      <c r="L341" s="368">
        <v>100</v>
      </c>
      <c r="M341" s="368">
        <v>120</v>
      </c>
      <c r="N341" s="368">
        <v>80</v>
      </c>
      <c r="O341" s="368">
        <v>0</v>
      </c>
      <c r="P341" s="368">
        <v>100</v>
      </c>
      <c r="Q341" s="368">
        <v>120</v>
      </c>
      <c r="R341" s="368">
        <v>80</v>
      </c>
      <c r="S341" s="368">
        <v>0</v>
      </c>
      <c r="T341" s="368">
        <v>100</v>
      </c>
      <c r="U341" s="368">
        <v>120</v>
      </c>
      <c r="V341" s="368">
        <v>80</v>
      </c>
      <c r="W341" s="368">
        <v>0</v>
      </c>
      <c r="X341" s="368">
        <v>100</v>
      </c>
      <c r="Y341" s="368">
        <v>120</v>
      </c>
      <c r="Z341" s="368">
        <v>80</v>
      </c>
      <c r="AA341" s="368">
        <v>0</v>
      </c>
      <c r="AB341" s="368">
        <v>100</v>
      </c>
      <c r="AC341" s="368">
        <v>120</v>
      </c>
      <c r="AD341" s="368">
        <v>80</v>
      </c>
      <c r="AE341" s="368">
        <v>0</v>
      </c>
      <c r="AF341" s="368">
        <v>100</v>
      </c>
      <c r="AG341" s="368">
        <v>120</v>
      </c>
      <c r="AH341" s="368">
        <v>80</v>
      </c>
      <c r="AI341" s="368">
        <v>0</v>
      </c>
      <c r="AJ341" s="368">
        <v>100</v>
      </c>
      <c r="AK341" s="368">
        <v>120</v>
      </c>
      <c r="AL341" s="368">
        <v>80</v>
      </c>
      <c r="AM341" s="368">
        <v>0</v>
      </c>
      <c r="AN341" s="368">
        <v>100</v>
      </c>
      <c r="AO341" s="368">
        <v>120</v>
      </c>
      <c r="AP341" s="368">
        <v>80</v>
      </c>
      <c r="AQ341" s="368">
        <v>0</v>
      </c>
      <c r="AR341" s="368">
        <v>100</v>
      </c>
      <c r="AS341" s="368">
        <v>120</v>
      </c>
      <c r="AT341" s="368">
        <v>80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AANEE1a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AYEEAa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YYEAAa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YYAAAa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YAAAAa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YYENE1l</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YYPENw</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YYEPE1z</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YYNEPw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AYAAAw</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AAEAAa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AAAEAa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YAAAE1a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YAAANw</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AYAAAz</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AYEAAa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AANEAa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82" t="str">
        <f t="shared" si="25"/>
        <v>AAANE1a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708" t="s">
        <v>906</v>
      </c>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908</v>
      </c>
      <c r="H363" s="75" t="s">
        <v>927</v>
      </c>
      <c r="I363" s="75" t="s">
        <v>927</v>
      </c>
      <c r="J363" s="75" t="s">
        <v>927</v>
      </c>
      <c r="K363" s="75" t="s">
        <v>927</v>
      </c>
      <c r="L363" s="75" t="s">
        <v>459</v>
      </c>
      <c r="M363" s="75" t="s">
        <v>459</v>
      </c>
      <c r="N363" s="75" t="s">
        <v>459</v>
      </c>
      <c r="O363" s="75" t="s">
        <v>459</v>
      </c>
      <c r="P363" s="75" t="s">
        <v>893</v>
      </c>
      <c r="Q363" s="75" t="s">
        <v>893</v>
      </c>
      <c r="R363" s="75" t="s">
        <v>893</v>
      </c>
      <c r="S363" s="75" t="s">
        <v>893</v>
      </c>
      <c r="T363" s="75" t="s">
        <v>894</v>
      </c>
      <c r="U363" s="75" t="s">
        <v>894</v>
      </c>
      <c r="V363" s="75" t="s">
        <v>894</v>
      </c>
      <c r="W363" s="75" t="s">
        <v>894</v>
      </c>
      <c r="X363" s="75" t="s">
        <v>895</v>
      </c>
      <c r="Y363" s="75" t="s">
        <v>895</v>
      </c>
      <c r="Z363" s="75" t="s">
        <v>895</v>
      </c>
      <c r="AA363" s="75" t="s">
        <v>895</v>
      </c>
      <c r="AB363" s="75" t="s">
        <v>896</v>
      </c>
      <c r="AC363" s="75" t="s">
        <v>896</v>
      </c>
      <c r="AD363" s="75" t="s">
        <v>896</v>
      </c>
      <c r="AE363" s="75" t="s">
        <v>896</v>
      </c>
      <c r="AF363" s="75" t="s">
        <v>897</v>
      </c>
      <c r="AG363" s="75" t="s">
        <v>897</v>
      </c>
      <c r="AH363" s="75" t="s">
        <v>897</v>
      </c>
      <c r="AI363" s="75" t="s">
        <v>897</v>
      </c>
      <c r="AJ363" s="75" t="s">
        <v>898</v>
      </c>
      <c r="AK363" s="75" t="s">
        <v>898</v>
      </c>
      <c r="AL363" s="75" t="s">
        <v>898</v>
      </c>
      <c r="AM363" s="75" t="s">
        <v>898</v>
      </c>
      <c r="AN363" s="75" t="s">
        <v>899</v>
      </c>
      <c r="AO363" s="75" t="s">
        <v>899</v>
      </c>
      <c r="AP363" s="75" t="s">
        <v>899</v>
      </c>
      <c r="AQ363" s="75" t="s">
        <v>899</v>
      </c>
      <c r="AR363" s="75" t="s">
        <v>900</v>
      </c>
      <c r="AS363" s="75" t="s">
        <v>900</v>
      </c>
      <c r="AT363" s="75" t="s">
        <v>900</v>
      </c>
      <c r="AU363" s="75" t="s">
        <v>900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
        <v>909</v>
      </c>
      <c r="H364" s="75" t="s">
        <v>404</v>
      </c>
      <c r="I364" s="75" t="s">
        <v>405</v>
      </c>
      <c r="J364" s="75" t="s">
        <v>68</v>
      </c>
      <c r="K364" s="75" t="s">
        <v>406</v>
      </c>
      <c r="L364" s="75" t="s">
        <v>404</v>
      </c>
      <c r="M364" s="75" t="s">
        <v>405</v>
      </c>
      <c r="N364" s="75" t="s">
        <v>68</v>
      </c>
      <c r="O364" s="75" t="s">
        <v>406</v>
      </c>
      <c r="P364" s="75" t="s">
        <v>404</v>
      </c>
      <c r="Q364" s="75" t="s">
        <v>405</v>
      </c>
      <c r="R364" s="75" t="s">
        <v>68</v>
      </c>
      <c r="S364" s="75" t="s">
        <v>406</v>
      </c>
      <c r="T364" s="75" t="s">
        <v>404</v>
      </c>
      <c r="U364" s="75" t="s">
        <v>405</v>
      </c>
      <c r="V364" s="75" t="s">
        <v>68</v>
      </c>
      <c r="W364" s="75" t="s">
        <v>406</v>
      </c>
      <c r="X364" s="75" t="s">
        <v>404</v>
      </c>
      <c r="Y364" s="75" t="s">
        <v>405</v>
      </c>
      <c r="Z364" s="75" t="s">
        <v>68</v>
      </c>
      <c r="AA364" s="75" t="s">
        <v>406</v>
      </c>
      <c r="AB364" s="75" t="s">
        <v>404</v>
      </c>
      <c r="AC364" s="75" t="s">
        <v>405</v>
      </c>
      <c r="AD364" s="75" t="s">
        <v>68</v>
      </c>
      <c r="AE364" s="75" t="s">
        <v>406</v>
      </c>
      <c r="AF364" s="75" t="s">
        <v>404</v>
      </c>
      <c r="AG364" s="75" t="s">
        <v>405</v>
      </c>
      <c r="AH364" s="75" t="s">
        <v>68</v>
      </c>
      <c r="AI364" s="75" t="s">
        <v>406</v>
      </c>
      <c r="AJ364" s="75" t="s">
        <v>404</v>
      </c>
      <c r="AK364" s="75" t="s">
        <v>405</v>
      </c>
      <c r="AL364" s="75" t="s">
        <v>68</v>
      </c>
      <c r="AM364" s="75" t="s">
        <v>406</v>
      </c>
      <c r="AN364" s="75" t="s">
        <v>404</v>
      </c>
      <c r="AO364" s="75" t="s">
        <v>405</v>
      </c>
      <c r="AP364" s="75" t="s">
        <v>68</v>
      </c>
      <c r="AQ364" s="75" t="s">
        <v>406</v>
      </c>
      <c r="AR364" s="75" t="s">
        <v>404</v>
      </c>
      <c r="AS364" s="75" t="s">
        <v>405</v>
      </c>
      <c r="AT364" s="75" t="s">
        <v>68</v>
      </c>
      <c r="AU364" s="75" t="s">
        <v>406</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_xlfn.CONCAT(H214:M214)</f>
        <v>AAAAAa</v>
      </c>
      <c r="H365" s="368">
        <f t="shared" ref="H365:AU365" si="26">IF(H327&gt;0,1,0)</f>
        <v>0</v>
      </c>
      <c r="I365" s="368">
        <f t="shared" si="26"/>
        <v>0</v>
      </c>
      <c r="J365" s="368">
        <f t="shared" si="26"/>
        <v>0</v>
      </c>
      <c r="K365" s="368">
        <f t="shared" si="26"/>
        <v>0</v>
      </c>
      <c r="L365" s="368">
        <f t="shared" si="26"/>
        <v>0</v>
      </c>
      <c r="M365" s="368">
        <f t="shared" si="26"/>
        <v>0</v>
      </c>
      <c r="N365" s="368">
        <f t="shared" si="26"/>
        <v>0</v>
      </c>
      <c r="O365" s="368">
        <f t="shared" si="26"/>
        <v>0</v>
      </c>
      <c r="P365" s="368">
        <f t="shared" si="26"/>
        <v>0</v>
      </c>
      <c r="Q365" s="368">
        <f t="shared" si="26"/>
        <v>0</v>
      </c>
      <c r="R365" s="368">
        <f t="shared" si="26"/>
        <v>0</v>
      </c>
      <c r="S365" s="368">
        <f t="shared" si="26"/>
        <v>0</v>
      </c>
      <c r="T365" s="368">
        <f t="shared" si="26"/>
        <v>0</v>
      </c>
      <c r="U365" s="368">
        <f t="shared" si="26"/>
        <v>0</v>
      </c>
      <c r="V365" s="368">
        <f t="shared" si="26"/>
        <v>0</v>
      </c>
      <c r="W365" s="368">
        <f t="shared" si="26"/>
        <v>0</v>
      </c>
      <c r="X365" s="368">
        <f t="shared" si="26"/>
        <v>0</v>
      </c>
      <c r="Y365" s="368">
        <f t="shared" si="26"/>
        <v>0</v>
      </c>
      <c r="Z365" s="368">
        <f t="shared" si="26"/>
        <v>0</v>
      </c>
      <c r="AA365" s="368">
        <f t="shared" si="26"/>
        <v>0</v>
      </c>
      <c r="AB365" s="368">
        <f t="shared" si="26"/>
        <v>0</v>
      </c>
      <c r="AC365" s="368">
        <f t="shared" si="26"/>
        <v>0</v>
      </c>
      <c r="AD365" s="368">
        <f t="shared" si="26"/>
        <v>0</v>
      </c>
      <c r="AE365" s="368">
        <f t="shared" si="26"/>
        <v>0</v>
      </c>
      <c r="AF365" s="368">
        <f t="shared" si="26"/>
        <v>0</v>
      </c>
      <c r="AG365" s="368">
        <f t="shared" si="26"/>
        <v>0</v>
      </c>
      <c r="AH365" s="368">
        <f t="shared" si="26"/>
        <v>0</v>
      </c>
      <c r="AI365" s="368">
        <f t="shared" si="26"/>
        <v>0</v>
      </c>
      <c r="AJ365" s="368">
        <f t="shared" si="26"/>
        <v>0</v>
      </c>
      <c r="AK365" s="368">
        <f t="shared" si="26"/>
        <v>0</v>
      </c>
      <c r="AL365" s="368">
        <f t="shared" si="26"/>
        <v>0</v>
      </c>
      <c r="AM365" s="368">
        <f t="shared" si="26"/>
        <v>0</v>
      </c>
      <c r="AN365" s="368">
        <f t="shared" si="26"/>
        <v>0</v>
      </c>
      <c r="AO365" s="368">
        <f t="shared" si="26"/>
        <v>0</v>
      </c>
      <c r="AP365" s="368">
        <f t="shared" si="26"/>
        <v>0</v>
      </c>
      <c r="AQ365" s="368">
        <f t="shared" si="26"/>
        <v>0</v>
      </c>
      <c r="AR365" s="368">
        <f t="shared" si="26"/>
        <v>0</v>
      </c>
      <c r="AS365" s="368">
        <f t="shared" si="26"/>
        <v>0</v>
      </c>
      <c r="AT365" s="368">
        <f t="shared" si="26"/>
        <v>0</v>
      </c>
      <c r="AU365" s="368">
        <f t="shared" si="26"/>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82" t="str">
        <f t="shared" ref="G366:G397" si="27">_xlfn.CONCAT(H215:M215)</f>
        <v>YAEAE1a</v>
      </c>
      <c r="H366" s="368">
        <f t="shared" ref="H366:AU366" si="28">IF(H328&gt;0,1,0)</f>
        <v>0</v>
      </c>
      <c r="I366" s="368">
        <f t="shared" si="28"/>
        <v>0</v>
      </c>
      <c r="J366" s="368">
        <f t="shared" si="28"/>
        <v>0</v>
      </c>
      <c r="K366" s="368">
        <f t="shared" si="28"/>
        <v>0</v>
      </c>
      <c r="L366" s="368">
        <f t="shared" si="28"/>
        <v>0</v>
      </c>
      <c r="M366" s="368">
        <f t="shared" si="28"/>
        <v>0</v>
      </c>
      <c r="N366" s="368">
        <f t="shared" si="28"/>
        <v>0</v>
      </c>
      <c r="O366" s="368">
        <f t="shared" si="28"/>
        <v>0</v>
      </c>
      <c r="P366" s="368">
        <f t="shared" si="28"/>
        <v>0</v>
      </c>
      <c r="Q366" s="368">
        <f t="shared" si="28"/>
        <v>0</v>
      </c>
      <c r="R366" s="368">
        <f t="shared" si="28"/>
        <v>0</v>
      </c>
      <c r="S366" s="368">
        <f t="shared" si="28"/>
        <v>0</v>
      </c>
      <c r="T366" s="368">
        <f t="shared" si="28"/>
        <v>0</v>
      </c>
      <c r="U366" s="368">
        <f t="shared" si="28"/>
        <v>0</v>
      </c>
      <c r="V366" s="368">
        <f t="shared" si="28"/>
        <v>0</v>
      </c>
      <c r="W366" s="368">
        <f t="shared" si="28"/>
        <v>0</v>
      </c>
      <c r="X366" s="368">
        <f t="shared" si="28"/>
        <v>0</v>
      </c>
      <c r="Y366" s="368">
        <f t="shared" si="28"/>
        <v>0</v>
      </c>
      <c r="Z366" s="368">
        <f t="shared" si="28"/>
        <v>0</v>
      </c>
      <c r="AA366" s="368">
        <f t="shared" si="28"/>
        <v>0</v>
      </c>
      <c r="AB366" s="368">
        <f t="shared" si="28"/>
        <v>0</v>
      </c>
      <c r="AC366" s="368">
        <f t="shared" si="28"/>
        <v>0</v>
      </c>
      <c r="AD366" s="368">
        <f t="shared" si="28"/>
        <v>0</v>
      </c>
      <c r="AE366" s="368">
        <f t="shared" si="28"/>
        <v>0</v>
      </c>
      <c r="AF366" s="368">
        <f t="shared" si="28"/>
        <v>0</v>
      </c>
      <c r="AG366" s="368">
        <f t="shared" si="28"/>
        <v>0</v>
      </c>
      <c r="AH366" s="368">
        <f t="shared" si="28"/>
        <v>0</v>
      </c>
      <c r="AI366" s="368">
        <f t="shared" si="28"/>
        <v>0</v>
      </c>
      <c r="AJ366" s="368">
        <f t="shared" si="28"/>
        <v>0</v>
      </c>
      <c r="AK366" s="368">
        <f t="shared" si="28"/>
        <v>0</v>
      </c>
      <c r="AL366" s="368">
        <f t="shared" si="28"/>
        <v>0</v>
      </c>
      <c r="AM366" s="368">
        <f t="shared" si="28"/>
        <v>0</v>
      </c>
      <c r="AN366" s="368">
        <f t="shared" si="28"/>
        <v>0</v>
      </c>
      <c r="AO366" s="368">
        <f t="shared" si="28"/>
        <v>0</v>
      </c>
      <c r="AP366" s="368">
        <f t="shared" si="28"/>
        <v>0</v>
      </c>
      <c r="AQ366" s="368">
        <f t="shared" si="28"/>
        <v>0</v>
      </c>
      <c r="AR366" s="368">
        <f t="shared" si="28"/>
        <v>0</v>
      </c>
      <c r="AS366" s="368">
        <f t="shared" si="28"/>
        <v>0</v>
      </c>
      <c r="AT366" s="368">
        <f t="shared" si="28"/>
        <v>0</v>
      </c>
      <c r="AU366" s="368">
        <f t="shared" si="28"/>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782" t="str">
        <f t="shared" si="27"/>
        <v>AYAEAb</v>
      </c>
      <c r="H367" s="368">
        <f t="shared" ref="H367:AU367" si="29">IF(H329&gt;0,1,0)</f>
        <v>1</v>
      </c>
      <c r="I367" s="368">
        <f t="shared" si="29"/>
        <v>1</v>
      </c>
      <c r="J367" s="368">
        <f t="shared" si="29"/>
        <v>1</v>
      </c>
      <c r="K367" s="368">
        <f t="shared" si="29"/>
        <v>0</v>
      </c>
      <c r="L367" s="368">
        <f t="shared" si="29"/>
        <v>1</v>
      </c>
      <c r="M367" s="368">
        <f t="shared" si="29"/>
        <v>1</v>
      </c>
      <c r="N367" s="368">
        <f t="shared" si="29"/>
        <v>1</v>
      </c>
      <c r="O367" s="368">
        <f t="shared" si="29"/>
        <v>0</v>
      </c>
      <c r="P367" s="368">
        <f t="shared" si="29"/>
        <v>1</v>
      </c>
      <c r="Q367" s="368">
        <f t="shared" si="29"/>
        <v>1</v>
      </c>
      <c r="R367" s="368">
        <f t="shared" si="29"/>
        <v>1</v>
      </c>
      <c r="S367" s="368">
        <f t="shared" si="29"/>
        <v>0</v>
      </c>
      <c r="T367" s="368">
        <f t="shared" si="29"/>
        <v>1</v>
      </c>
      <c r="U367" s="368">
        <f t="shared" si="29"/>
        <v>1</v>
      </c>
      <c r="V367" s="368">
        <f t="shared" si="29"/>
        <v>1</v>
      </c>
      <c r="W367" s="368">
        <f t="shared" si="29"/>
        <v>0</v>
      </c>
      <c r="X367" s="368">
        <f t="shared" si="29"/>
        <v>1</v>
      </c>
      <c r="Y367" s="368">
        <f t="shared" si="29"/>
        <v>1</v>
      </c>
      <c r="Z367" s="368">
        <f t="shared" si="29"/>
        <v>1</v>
      </c>
      <c r="AA367" s="368">
        <f t="shared" si="29"/>
        <v>0</v>
      </c>
      <c r="AB367" s="368">
        <f t="shared" si="29"/>
        <v>1</v>
      </c>
      <c r="AC367" s="368">
        <f t="shared" si="29"/>
        <v>1</v>
      </c>
      <c r="AD367" s="368">
        <f t="shared" si="29"/>
        <v>1</v>
      </c>
      <c r="AE367" s="368">
        <f t="shared" si="29"/>
        <v>0</v>
      </c>
      <c r="AF367" s="368">
        <f t="shared" si="29"/>
        <v>1</v>
      </c>
      <c r="AG367" s="368">
        <f t="shared" si="29"/>
        <v>1</v>
      </c>
      <c r="AH367" s="368">
        <f t="shared" si="29"/>
        <v>1</v>
      </c>
      <c r="AI367" s="368">
        <f t="shared" si="29"/>
        <v>0</v>
      </c>
      <c r="AJ367" s="368">
        <f t="shared" si="29"/>
        <v>1</v>
      </c>
      <c r="AK367" s="368">
        <f t="shared" si="29"/>
        <v>1</v>
      </c>
      <c r="AL367" s="368">
        <f t="shared" si="29"/>
        <v>1</v>
      </c>
      <c r="AM367" s="368">
        <f t="shared" si="29"/>
        <v>0</v>
      </c>
      <c r="AN367" s="368">
        <f t="shared" si="29"/>
        <v>1</v>
      </c>
      <c r="AO367" s="368">
        <f t="shared" si="29"/>
        <v>1</v>
      </c>
      <c r="AP367" s="368">
        <f t="shared" si="29"/>
        <v>1</v>
      </c>
      <c r="AQ367" s="368">
        <f t="shared" si="29"/>
        <v>0</v>
      </c>
      <c r="AR367" s="368">
        <f t="shared" si="29"/>
        <v>1</v>
      </c>
      <c r="AS367" s="368">
        <f t="shared" si="29"/>
        <v>1</v>
      </c>
      <c r="AT367" s="368">
        <f t="shared" si="29"/>
        <v>1</v>
      </c>
      <c r="AU367" s="368">
        <f t="shared" si="29"/>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65" customFormat="1" ht="15" outlineLevel="1" x14ac:dyDescent="0.25">
      <c r="A368" s="769"/>
      <c r="B368" s="766"/>
      <c r="C368" s="778"/>
      <c r="D368" s="778"/>
      <c r="E368" s="778"/>
      <c r="F368" s="782"/>
      <c r="G368" s="782" t="str">
        <f t="shared" si="27"/>
        <v>AYAEAbd</v>
      </c>
      <c r="H368" s="368">
        <f t="shared" ref="H368:AU368" si="30">IF(H330&gt;0,1,0)</f>
        <v>1</v>
      </c>
      <c r="I368" s="368">
        <f t="shared" si="30"/>
        <v>1</v>
      </c>
      <c r="J368" s="368">
        <f t="shared" si="30"/>
        <v>1</v>
      </c>
      <c r="K368" s="368">
        <f t="shared" si="30"/>
        <v>0</v>
      </c>
      <c r="L368" s="368">
        <f t="shared" si="30"/>
        <v>1</v>
      </c>
      <c r="M368" s="368">
        <f t="shared" si="30"/>
        <v>1</v>
      </c>
      <c r="N368" s="368">
        <f t="shared" si="30"/>
        <v>1</v>
      </c>
      <c r="O368" s="368">
        <f t="shared" si="30"/>
        <v>0</v>
      </c>
      <c r="P368" s="368">
        <f t="shared" si="30"/>
        <v>1</v>
      </c>
      <c r="Q368" s="368">
        <f t="shared" si="30"/>
        <v>1</v>
      </c>
      <c r="R368" s="368">
        <f t="shared" si="30"/>
        <v>1</v>
      </c>
      <c r="S368" s="368">
        <f t="shared" si="30"/>
        <v>0</v>
      </c>
      <c r="T368" s="368">
        <f t="shared" si="30"/>
        <v>1</v>
      </c>
      <c r="U368" s="368">
        <f t="shared" si="30"/>
        <v>1</v>
      </c>
      <c r="V368" s="368">
        <f t="shared" si="30"/>
        <v>1</v>
      </c>
      <c r="W368" s="368">
        <f t="shared" si="30"/>
        <v>0</v>
      </c>
      <c r="X368" s="368">
        <f t="shared" si="30"/>
        <v>1</v>
      </c>
      <c r="Y368" s="368">
        <f t="shared" si="30"/>
        <v>1</v>
      </c>
      <c r="Z368" s="368">
        <f t="shared" si="30"/>
        <v>1</v>
      </c>
      <c r="AA368" s="368">
        <f t="shared" si="30"/>
        <v>0</v>
      </c>
      <c r="AB368" s="368">
        <f t="shared" si="30"/>
        <v>1</v>
      </c>
      <c r="AC368" s="368">
        <f t="shared" si="30"/>
        <v>1</v>
      </c>
      <c r="AD368" s="368">
        <f t="shared" si="30"/>
        <v>1</v>
      </c>
      <c r="AE368" s="368">
        <f t="shared" si="30"/>
        <v>0</v>
      </c>
      <c r="AF368" s="368">
        <f t="shared" si="30"/>
        <v>1</v>
      </c>
      <c r="AG368" s="368">
        <f t="shared" si="30"/>
        <v>1</v>
      </c>
      <c r="AH368" s="368">
        <f t="shared" si="30"/>
        <v>1</v>
      </c>
      <c r="AI368" s="368">
        <f t="shared" si="30"/>
        <v>0</v>
      </c>
      <c r="AJ368" s="368">
        <f t="shared" si="30"/>
        <v>1</v>
      </c>
      <c r="AK368" s="368">
        <f t="shared" si="30"/>
        <v>1</v>
      </c>
      <c r="AL368" s="368">
        <f t="shared" si="30"/>
        <v>1</v>
      </c>
      <c r="AM368" s="368">
        <f t="shared" si="30"/>
        <v>0</v>
      </c>
      <c r="AN368" s="368">
        <f t="shared" si="30"/>
        <v>1</v>
      </c>
      <c r="AO368" s="368">
        <f t="shared" si="30"/>
        <v>1</v>
      </c>
      <c r="AP368" s="368">
        <f t="shared" si="30"/>
        <v>1</v>
      </c>
      <c r="AQ368" s="368">
        <f t="shared" si="30"/>
        <v>0</v>
      </c>
      <c r="AR368" s="368">
        <f t="shared" si="30"/>
        <v>1</v>
      </c>
      <c r="AS368" s="368">
        <f t="shared" si="30"/>
        <v>1</v>
      </c>
      <c r="AT368" s="368">
        <f t="shared" si="30"/>
        <v>1</v>
      </c>
      <c r="AU368" s="368">
        <f t="shared" si="30"/>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73"/>
      <c r="BS368" s="768"/>
      <c r="BT368" s="768"/>
      <c r="BU368" s="768"/>
    </row>
    <row r="369" spans="1:73" s="765" customFormat="1" ht="15" outlineLevel="1" x14ac:dyDescent="0.25">
      <c r="A369" s="769"/>
      <c r="B369" s="766"/>
      <c r="C369" s="778"/>
      <c r="D369" s="778"/>
      <c r="E369" s="778"/>
      <c r="F369" s="782"/>
      <c r="G369" s="782" t="str">
        <f t="shared" si="27"/>
        <v>YAEAOFa</v>
      </c>
      <c r="H369" s="368">
        <f t="shared" ref="H369:AU369" si="31">IF(H331&gt;0,1,0)</f>
        <v>0</v>
      </c>
      <c r="I369" s="368">
        <f t="shared" si="31"/>
        <v>0</v>
      </c>
      <c r="J369" s="368">
        <f t="shared" si="31"/>
        <v>0</v>
      </c>
      <c r="K369" s="368">
        <f t="shared" si="31"/>
        <v>0</v>
      </c>
      <c r="L369" s="368">
        <f t="shared" si="31"/>
        <v>0</v>
      </c>
      <c r="M369" s="368">
        <f t="shared" si="31"/>
        <v>0</v>
      </c>
      <c r="N369" s="368">
        <f t="shared" si="31"/>
        <v>0</v>
      </c>
      <c r="O369" s="368">
        <f t="shared" si="31"/>
        <v>0</v>
      </c>
      <c r="P369" s="368">
        <f t="shared" si="31"/>
        <v>0</v>
      </c>
      <c r="Q369" s="368">
        <f t="shared" si="31"/>
        <v>0</v>
      </c>
      <c r="R369" s="368">
        <f t="shared" si="31"/>
        <v>0</v>
      </c>
      <c r="S369" s="368">
        <f t="shared" si="31"/>
        <v>0</v>
      </c>
      <c r="T369" s="368">
        <f t="shared" si="31"/>
        <v>0</v>
      </c>
      <c r="U369" s="368">
        <f t="shared" si="31"/>
        <v>0</v>
      </c>
      <c r="V369" s="368">
        <f t="shared" si="31"/>
        <v>0</v>
      </c>
      <c r="W369" s="368">
        <f t="shared" si="31"/>
        <v>0</v>
      </c>
      <c r="X369" s="368">
        <f t="shared" si="31"/>
        <v>0</v>
      </c>
      <c r="Y369" s="368">
        <f t="shared" si="31"/>
        <v>0</v>
      </c>
      <c r="Z369" s="368">
        <f t="shared" si="31"/>
        <v>0</v>
      </c>
      <c r="AA369" s="368">
        <f t="shared" si="31"/>
        <v>0</v>
      </c>
      <c r="AB369" s="368">
        <f t="shared" si="31"/>
        <v>0</v>
      </c>
      <c r="AC369" s="368">
        <f t="shared" si="31"/>
        <v>0</v>
      </c>
      <c r="AD369" s="368">
        <f t="shared" si="31"/>
        <v>0</v>
      </c>
      <c r="AE369" s="368">
        <f t="shared" si="31"/>
        <v>0</v>
      </c>
      <c r="AF369" s="368">
        <f t="shared" si="31"/>
        <v>0</v>
      </c>
      <c r="AG369" s="368">
        <f t="shared" si="31"/>
        <v>0</v>
      </c>
      <c r="AH369" s="368">
        <f t="shared" si="31"/>
        <v>0</v>
      </c>
      <c r="AI369" s="368">
        <f t="shared" si="31"/>
        <v>0</v>
      </c>
      <c r="AJ369" s="368">
        <f t="shared" si="31"/>
        <v>0</v>
      </c>
      <c r="AK369" s="368">
        <f t="shared" si="31"/>
        <v>0</v>
      </c>
      <c r="AL369" s="368">
        <f t="shared" si="31"/>
        <v>0</v>
      </c>
      <c r="AM369" s="368">
        <f t="shared" si="31"/>
        <v>0</v>
      </c>
      <c r="AN369" s="368">
        <f t="shared" si="31"/>
        <v>0</v>
      </c>
      <c r="AO369" s="368">
        <f t="shared" si="31"/>
        <v>0</v>
      </c>
      <c r="AP369" s="368">
        <f t="shared" si="31"/>
        <v>0</v>
      </c>
      <c r="AQ369" s="368">
        <f t="shared" si="31"/>
        <v>0</v>
      </c>
      <c r="AR369" s="368">
        <f t="shared" si="31"/>
        <v>0</v>
      </c>
      <c r="AS369" s="368">
        <f t="shared" si="31"/>
        <v>0</v>
      </c>
      <c r="AT369" s="368">
        <f t="shared" si="31"/>
        <v>0</v>
      </c>
      <c r="AU369" s="368">
        <f t="shared" si="31"/>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73"/>
      <c r="BS369" s="768"/>
      <c r="BT369" s="768"/>
      <c r="BU369" s="768"/>
    </row>
    <row r="370" spans="1:73" s="765" customFormat="1" ht="15" outlineLevel="1" x14ac:dyDescent="0.25">
      <c r="A370" s="769"/>
      <c r="B370" s="766"/>
      <c r="C370" s="778"/>
      <c r="D370" s="778"/>
      <c r="E370" s="778"/>
      <c r="F370" s="782"/>
      <c r="G370" s="782" t="str">
        <f t="shared" si="27"/>
        <v>AYAEAof</v>
      </c>
      <c r="H370" s="368">
        <f t="shared" ref="H370:AU370" si="32">IF(H332&gt;0,1,0)</f>
        <v>1</v>
      </c>
      <c r="I370" s="368">
        <f t="shared" si="32"/>
        <v>1</v>
      </c>
      <c r="J370" s="368">
        <f t="shared" si="32"/>
        <v>1</v>
      </c>
      <c r="K370" s="368">
        <f t="shared" si="32"/>
        <v>0</v>
      </c>
      <c r="L370" s="368">
        <f t="shared" si="32"/>
        <v>1</v>
      </c>
      <c r="M370" s="368">
        <f t="shared" si="32"/>
        <v>1</v>
      </c>
      <c r="N370" s="368">
        <f t="shared" si="32"/>
        <v>1</v>
      </c>
      <c r="O370" s="368">
        <f t="shared" si="32"/>
        <v>0</v>
      </c>
      <c r="P370" s="368">
        <f t="shared" si="32"/>
        <v>1</v>
      </c>
      <c r="Q370" s="368">
        <f t="shared" si="32"/>
        <v>1</v>
      </c>
      <c r="R370" s="368">
        <f t="shared" si="32"/>
        <v>1</v>
      </c>
      <c r="S370" s="368">
        <f t="shared" si="32"/>
        <v>0</v>
      </c>
      <c r="T370" s="368">
        <f t="shared" si="32"/>
        <v>1</v>
      </c>
      <c r="U370" s="368">
        <f t="shared" si="32"/>
        <v>1</v>
      </c>
      <c r="V370" s="368">
        <f t="shared" si="32"/>
        <v>1</v>
      </c>
      <c r="W370" s="368">
        <f t="shared" si="32"/>
        <v>0</v>
      </c>
      <c r="X370" s="368">
        <f t="shared" si="32"/>
        <v>1</v>
      </c>
      <c r="Y370" s="368">
        <f t="shared" si="32"/>
        <v>1</v>
      </c>
      <c r="Z370" s="368">
        <f t="shared" si="32"/>
        <v>1</v>
      </c>
      <c r="AA370" s="368">
        <f t="shared" si="32"/>
        <v>0</v>
      </c>
      <c r="AB370" s="368">
        <f t="shared" si="32"/>
        <v>1</v>
      </c>
      <c r="AC370" s="368">
        <f t="shared" si="32"/>
        <v>1</v>
      </c>
      <c r="AD370" s="368">
        <f t="shared" si="32"/>
        <v>1</v>
      </c>
      <c r="AE370" s="368">
        <f t="shared" si="32"/>
        <v>0</v>
      </c>
      <c r="AF370" s="368">
        <f t="shared" si="32"/>
        <v>1</v>
      </c>
      <c r="AG370" s="368">
        <f t="shared" si="32"/>
        <v>1</v>
      </c>
      <c r="AH370" s="368">
        <f t="shared" si="32"/>
        <v>1</v>
      </c>
      <c r="AI370" s="368">
        <f t="shared" si="32"/>
        <v>0</v>
      </c>
      <c r="AJ370" s="368">
        <f t="shared" si="32"/>
        <v>1</v>
      </c>
      <c r="AK370" s="368">
        <f t="shared" si="32"/>
        <v>1</v>
      </c>
      <c r="AL370" s="368">
        <f t="shared" si="32"/>
        <v>1</v>
      </c>
      <c r="AM370" s="368">
        <f t="shared" si="32"/>
        <v>0</v>
      </c>
      <c r="AN370" s="368">
        <f t="shared" si="32"/>
        <v>1</v>
      </c>
      <c r="AO370" s="368">
        <f t="shared" si="32"/>
        <v>1</v>
      </c>
      <c r="AP370" s="368">
        <f t="shared" si="32"/>
        <v>1</v>
      </c>
      <c r="AQ370" s="368">
        <f t="shared" si="32"/>
        <v>0</v>
      </c>
      <c r="AR370" s="368">
        <f t="shared" si="32"/>
        <v>1</v>
      </c>
      <c r="AS370" s="368">
        <f t="shared" si="32"/>
        <v>1</v>
      </c>
      <c r="AT370" s="368">
        <f t="shared" si="32"/>
        <v>1</v>
      </c>
      <c r="AU370" s="368">
        <f t="shared" si="32"/>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73"/>
      <c r="BS370" s="768"/>
      <c r="BT370" s="768"/>
      <c r="BU370" s="768"/>
    </row>
    <row r="371" spans="1:73" s="75" customFormat="1" ht="15" outlineLevel="1" x14ac:dyDescent="0.25">
      <c r="A371" s="238"/>
      <c r="B371" s="239"/>
      <c r="C371" s="249"/>
      <c r="D371" s="249"/>
      <c r="E371" s="249"/>
      <c r="F371" s="257"/>
      <c r="G371" s="782" t="str">
        <f t="shared" si="27"/>
        <v>YYNENb</v>
      </c>
      <c r="H371" s="368">
        <f t="shared" ref="H371:AU371" si="33">IF(H333&gt;0,1,0)</f>
        <v>1</v>
      </c>
      <c r="I371" s="368">
        <f t="shared" si="33"/>
        <v>1</v>
      </c>
      <c r="J371" s="368">
        <f t="shared" si="33"/>
        <v>1</v>
      </c>
      <c r="K371" s="368">
        <f t="shared" si="33"/>
        <v>0</v>
      </c>
      <c r="L371" s="368">
        <f t="shared" si="33"/>
        <v>1</v>
      </c>
      <c r="M371" s="368">
        <f t="shared" si="33"/>
        <v>1</v>
      </c>
      <c r="N371" s="368">
        <f t="shared" si="33"/>
        <v>1</v>
      </c>
      <c r="O371" s="368">
        <f t="shared" si="33"/>
        <v>0</v>
      </c>
      <c r="P371" s="368">
        <f t="shared" si="33"/>
        <v>1</v>
      </c>
      <c r="Q371" s="368">
        <f t="shared" si="33"/>
        <v>1</v>
      </c>
      <c r="R371" s="368">
        <f t="shared" si="33"/>
        <v>1</v>
      </c>
      <c r="S371" s="368">
        <f t="shared" si="33"/>
        <v>0</v>
      </c>
      <c r="T371" s="368">
        <f t="shared" si="33"/>
        <v>1</v>
      </c>
      <c r="U371" s="368">
        <f t="shared" si="33"/>
        <v>1</v>
      </c>
      <c r="V371" s="368">
        <f t="shared" si="33"/>
        <v>1</v>
      </c>
      <c r="W371" s="368">
        <f t="shared" si="33"/>
        <v>0</v>
      </c>
      <c r="X371" s="368">
        <f t="shared" si="33"/>
        <v>1</v>
      </c>
      <c r="Y371" s="368">
        <f t="shared" si="33"/>
        <v>1</v>
      </c>
      <c r="Z371" s="368">
        <f t="shared" si="33"/>
        <v>1</v>
      </c>
      <c r="AA371" s="368">
        <f t="shared" si="33"/>
        <v>0</v>
      </c>
      <c r="AB371" s="368">
        <f t="shared" si="33"/>
        <v>1</v>
      </c>
      <c r="AC371" s="368">
        <f t="shared" si="33"/>
        <v>1</v>
      </c>
      <c r="AD371" s="368">
        <f t="shared" si="33"/>
        <v>1</v>
      </c>
      <c r="AE371" s="368">
        <f t="shared" si="33"/>
        <v>0</v>
      </c>
      <c r="AF371" s="368">
        <f t="shared" si="33"/>
        <v>1</v>
      </c>
      <c r="AG371" s="368">
        <f t="shared" si="33"/>
        <v>1</v>
      </c>
      <c r="AH371" s="368">
        <f t="shared" si="33"/>
        <v>1</v>
      </c>
      <c r="AI371" s="368">
        <f t="shared" si="33"/>
        <v>0</v>
      </c>
      <c r="AJ371" s="368">
        <f t="shared" si="33"/>
        <v>1</v>
      </c>
      <c r="AK371" s="368">
        <f t="shared" si="33"/>
        <v>1</v>
      </c>
      <c r="AL371" s="368">
        <f t="shared" si="33"/>
        <v>1</v>
      </c>
      <c r="AM371" s="368">
        <f t="shared" si="33"/>
        <v>0</v>
      </c>
      <c r="AN371" s="368">
        <f t="shared" si="33"/>
        <v>1</v>
      </c>
      <c r="AO371" s="368">
        <f t="shared" si="33"/>
        <v>1</v>
      </c>
      <c r="AP371" s="368">
        <f t="shared" si="33"/>
        <v>1</v>
      </c>
      <c r="AQ371" s="368">
        <f t="shared" si="33"/>
        <v>0</v>
      </c>
      <c r="AR371" s="368">
        <f t="shared" si="33"/>
        <v>1</v>
      </c>
      <c r="AS371" s="368">
        <f t="shared" si="33"/>
        <v>1</v>
      </c>
      <c r="AT371" s="368">
        <f t="shared" si="33"/>
        <v>1</v>
      </c>
      <c r="AU371" s="368">
        <f t="shared" si="33"/>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5" outlineLevel="1" x14ac:dyDescent="0.25">
      <c r="A372" s="238"/>
      <c r="B372" s="239"/>
      <c r="C372" s="249"/>
      <c r="D372" s="249"/>
      <c r="E372" s="249"/>
      <c r="F372" s="257"/>
      <c r="G372" s="782" t="str">
        <f t="shared" si="27"/>
        <v>YYENE1z</v>
      </c>
      <c r="H372" s="368">
        <f t="shared" ref="H372:AU372" si="34">IF(H334&gt;0,1,0)</f>
        <v>1</v>
      </c>
      <c r="I372" s="368">
        <f t="shared" si="34"/>
        <v>1</v>
      </c>
      <c r="J372" s="368">
        <f t="shared" si="34"/>
        <v>0</v>
      </c>
      <c r="K372" s="368">
        <f t="shared" si="34"/>
        <v>1</v>
      </c>
      <c r="L372" s="368">
        <f t="shared" si="34"/>
        <v>1</v>
      </c>
      <c r="M372" s="368">
        <f t="shared" si="34"/>
        <v>1</v>
      </c>
      <c r="N372" s="368">
        <f t="shared" si="34"/>
        <v>0</v>
      </c>
      <c r="O372" s="368">
        <f t="shared" si="34"/>
        <v>1</v>
      </c>
      <c r="P372" s="368">
        <f t="shared" si="34"/>
        <v>1</v>
      </c>
      <c r="Q372" s="368">
        <f t="shared" si="34"/>
        <v>1</v>
      </c>
      <c r="R372" s="368">
        <f t="shared" si="34"/>
        <v>0</v>
      </c>
      <c r="S372" s="368">
        <f t="shared" si="34"/>
        <v>1</v>
      </c>
      <c r="T372" s="368">
        <f t="shared" si="34"/>
        <v>1</v>
      </c>
      <c r="U372" s="368">
        <f t="shared" si="34"/>
        <v>1</v>
      </c>
      <c r="V372" s="368">
        <f t="shared" si="34"/>
        <v>0</v>
      </c>
      <c r="W372" s="368">
        <f t="shared" si="34"/>
        <v>1</v>
      </c>
      <c r="X372" s="368">
        <f t="shared" si="34"/>
        <v>1</v>
      </c>
      <c r="Y372" s="368">
        <f t="shared" si="34"/>
        <v>1</v>
      </c>
      <c r="Z372" s="368">
        <f t="shared" si="34"/>
        <v>0</v>
      </c>
      <c r="AA372" s="368">
        <f t="shared" si="34"/>
        <v>1</v>
      </c>
      <c r="AB372" s="368">
        <f t="shared" si="34"/>
        <v>1</v>
      </c>
      <c r="AC372" s="368">
        <f t="shared" si="34"/>
        <v>1</v>
      </c>
      <c r="AD372" s="368">
        <f t="shared" si="34"/>
        <v>0</v>
      </c>
      <c r="AE372" s="368">
        <f t="shared" si="34"/>
        <v>1</v>
      </c>
      <c r="AF372" s="368">
        <f t="shared" si="34"/>
        <v>1</v>
      </c>
      <c r="AG372" s="368">
        <f t="shared" si="34"/>
        <v>1</v>
      </c>
      <c r="AH372" s="368">
        <f t="shared" si="34"/>
        <v>0</v>
      </c>
      <c r="AI372" s="368">
        <f t="shared" si="34"/>
        <v>1</v>
      </c>
      <c r="AJ372" s="368">
        <f t="shared" si="34"/>
        <v>1</v>
      </c>
      <c r="AK372" s="368">
        <f t="shared" si="34"/>
        <v>1</v>
      </c>
      <c r="AL372" s="368">
        <f t="shared" si="34"/>
        <v>0</v>
      </c>
      <c r="AM372" s="368">
        <f t="shared" si="34"/>
        <v>1</v>
      </c>
      <c r="AN372" s="368">
        <f t="shared" si="34"/>
        <v>1</v>
      </c>
      <c r="AO372" s="368">
        <f t="shared" si="34"/>
        <v>1</v>
      </c>
      <c r="AP372" s="368">
        <f t="shared" si="34"/>
        <v>0</v>
      </c>
      <c r="AQ372" s="368">
        <f t="shared" si="34"/>
        <v>1</v>
      </c>
      <c r="AR372" s="368">
        <f t="shared" si="34"/>
        <v>1</v>
      </c>
      <c r="AS372" s="368">
        <f t="shared" si="34"/>
        <v>1</v>
      </c>
      <c r="AT372" s="368">
        <f t="shared" si="34"/>
        <v>0</v>
      </c>
      <c r="AU372" s="368">
        <f t="shared" si="34"/>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82" t="str">
        <f t="shared" si="27"/>
        <v>YYENE1r</v>
      </c>
      <c r="H373" s="368">
        <f t="shared" ref="H373:AU373" si="35">IF(H335&gt;0,1,0)</f>
        <v>1</v>
      </c>
      <c r="I373" s="368">
        <f t="shared" si="35"/>
        <v>1</v>
      </c>
      <c r="J373" s="368">
        <f t="shared" si="35"/>
        <v>0</v>
      </c>
      <c r="K373" s="368">
        <f t="shared" si="35"/>
        <v>1</v>
      </c>
      <c r="L373" s="368">
        <f t="shared" si="35"/>
        <v>1</v>
      </c>
      <c r="M373" s="368">
        <f t="shared" si="35"/>
        <v>1</v>
      </c>
      <c r="N373" s="368">
        <f t="shared" si="35"/>
        <v>0</v>
      </c>
      <c r="O373" s="368">
        <f t="shared" si="35"/>
        <v>1</v>
      </c>
      <c r="P373" s="368">
        <f t="shared" si="35"/>
        <v>1</v>
      </c>
      <c r="Q373" s="368">
        <f t="shared" si="35"/>
        <v>1</v>
      </c>
      <c r="R373" s="368">
        <f t="shared" si="35"/>
        <v>0</v>
      </c>
      <c r="S373" s="368">
        <f t="shared" si="35"/>
        <v>1</v>
      </c>
      <c r="T373" s="368">
        <f t="shared" si="35"/>
        <v>1</v>
      </c>
      <c r="U373" s="368">
        <f t="shared" si="35"/>
        <v>1</v>
      </c>
      <c r="V373" s="368">
        <f t="shared" si="35"/>
        <v>0</v>
      </c>
      <c r="W373" s="368">
        <f t="shared" si="35"/>
        <v>1</v>
      </c>
      <c r="X373" s="368">
        <f t="shared" si="35"/>
        <v>1</v>
      </c>
      <c r="Y373" s="368">
        <f t="shared" si="35"/>
        <v>1</v>
      </c>
      <c r="Z373" s="368">
        <f t="shared" si="35"/>
        <v>0</v>
      </c>
      <c r="AA373" s="368">
        <f t="shared" si="35"/>
        <v>1</v>
      </c>
      <c r="AB373" s="368">
        <f t="shared" si="35"/>
        <v>1</v>
      </c>
      <c r="AC373" s="368">
        <f t="shared" si="35"/>
        <v>1</v>
      </c>
      <c r="AD373" s="368">
        <f t="shared" si="35"/>
        <v>0</v>
      </c>
      <c r="AE373" s="368">
        <f t="shared" si="35"/>
        <v>1</v>
      </c>
      <c r="AF373" s="368">
        <f t="shared" si="35"/>
        <v>1</v>
      </c>
      <c r="AG373" s="368">
        <f t="shared" si="35"/>
        <v>1</v>
      </c>
      <c r="AH373" s="368">
        <f t="shared" si="35"/>
        <v>0</v>
      </c>
      <c r="AI373" s="368">
        <f t="shared" si="35"/>
        <v>1</v>
      </c>
      <c r="AJ373" s="368">
        <f t="shared" si="35"/>
        <v>1</v>
      </c>
      <c r="AK373" s="368">
        <f t="shared" si="35"/>
        <v>1</v>
      </c>
      <c r="AL373" s="368">
        <f t="shared" si="35"/>
        <v>0</v>
      </c>
      <c r="AM373" s="368">
        <f t="shared" si="35"/>
        <v>1</v>
      </c>
      <c r="AN373" s="368">
        <f t="shared" si="35"/>
        <v>1</v>
      </c>
      <c r="AO373" s="368">
        <f t="shared" si="35"/>
        <v>1</v>
      </c>
      <c r="AP373" s="368">
        <f t="shared" si="35"/>
        <v>0</v>
      </c>
      <c r="AQ373" s="368">
        <f t="shared" si="35"/>
        <v>1</v>
      </c>
      <c r="AR373" s="368">
        <f t="shared" si="35"/>
        <v>1</v>
      </c>
      <c r="AS373" s="368">
        <f t="shared" si="35"/>
        <v>1</v>
      </c>
      <c r="AT373" s="368">
        <f t="shared" si="35"/>
        <v>0</v>
      </c>
      <c r="AU373" s="368">
        <f t="shared" si="35"/>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2" customHeight="1" outlineLevel="1" x14ac:dyDescent="0.25">
      <c r="A374" s="238"/>
      <c r="B374" s="239"/>
      <c r="C374" s="249"/>
      <c r="D374" s="249"/>
      <c r="E374" s="249"/>
      <c r="F374" s="265"/>
      <c r="G374" s="782" t="str">
        <f t="shared" si="27"/>
        <v>YYNEE1r</v>
      </c>
      <c r="H374" s="368">
        <f t="shared" ref="H374:AU374" si="36">IF(H336&gt;0,1,0)</f>
        <v>1</v>
      </c>
      <c r="I374" s="368">
        <f t="shared" si="36"/>
        <v>1</v>
      </c>
      <c r="J374" s="368">
        <f t="shared" si="36"/>
        <v>0</v>
      </c>
      <c r="K374" s="368">
        <f t="shared" si="36"/>
        <v>1</v>
      </c>
      <c r="L374" s="368">
        <f t="shared" si="36"/>
        <v>1</v>
      </c>
      <c r="M374" s="368">
        <f t="shared" si="36"/>
        <v>1</v>
      </c>
      <c r="N374" s="368">
        <f t="shared" si="36"/>
        <v>0</v>
      </c>
      <c r="O374" s="368">
        <f t="shared" si="36"/>
        <v>1</v>
      </c>
      <c r="P374" s="368">
        <f t="shared" si="36"/>
        <v>1</v>
      </c>
      <c r="Q374" s="368">
        <f t="shared" si="36"/>
        <v>1</v>
      </c>
      <c r="R374" s="368">
        <f t="shared" si="36"/>
        <v>0</v>
      </c>
      <c r="S374" s="368">
        <f t="shared" si="36"/>
        <v>1</v>
      </c>
      <c r="T374" s="368">
        <f t="shared" si="36"/>
        <v>1</v>
      </c>
      <c r="U374" s="368">
        <f t="shared" si="36"/>
        <v>1</v>
      </c>
      <c r="V374" s="368">
        <f t="shared" si="36"/>
        <v>0</v>
      </c>
      <c r="W374" s="368">
        <f t="shared" si="36"/>
        <v>1</v>
      </c>
      <c r="X374" s="368">
        <f t="shared" si="36"/>
        <v>1</v>
      </c>
      <c r="Y374" s="368">
        <f t="shared" si="36"/>
        <v>1</v>
      </c>
      <c r="Z374" s="368">
        <f t="shared" si="36"/>
        <v>0</v>
      </c>
      <c r="AA374" s="368">
        <f t="shared" si="36"/>
        <v>1</v>
      </c>
      <c r="AB374" s="368">
        <f t="shared" si="36"/>
        <v>1</v>
      </c>
      <c r="AC374" s="368">
        <f t="shared" si="36"/>
        <v>1</v>
      </c>
      <c r="AD374" s="368">
        <f t="shared" si="36"/>
        <v>0</v>
      </c>
      <c r="AE374" s="368">
        <f t="shared" si="36"/>
        <v>1</v>
      </c>
      <c r="AF374" s="368">
        <f t="shared" si="36"/>
        <v>1</v>
      </c>
      <c r="AG374" s="368">
        <f t="shared" si="36"/>
        <v>1</v>
      </c>
      <c r="AH374" s="368">
        <f t="shared" si="36"/>
        <v>0</v>
      </c>
      <c r="AI374" s="368">
        <f t="shared" si="36"/>
        <v>1</v>
      </c>
      <c r="AJ374" s="368">
        <f t="shared" si="36"/>
        <v>1</v>
      </c>
      <c r="AK374" s="368">
        <f t="shared" si="36"/>
        <v>1</v>
      </c>
      <c r="AL374" s="368">
        <f t="shared" si="36"/>
        <v>0</v>
      </c>
      <c r="AM374" s="368">
        <f t="shared" si="36"/>
        <v>1</v>
      </c>
      <c r="AN374" s="368">
        <f t="shared" si="36"/>
        <v>1</v>
      </c>
      <c r="AO374" s="368">
        <f t="shared" si="36"/>
        <v>1</v>
      </c>
      <c r="AP374" s="368">
        <f t="shared" si="36"/>
        <v>0</v>
      </c>
      <c r="AQ374" s="368">
        <f t="shared" si="36"/>
        <v>1</v>
      </c>
      <c r="AR374" s="368">
        <f t="shared" si="36"/>
        <v>1</v>
      </c>
      <c r="AS374" s="368">
        <f t="shared" si="36"/>
        <v>1</v>
      </c>
      <c r="AT374" s="368">
        <f t="shared" si="36"/>
        <v>0</v>
      </c>
      <c r="AU374" s="368">
        <f t="shared" si="36"/>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5" outlineLevel="1" x14ac:dyDescent="0.25">
      <c r="A375" s="238"/>
      <c r="B375" s="239"/>
      <c r="C375" s="249"/>
      <c r="D375" s="249"/>
      <c r="E375" s="249"/>
      <c r="F375" s="257"/>
      <c r="G375" s="782" t="str">
        <f t="shared" si="27"/>
        <v>YYEENw</v>
      </c>
      <c r="H375" s="368">
        <f t="shared" ref="H375:AU375" si="37">IF(H337&gt;0,1,0)</f>
        <v>1</v>
      </c>
      <c r="I375" s="368">
        <f t="shared" si="37"/>
        <v>1</v>
      </c>
      <c r="J375" s="368">
        <f t="shared" si="37"/>
        <v>1</v>
      </c>
      <c r="K375" s="368">
        <f t="shared" si="37"/>
        <v>0</v>
      </c>
      <c r="L375" s="368">
        <f t="shared" si="37"/>
        <v>1</v>
      </c>
      <c r="M375" s="368">
        <f t="shared" si="37"/>
        <v>1</v>
      </c>
      <c r="N375" s="368">
        <f t="shared" si="37"/>
        <v>1</v>
      </c>
      <c r="O375" s="368">
        <f t="shared" si="37"/>
        <v>0</v>
      </c>
      <c r="P375" s="368">
        <f t="shared" si="37"/>
        <v>1</v>
      </c>
      <c r="Q375" s="368">
        <f t="shared" si="37"/>
        <v>1</v>
      </c>
      <c r="R375" s="368">
        <f t="shared" si="37"/>
        <v>1</v>
      </c>
      <c r="S375" s="368">
        <f t="shared" si="37"/>
        <v>0</v>
      </c>
      <c r="T375" s="368">
        <f t="shared" si="37"/>
        <v>1</v>
      </c>
      <c r="U375" s="368">
        <f t="shared" si="37"/>
        <v>1</v>
      </c>
      <c r="V375" s="368">
        <f t="shared" si="37"/>
        <v>1</v>
      </c>
      <c r="W375" s="368">
        <f t="shared" si="37"/>
        <v>0</v>
      </c>
      <c r="X375" s="368">
        <f t="shared" si="37"/>
        <v>1</v>
      </c>
      <c r="Y375" s="368">
        <f t="shared" si="37"/>
        <v>1</v>
      </c>
      <c r="Z375" s="368">
        <f t="shared" si="37"/>
        <v>1</v>
      </c>
      <c r="AA375" s="368">
        <f t="shared" si="37"/>
        <v>0</v>
      </c>
      <c r="AB375" s="368">
        <f t="shared" si="37"/>
        <v>1</v>
      </c>
      <c r="AC375" s="368">
        <f t="shared" si="37"/>
        <v>1</v>
      </c>
      <c r="AD375" s="368">
        <f t="shared" si="37"/>
        <v>1</v>
      </c>
      <c r="AE375" s="368">
        <f t="shared" si="37"/>
        <v>0</v>
      </c>
      <c r="AF375" s="368">
        <f t="shared" si="37"/>
        <v>1</v>
      </c>
      <c r="AG375" s="368">
        <f t="shared" si="37"/>
        <v>1</v>
      </c>
      <c r="AH375" s="368">
        <f t="shared" si="37"/>
        <v>1</v>
      </c>
      <c r="AI375" s="368">
        <f t="shared" si="37"/>
        <v>0</v>
      </c>
      <c r="AJ375" s="368">
        <f t="shared" si="37"/>
        <v>1</v>
      </c>
      <c r="AK375" s="368">
        <f t="shared" si="37"/>
        <v>1</v>
      </c>
      <c r="AL375" s="368">
        <f t="shared" si="37"/>
        <v>1</v>
      </c>
      <c r="AM375" s="368">
        <f t="shared" si="37"/>
        <v>0</v>
      </c>
      <c r="AN375" s="368">
        <f t="shared" si="37"/>
        <v>1</v>
      </c>
      <c r="AO375" s="368">
        <f t="shared" si="37"/>
        <v>1</v>
      </c>
      <c r="AP375" s="368">
        <f t="shared" si="37"/>
        <v>1</v>
      </c>
      <c r="AQ375" s="368">
        <f t="shared" si="37"/>
        <v>0</v>
      </c>
      <c r="AR375" s="368">
        <f t="shared" si="37"/>
        <v>1</v>
      </c>
      <c r="AS375" s="368">
        <f t="shared" si="37"/>
        <v>1</v>
      </c>
      <c r="AT375" s="368">
        <f t="shared" si="37"/>
        <v>1</v>
      </c>
      <c r="AU375" s="368">
        <f t="shared" si="37"/>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82" t="str">
        <f t="shared" si="27"/>
        <v>YYENE1b</v>
      </c>
      <c r="H376" s="368">
        <f t="shared" ref="H376:AU376" si="38">IF(H338&gt;0,1,0)</f>
        <v>1</v>
      </c>
      <c r="I376" s="368">
        <f t="shared" si="38"/>
        <v>1</v>
      </c>
      <c r="J376" s="368">
        <f t="shared" si="38"/>
        <v>1</v>
      </c>
      <c r="K376" s="368">
        <f t="shared" si="38"/>
        <v>0</v>
      </c>
      <c r="L376" s="368">
        <f t="shared" si="38"/>
        <v>1</v>
      </c>
      <c r="M376" s="368">
        <f t="shared" si="38"/>
        <v>1</v>
      </c>
      <c r="N376" s="368">
        <f t="shared" si="38"/>
        <v>1</v>
      </c>
      <c r="O376" s="368">
        <f t="shared" si="38"/>
        <v>0</v>
      </c>
      <c r="P376" s="368">
        <f t="shared" si="38"/>
        <v>1</v>
      </c>
      <c r="Q376" s="368">
        <f t="shared" si="38"/>
        <v>1</v>
      </c>
      <c r="R376" s="368">
        <f t="shared" si="38"/>
        <v>1</v>
      </c>
      <c r="S376" s="368">
        <f t="shared" si="38"/>
        <v>0</v>
      </c>
      <c r="T376" s="368">
        <f t="shared" si="38"/>
        <v>1</v>
      </c>
      <c r="U376" s="368">
        <f t="shared" si="38"/>
        <v>1</v>
      </c>
      <c r="V376" s="368">
        <f t="shared" si="38"/>
        <v>1</v>
      </c>
      <c r="W376" s="368">
        <f t="shared" si="38"/>
        <v>0</v>
      </c>
      <c r="X376" s="368">
        <f t="shared" si="38"/>
        <v>1</v>
      </c>
      <c r="Y376" s="368">
        <f t="shared" si="38"/>
        <v>1</v>
      </c>
      <c r="Z376" s="368">
        <f t="shared" si="38"/>
        <v>1</v>
      </c>
      <c r="AA376" s="368">
        <f t="shared" si="38"/>
        <v>0</v>
      </c>
      <c r="AB376" s="368">
        <f t="shared" si="38"/>
        <v>1</v>
      </c>
      <c r="AC376" s="368">
        <f t="shared" si="38"/>
        <v>1</v>
      </c>
      <c r="AD376" s="368">
        <f t="shared" si="38"/>
        <v>1</v>
      </c>
      <c r="AE376" s="368">
        <f t="shared" si="38"/>
        <v>0</v>
      </c>
      <c r="AF376" s="368">
        <f t="shared" si="38"/>
        <v>1</v>
      </c>
      <c r="AG376" s="368">
        <f t="shared" si="38"/>
        <v>1</v>
      </c>
      <c r="AH376" s="368">
        <f t="shared" si="38"/>
        <v>1</v>
      </c>
      <c r="AI376" s="368">
        <f t="shared" si="38"/>
        <v>0</v>
      </c>
      <c r="AJ376" s="368">
        <f t="shared" si="38"/>
        <v>1</v>
      </c>
      <c r="AK376" s="368">
        <f t="shared" si="38"/>
        <v>1</v>
      </c>
      <c r="AL376" s="368">
        <f t="shared" si="38"/>
        <v>1</v>
      </c>
      <c r="AM376" s="368">
        <f t="shared" si="38"/>
        <v>0</v>
      </c>
      <c r="AN376" s="368">
        <f t="shared" si="38"/>
        <v>1</v>
      </c>
      <c r="AO376" s="368">
        <f t="shared" si="38"/>
        <v>1</v>
      </c>
      <c r="AP376" s="368">
        <f t="shared" si="38"/>
        <v>1</v>
      </c>
      <c r="AQ376" s="368">
        <f t="shared" si="38"/>
        <v>0</v>
      </c>
      <c r="AR376" s="368">
        <f t="shared" si="38"/>
        <v>1</v>
      </c>
      <c r="AS376" s="368">
        <f t="shared" si="38"/>
        <v>1</v>
      </c>
      <c r="AT376" s="368">
        <f t="shared" si="38"/>
        <v>1</v>
      </c>
      <c r="AU376" s="368">
        <f t="shared" si="38"/>
        <v>0</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AAAAAz</v>
      </c>
      <c r="H377" s="368">
        <f t="shared" ref="H377:AU377" si="39">IF(H339&gt;0,1,0)</f>
        <v>1</v>
      </c>
      <c r="I377" s="368">
        <f t="shared" si="39"/>
        <v>1</v>
      </c>
      <c r="J377" s="368">
        <f t="shared" si="39"/>
        <v>0</v>
      </c>
      <c r="K377" s="368">
        <f t="shared" si="39"/>
        <v>1</v>
      </c>
      <c r="L377" s="368">
        <f t="shared" si="39"/>
        <v>1</v>
      </c>
      <c r="M377" s="368">
        <f t="shared" si="39"/>
        <v>1</v>
      </c>
      <c r="N377" s="368">
        <f t="shared" si="39"/>
        <v>0</v>
      </c>
      <c r="O377" s="368">
        <f t="shared" si="39"/>
        <v>1</v>
      </c>
      <c r="P377" s="368">
        <f t="shared" si="39"/>
        <v>1</v>
      </c>
      <c r="Q377" s="368">
        <f t="shared" si="39"/>
        <v>1</v>
      </c>
      <c r="R377" s="368">
        <f t="shared" si="39"/>
        <v>0</v>
      </c>
      <c r="S377" s="368">
        <f t="shared" si="39"/>
        <v>1</v>
      </c>
      <c r="T377" s="368">
        <f t="shared" si="39"/>
        <v>1</v>
      </c>
      <c r="U377" s="368">
        <f t="shared" si="39"/>
        <v>1</v>
      </c>
      <c r="V377" s="368">
        <f t="shared" si="39"/>
        <v>0</v>
      </c>
      <c r="W377" s="368">
        <f t="shared" si="39"/>
        <v>1</v>
      </c>
      <c r="X377" s="368">
        <f t="shared" si="39"/>
        <v>1</v>
      </c>
      <c r="Y377" s="368">
        <f t="shared" si="39"/>
        <v>1</v>
      </c>
      <c r="Z377" s="368">
        <f t="shared" si="39"/>
        <v>0</v>
      </c>
      <c r="AA377" s="368">
        <f t="shared" si="39"/>
        <v>1</v>
      </c>
      <c r="AB377" s="368">
        <f t="shared" si="39"/>
        <v>1</v>
      </c>
      <c r="AC377" s="368">
        <f t="shared" si="39"/>
        <v>1</v>
      </c>
      <c r="AD377" s="368">
        <f t="shared" si="39"/>
        <v>0</v>
      </c>
      <c r="AE377" s="368">
        <f t="shared" si="39"/>
        <v>1</v>
      </c>
      <c r="AF377" s="368">
        <f t="shared" si="39"/>
        <v>1</v>
      </c>
      <c r="AG377" s="368">
        <f t="shared" si="39"/>
        <v>1</v>
      </c>
      <c r="AH377" s="368">
        <f t="shared" si="39"/>
        <v>0</v>
      </c>
      <c r="AI377" s="368">
        <f t="shared" si="39"/>
        <v>1</v>
      </c>
      <c r="AJ377" s="368">
        <f t="shared" si="39"/>
        <v>1</v>
      </c>
      <c r="AK377" s="368">
        <f t="shared" si="39"/>
        <v>1</v>
      </c>
      <c r="AL377" s="368">
        <f t="shared" si="39"/>
        <v>0</v>
      </c>
      <c r="AM377" s="368">
        <f t="shared" si="39"/>
        <v>1</v>
      </c>
      <c r="AN377" s="368">
        <f t="shared" si="39"/>
        <v>1</v>
      </c>
      <c r="AO377" s="368">
        <f t="shared" si="39"/>
        <v>1</v>
      </c>
      <c r="AP377" s="368">
        <f t="shared" si="39"/>
        <v>0</v>
      </c>
      <c r="AQ377" s="368">
        <f t="shared" si="39"/>
        <v>1</v>
      </c>
      <c r="AR377" s="368">
        <f t="shared" si="39"/>
        <v>1</v>
      </c>
      <c r="AS377" s="368">
        <f t="shared" si="39"/>
        <v>1</v>
      </c>
      <c r="AT377" s="368">
        <f t="shared" si="39"/>
        <v>0</v>
      </c>
      <c r="AU377" s="368">
        <f t="shared" si="39"/>
        <v>1</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82" t="str">
        <f t="shared" si="27"/>
        <v>AAAANw</v>
      </c>
      <c r="H378" s="368">
        <f t="shared" ref="H378:AU378" si="40">IF(H340&gt;0,1,0)</f>
        <v>1</v>
      </c>
      <c r="I378" s="368">
        <f t="shared" si="40"/>
        <v>1</v>
      </c>
      <c r="J378" s="368">
        <f t="shared" si="40"/>
        <v>1</v>
      </c>
      <c r="K378" s="368">
        <f t="shared" si="40"/>
        <v>0</v>
      </c>
      <c r="L378" s="368">
        <f t="shared" si="40"/>
        <v>1</v>
      </c>
      <c r="M378" s="368">
        <f t="shared" si="40"/>
        <v>1</v>
      </c>
      <c r="N378" s="368">
        <f t="shared" si="40"/>
        <v>1</v>
      </c>
      <c r="O378" s="368">
        <f t="shared" si="40"/>
        <v>0</v>
      </c>
      <c r="P378" s="368">
        <f t="shared" si="40"/>
        <v>1</v>
      </c>
      <c r="Q378" s="368">
        <f t="shared" si="40"/>
        <v>1</v>
      </c>
      <c r="R378" s="368">
        <f t="shared" si="40"/>
        <v>1</v>
      </c>
      <c r="S378" s="368">
        <f t="shared" si="40"/>
        <v>0</v>
      </c>
      <c r="T378" s="368">
        <f t="shared" si="40"/>
        <v>1</v>
      </c>
      <c r="U378" s="368">
        <f t="shared" si="40"/>
        <v>1</v>
      </c>
      <c r="V378" s="368">
        <f t="shared" si="40"/>
        <v>1</v>
      </c>
      <c r="W378" s="368">
        <f t="shared" si="40"/>
        <v>0</v>
      </c>
      <c r="X378" s="368">
        <f t="shared" si="40"/>
        <v>1</v>
      </c>
      <c r="Y378" s="368">
        <f t="shared" si="40"/>
        <v>1</v>
      </c>
      <c r="Z378" s="368">
        <f t="shared" si="40"/>
        <v>1</v>
      </c>
      <c r="AA378" s="368">
        <f t="shared" si="40"/>
        <v>0</v>
      </c>
      <c r="AB378" s="368">
        <f t="shared" si="40"/>
        <v>1</v>
      </c>
      <c r="AC378" s="368">
        <f t="shared" si="40"/>
        <v>1</v>
      </c>
      <c r="AD378" s="368">
        <f t="shared" si="40"/>
        <v>1</v>
      </c>
      <c r="AE378" s="368">
        <f t="shared" si="40"/>
        <v>0</v>
      </c>
      <c r="AF378" s="368">
        <f t="shared" si="40"/>
        <v>1</v>
      </c>
      <c r="AG378" s="368">
        <f t="shared" si="40"/>
        <v>1</v>
      </c>
      <c r="AH378" s="368">
        <f t="shared" si="40"/>
        <v>1</v>
      </c>
      <c r="AI378" s="368">
        <f t="shared" si="40"/>
        <v>0</v>
      </c>
      <c r="AJ378" s="368">
        <f t="shared" si="40"/>
        <v>1</v>
      </c>
      <c r="AK378" s="368">
        <f t="shared" si="40"/>
        <v>1</v>
      </c>
      <c r="AL378" s="368">
        <f t="shared" si="40"/>
        <v>1</v>
      </c>
      <c r="AM378" s="368">
        <f t="shared" si="40"/>
        <v>0</v>
      </c>
      <c r="AN378" s="368">
        <f t="shared" si="40"/>
        <v>1</v>
      </c>
      <c r="AO378" s="368">
        <f t="shared" si="40"/>
        <v>1</v>
      </c>
      <c r="AP378" s="368">
        <f t="shared" si="40"/>
        <v>1</v>
      </c>
      <c r="AQ378" s="368">
        <f t="shared" si="40"/>
        <v>0</v>
      </c>
      <c r="AR378" s="368">
        <f t="shared" si="40"/>
        <v>1</v>
      </c>
      <c r="AS378" s="368">
        <f t="shared" si="40"/>
        <v>1</v>
      </c>
      <c r="AT378" s="368">
        <f t="shared" si="40"/>
        <v>1</v>
      </c>
      <c r="AU378" s="368">
        <f t="shared" si="40"/>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AAANE1b</v>
      </c>
      <c r="H379" s="368">
        <f t="shared" ref="H379:AU379" si="41">IF(H341&gt;0,1,0)</f>
        <v>1</v>
      </c>
      <c r="I379" s="368">
        <f t="shared" si="41"/>
        <v>1</v>
      </c>
      <c r="J379" s="368">
        <f t="shared" si="41"/>
        <v>1</v>
      </c>
      <c r="K379" s="368">
        <f t="shared" si="41"/>
        <v>0</v>
      </c>
      <c r="L379" s="368">
        <f t="shared" si="41"/>
        <v>1</v>
      </c>
      <c r="M379" s="368">
        <f t="shared" si="41"/>
        <v>1</v>
      </c>
      <c r="N379" s="368">
        <f t="shared" si="41"/>
        <v>1</v>
      </c>
      <c r="O379" s="368">
        <f t="shared" si="41"/>
        <v>0</v>
      </c>
      <c r="P379" s="368">
        <f t="shared" si="41"/>
        <v>1</v>
      </c>
      <c r="Q379" s="368">
        <f t="shared" si="41"/>
        <v>1</v>
      </c>
      <c r="R379" s="368">
        <f t="shared" si="41"/>
        <v>1</v>
      </c>
      <c r="S379" s="368">
        <f t="shared" si="41"/>
        <v>0</v>
      </c>
      <c r="T379" s="368">
        <f t="shared" si="41"/>
        <v>1</v>
      </c>
      <c r="U379" s="368">
        <f t="shared" si="41"/>
        <v>1</v>
      </c>
      <c r="V379" s="368">
        <f t="shared" si="41"/>
        <v>1</v>
      </c>
      <c r="W379" s="368">
        <f t="shared" si="41"/>
        <v>0</v>
      </c>
      <c r="X379" s="368">
        <f t="shared" si="41"/>
        <v>1</v>
      </c>
      <c r="Y379" s="368">
        <f t="shared" si="41"/>
        <v>1</v>
      </c>
      <c r="Z379" s="368">
        <f t="shared" si="41"/>
        <v>1</v>
      </c>
      <c r="AA379" s="368">
        <f t="shared" si="41"/>
        <v>0</v>
      </c>
      <c r="AB379" s="368">
        <f t="shared" si="41"/>
        <v>1</v>
      </c>
      <c r="AC379" s="368">
        <f t="shared" si="41"/>
        <v>1</v>
      </c>
      <c r="AD379" s="368">
        <f t="shared" si="41"/>
        <v>1</v>
      </c>
      <c r="AE379" s="368">
        <f t="shared" si="41"/>
        <v>0</v>
      </c>
      <c r="AF379" s="368">
        <f t="shared" si="41"/>
        <v>1</v>
      </c>
      <c r="AG379" s="368">
        <f t="shared" si="41"/>
        <v>1</v>
      </c>
      <c r="AH379" s="368">
        <f t="shared" si="41"/>
        <v>1</v>
      </c>
      <c r="AI379" s="368">
        <f t="shared" si="41"/>
        <v>0</v>
      </c>
      <c r="AJ379" s="368">
        <f t="shared" si="41"/>
        <v>1</v>
      </c>
      <c r="AK379" s="368">
        <f t="shared" si="41"/>
        <v>1</v>
      </c>
      <c r="AL379" s="368">
        <f t="shared" si="41"/>
        <v>1</v>
      </c>
      <c r="AM379" s="368">
        <f t="shared" si="41"/>
        <v>0</v>
      </c>
      <c r="AN379" s="368">
        <f t="shared" si="41"/>
        <v>1</v>
      </c>
      <c r="AO379" s="368">
        <f t="shared" si="41"/>
        <v>1</v>
      </c>
      <c r="AP379" s="368">
        <f t="shared" si="41"/>
        <v>1</v>
      </c>
      <c r="AQ379" s="368">
        <f t="shared" si="41"/>
        <v>0</v>
      </c>
      <c r="AR379" s="368">
        <f t="shared" si="41"/>
        <v>1</v>
      </c>
      <c r="AS379" s="368">
        <f t="shared" si="41"/>
        <v>1</v>
      </c>
      <c r="AT379" s="368">
        <f t="shared" si="41"/>
        <v>1</v>
      </c>
      <c r="AU379" s="368">
        <f t="shared" si="41"/>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AANEE1a</v>
      </c>
      <c r="H380" s="368">
        <f t="shared" ref="H380:AU380" si="42">IF(H342&gt;0,1,0)</f>
        <v>0</v>
      </c>
      <c r="I380" s="368">
        <f t="shared" si="42"/>
        <v>0</v>
      </c>
      <c r="J380" s="368">
        <f t="shared" si="42"/>
        <v>0</v>
      </c>
      <c r="K380" s="368">
        <f t="shared" si="42"/>
        <v>0</v>
      </c>
      <c r="L380" s="368">
        <f t="shared" si="42"/>
        <v>0</v>
      </c>
      <c r="M380" s="368">
        <f t="shared" si="42"/>
        <v>0</v>
      </c>
      <c r="N380" s="368">
        <f t="shared" si="42"/>
        <v>0</v>
      </c>
      <c r="O380" s="368">
        <f t="shared" si="42"/>
        <v>0</v>
      </c>
      <c r="P380" s="368">
        <f t="shared" si="42"/>
        <v>0</v>
      </c>
      <c r="Q380" s="368">
        <f t="shared" si="42"/>
        <v>0</v>
      </c>
      <c r="R380" s="368">
        <f t="shared" si="42"/>
        <v>0</v>
      </c>
      <c r="S380" s="368">
        <f t="shared" si="42"/>
        <v>0</v>
      </c>
      <c r="T380" s="368">
        <f t="shared" si="42"/>
        <v>0</v>
      </c>
      <c r="U380" s="368">
        <f t="shared" si="42"/>
        <v>0</v>
      </c>
      <c r="V380" s="368">
        <f t="shared" si="42"/>
        <v>0</v>
      </c>
      <c r="W380" s="368">
        <f t="shared" si="42"/>
        <v>0</v>
      </c>
      <c r="X380" s="368">
        <f t="shared" si="42"/>
        <v>0</v>
      </c>
      <c r="Y380" s="368">
        <f t="shared" si="42"/>
        <v>0</v>
      </c>
      <c r="Z380" s="368">
        <f t="shared" si="42"/>
        <v>0</v>
      </c>
      <c r="AA380" s="368">
        <f t="shared" si="42"/>
        <v>0</v>
      </c>
      <c r="AB380" s="368">
        <f t="shared" si="42"/>
        <v>0</v>
      </c>
      <c r="AC380" s="368">
        <f t="shared" si="42"/>
        <v>0</v>
      </c>
      <c r="AD380" s="368">
        <f t="shared" si="42"/>
        <v>0</v>
      </c>
      <c r="AE380" s="368">
        <f t="shared" si="42"/>
        <v>0</v>
      </c>
      <c r="AF380" s="368">
        <f t="shared" si="42"/>
        <v>0</v>
      </c>
      <c r="AG380" s="368">
        <f t="shared" si="42"/>
        <v>0</v>
      </c>
      <c r="AH380" s="368">
        <f t="shared" si="42"/>
        <v>0</v>
      </c>
      <c r="AI380" s="368">
        <f t="shared" si="42"/>
        <v>0</v>
      </c>
      <c r="AJ380" s="368">
        <f t="shared" si="42"/>
        <v>0</v>
      </c>
      <c r="AK380" s="368">
        <f t="shared" si="42"/>
        <v>0</v>
      </c>
      <c r="AL380" s="368">
        <f t="shared" si="42"/>
        <v>0</v>
      </c>
      <c r="AM380" s="368">
        <f t="shared" si="42"/>
        <v>0</v>
      </c>
      <c r="AN380" s="368">
        <f t="shared" si="42"/>
        <v>0</v>
      </c>
      <c r="AO380" s="368">
        <f t="shared" si="42"/>
        <v>0</v>
      </c>
      <c r="AP380" s="368">
        <f t="shared" si="42"/>
        <v>0</v>
      </c>
      <c r="AQ380" s="368">
        <f t="shared" si="42"/>
        <v>0</v>
      </c>
      <c r="AR380" s="368">
        <f t="shared" si="42"/>
        <v>0</v>
      </c>
      <c r="AS380" s="368">
        <f t="shared" si="42"/>
        <v>0</v>
      </c>
      <c r="AT380" s="368">
        <f t="shared" si="42"/>
        <v>0</v>
      </c>
      <c r="AU380" s="368">
        <f t="shared" si="42"/>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AYEEAa</v>
      </c>
      <c r="H381" s="368">
        <f t="shared" ref="H381:AU381" si="43">IF(H343&gt;0,1,0)</f>
        <v>0</v>
      </c>
      <c r="I381" s="368">
        <f t="shared" si="43"/>
        <v>0</v>
      </c>
      <c r="J381" s="368">
        <f t="shared" si="43"/>
        <v>0</v>
      </c>
      <c r="K381" s="368">
        <f t="shared" si="43"/>
        <v>0</v>
      </c>
      <c r="L381" s="368">
        <f t="shared" si="43"/>
        <v>0</v>
      </c>
      <c r="M381" s="368">
        <f t="shared" si="43"/>
        <v>0</v>
      </c>
      <c r="N381" s="368">
        <f t="shared" si="43"/>
        <v>0</v>
      </c>
      <c r="O381" s="368">
        <f t="shared" si="43"/>
        <v>0</v>
      </c>
      <c r="P381" s="368">
        <f t="shared" si="43"/>
        <v>0</v>
      </c>
      <c r="Q381" s="368">
        <f t="shared" si="43"/>
        <v>0</v>
      </c>
      <c r="R381" s="368">
        <f t="shared" si="43"/>
        <v>0</v>
      </c>
      <c r="S381" s="368">
        <f t="shared" si="43"/>
        <v>0</v>
      </c>
      <c r="T381" s="368">
        <f t="shared" si="43"/>
        <v>0</v>
      </c>
      <c r="U381" s="368">
        <f t="shared" si="43"/>
        <v>0</v>
      </c>
      <c r="V381" s="368">
        <f t="shared" si="43"/>
        <v>0</v>
      </c>
      <c r="W381" s="368">
        <f t="shared" si="43"/>
        <v>0</v>
      </c>
      <c r="X381" s="368">
        <f t="shared" si="43"/>
        <v>0</v>
      </c>
      <c r="Y381" s="368">
        <f t="shared" si="43"/>
        <v>0</v>
      </c>
      <c r="Z381" s="368">
        <f t="shared" si="43"/>
        <v>0</v>
      </c>
      <c r="AA381" s="368">
        <f t="shared" si="43"/>
        <v>0</v>
      </c>
      <c r="AB381" s="368">
        <f t="shared" si="43"/>
        <v>0</v>
      </c>
      <c r="AC381" s="368">
        <f t="shared" si="43"/>
        <v>0</v>
      </c>
      <c r="AD381" s="368">
        <f t="shared" si="43"/>
        <v>0</v>
      </c>
      <c r="AE381" s="368">
        <f t="shared" si="43"/>
        <v>0</v>
      </c>
      <c r="AF381" s="368">
        <f t="shared" si="43"/>
        <v>0</v>
      </c>
      <c r="AG381" s="368">
        <f t="shared" si="43"/>
        <v>0</v>
      </c>
      <c r="AH381" s="368">
        <f t="shared" si="43"/>
        <v>0</v>
      </c>
      <c r="AI381" s="368">
        <f t="shared" si="43"/>
        <v>0</v>
      </c>
      <c r="AJ381" s="368">
        <f t="shared" si="43"/>
        <v>0</v>
      </c>
      <c r="AK381" s="368">
        <f t="shared" si="43"/>
        <v>0</v>
      </c>
      <c r="AL381" s="368">
        <f t="shared" si="43"/>
        <v>0</v>
      </c>
      <c r="AM381" s="368">
        <f t="shared" si="43"/>
        <v>0</v>
      </c>
      <c r="AN381" s="368">
        <f t="shared" si="43"/>
        <v>0</v>
      </c>
      <c r="AO381" s="368">
        <f t="shared" si="43"/>
        <v>0</v>
      </c>
      <c r="AP381" s="368">
        <f t="shared" si="43"/>
        <v>0</v>
      </c>
      <c r="AQ381" s="368">
        <f t="shared" si="43"/>
        <v>0</v>
      </c>
      <c r="AR381" s="368">
        <f t="shared" si="43"/>
        <v>0</v>
      </c>
      <c r="AS381" s="368">
        <f t="shared" si="43"/>
        <v>0</v>
      </c>
      <c r="AT381" s="368">
        <f t="shared" si="43"/>
        <v>0</v>
      </c>
      <c r="AU381" s="368">
        <f t="shared" si="43"/>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YYEAAa</v>
      </c>
      <c r="H382" s="368">
        <f t="shared" ref="H382:AU382" si="44">IF(H344&gt;0,1,0)</f>
        <v>0</v>
      </c>
      <c r="I382" s="368">
        <f t="shared" si="44"/>
        <v>0</v>
      </c>
      <c r="J382" s="368">
        <f t="shared" si="44"/>
        <v>0</v>
      </c>
      <c r="K382" s="368">
        <f t="shared" si="44"/>
        <v>0</v>
      </c>
      <c r="L382" s="368">
        <f t="shared" si="44"/>
        <v>0</v>
      </c>
      <c r="M382" s="368">
        <f t="shared" si="44"/>
        <v>0</v>
      </c>
      <c r="N382" s="368">
        <f t="shared" si="44"/>
        <v>0</v>
      </c>
      <c r="O382" s="368">
        <f t="shared" si="44"/>
        <v>0</v>
      </c>
      <c r="P382" s="368">
        <f t="shared" si="44"/>
        <v>0</v>
      </c>
      <c r="Q382" s="368">
        <f t="shared" si="44"/>
        <v>0</v>
      </c>
      <c r="R382" s="368">
        <f t="shared" si="44"/>
        <v>0</v>
      </c>
      <c r="S382" s="368">
        <f t="shared" si="44"/>
        <v>0</v>
      </c>
      <c r="T382" s="368">
        <f t="shared" si="44"/>
        <v>0</v>
      </c>
      <c r="U382" s="368">
        <f t="shared" si="44"/>
        <v>0</v>
      </c>
      <c r="V382" s="368">
        <f t="shared" si="44"/>
        <v>0</v>
      </c>
      <c r="W382" s="368">
        <f t="shared" si="44"/>
        <v>0</v>
      </c>
      <c r="X382" s="368">
        <f t="shared" si="44"/>
        <v>0</v>
      </c>
      <c r="Y382" s="368">
        <f t="shared" si="44"/>
        <v>0</v>
      </c>
      <c r="Z382" s="368">
        <f t="shared" si="44"/>
        <v>0</v>
      </c>
      <c r="AA382" s="368">
        <f t="shared" si="44"/>
        <v>0</v>
      </c>
      <c r="AB382" s="368">
        <f t="shared" si="44"/>
        <v>0</v>
      </c>
      <c r="AC382" s="368">
        <f t="shared" si="44"/>
        <v>0</v>
      </c>
      <c r="AD382" s="368">
        <f t="shared" si="44"/>
        <v>0</v>
      </c>
      <c r="AE382" s="368">
        <f t="shared" si="44"/>
        <v>0</v>
      </c>
      <c r="AF382" s="368">
        <f t="shared" si="44"/>
        <v>0</v>
      </c>
      <c r="AG382" s="368">
        <f t="shared" si="44"/>
        <v>0</v>
      </c>
      <c r="AH382" s="368">
        <f t="shared" si="44"/>
        <v>0</v>
      </c>
      <c r="AI382" s="368">
        <f t="shared" si="44"/>
        <v>0</v>
      </c>
      <c r="AJ382" s="368">
        <f t="shared" si="44"/>
        <v>0</v>
      </c>
      <c r="AK382" s="368">
        <f t="shared" si="44"/>
        <v>0</v>
      </c>
      <c r="AL382" s="368">
        <f t="shared" si="44"/>
        <v>0</v>
      </c>
      <c r="AM382" s="368">
        <f t="shared" si="44"/>
        <v>0</v>
      </c>
      <c r="AN382" s="368">
        <f t="shared" si="44"/>
        <v>0</v>
      </c>
      <c r="AO382" s="368">
        <f t="shared" si="44"/>
        <v>0</v>
      </c>
      <c r="AP382" s="368">
        <f t="shared" si="44"/>
        <v>0</v>
      </c>
      <c r="AQ382" s="368">
        <f t="shared" si="44"/>
        <v>0</v>
      </c>
      <c r="AR382" s="368">
        <f t="shared" si="44"/>
        <v>0</v>
      </c>
      <c r="AS382" s="368">
        <f t="shared" si="44"/>
        <v>0</v>
      </c>
      <c r="AT382" s="368">
        <f t="shared" si="44"/>
        <v>0</v>
      </c>
      <c r="AU382" s="368">
        <f t="shared" si="44"/>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YYAAAa</v>
      </c>
      <c r="H383" s="368">
        <f t="shared" ref="H383:AU383" si="45">IF(H345&gt;0,1,0)</f>
        <v>0</v>
      </c>
      <c r="I383" s="368">
        <f t="shared" si="45"/>
        <v>0</v>
      </c>
      <c r="J383" s="368">
        <f t="shared" si="45"/>
        <v>0</v>
      </c>
      <c r="K383" s="368">
        <f t="shared" si="45"/>
        <v>0</v>
      </c>
      <c r="L383" s="368">
        <f t="shared" si="45"/>
        <v>0</v>
      </c>
      <c r="M383" s="368">
        <f t="shared" si="45"/>
        <v>0</v>
      </c>
      <c r="N383" s="368">
        <f t="shared" si="45"/>
        <v>0</v>
      </c>
      <c r="O383" s="368">
        <f t="shared" si="45"/>
        <v>0</v>
      </c>
      <c r="P383" s="368">
        <f t="shared" si="45"/>
        <v>0</v>
      </c>
      <c r="Q383" s="368">
        <f t="shared" si="45"/>
        <v>0</v>
      </c>
      <c r="R383" s="368">
        <f t="shared" si="45"/>
        <v>0</v>
      </c>
      <c r="S383" s="368">
        <f t="shared" si="45"/>
        <v>0</v>
      </c>
      <c r="T383" s="368">
        <f t="shared" si="45"/>
        <v>0</v>
      </c>
      <c r="U383" s="368">
        <f t="shared" si="45"/>
        <v>0</v>
      </c>
      <c r="V383" s="368">
        <f t="shared" si="45"/>
        <v>0</v>
      </c>
      <c r="W383" s="368">
        <f t="shared" si="45"/>
        <v>0</v>
      </c>
      <c r="X383" s="368">
        <f t="shared" si="45"/>
        <v>0</v>
      </c>
      <c r="Y383" s="368">
        <f t="shared" si="45"/>
        <v>0</v>
      </c>
      <c r="Z383" s="368">
        <f t="shared" si="45"/>
        <v>0</v>
      </c>
      <c r="AA383" s="368">
        <f t="shared" si="45"/>
        <v>0</v>
      </c>
      <c r="AB383" s="368">
        <f t="shared" si="45"/>
        <v>0</v>
      </c>
      <c r="AC383" s="368">
        <f t="shared" si="45"/>
        <v>0</v>
      </c>
      <c r="AD383" s="368">
        <f t="shared" si="45"/>
        <v>0</v>
      </c>
      <c r="AE383" s="368">
        <f t="shared" si="45"/>
        <v>0</v>
      </c>
      <c r="AF383" s="368">
        <f t="shared" si="45"/>
        <v>0</v>
      </c>
      <c r="AG383" s="368">
        <f t="shared" si="45"/>
        <v>0</v>
      </c>
      <c r="AH383" s="368">
        <f t="shared" si="45"/>
        <v>0</v>
      </c>
      <c r="AI383" s="368">
        <f t="shared" si="45"/>
        <v>0</v>
      </c>
      <c r="AJ383" s="368">
        <f t="shared" si="45"/>
        <v>0</v>
      </c>
      <c r="AK383" s="368">
        <f t="shared" si="45"/>
        <v>0</v>
      </c>
      <c r="AL383" s="368">
        <f t="shared" si="45"/>
        <v>0</v>
      </c>
      <c r="AM383" s="368">
        <f t="shared" si="45"/>
        <v>0</v>
      </c>
      <c r="AN383" s="368">
        <f t="shared" si="45"/>
        <v>0</v>
      </c>
      <c r="AO383" s="368">
        <f t="shared" si="45"/>
        <v>0</v>
      </c>
      <c r="AP383" s="368">
        <f t="shared" si="45"/>
        <v>0</v>
      </c>
      <c r="AQ383" s="368">
        <f t="shared" si="45"/>
        <v>0</v>
      </c>
      <c r="AR383" s="368">
        <f t="shared" si="45"/>
        <v>0</v>
      </c>
      <c r="AS383" s="368">
        <f t="shared" si="45"/>
        <v>0</v>
      </c>
      <c r="AT383" s="368">
        <f t="shared" si="45"/>
        <v>0</v>
      </c>
      <c r="AU383" s="368">
        <f t="shared" si="45"/>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YAAAAa</v>
      </c>
      <c r="H384" s="368">
        <f t="shared" ref="H384:AU384" si="46">IF(H346&gt;0,1,0)</f>
        <v>0</v>
      </c>
      <c r="I384" s="368">
        <f t="shared" si="46"/>
        <v>0</v>
      </c>
      <c r="J384" s="368">
        <f t="shared" si="46"/>
        <v>0</v>
      </c>
      <c r="K384" s="368">
        <f t="shared" si="46"/>
        <v>0</v>
      </c>
      <c r="L384" s="368">
        <f t="shared" si="46"/>
        <v>0</v>
      </c>
      <c r="M384" s="368">
        <f t="shared" si="46"/>
        <v>0</v>
      </c>
      <c r="N384" s="368">
        <f t="shared" si="46"/>
        <v>0</v>
      </c>
      <c r="O384" s="368">
        <f t="shared" si="46"/>
        <v>0</v>
      </c>
      <c r="P384" s="368">
        <f t="shared" si="46"/>
        <v>0</v>
      </c>
      <c r="Q384" s="368">
        <f t="shared" si="46"/>
        <v>0</v>
      </c>
      <c r="R384" s="368">
        <f t="shared" si="46"/>
        <v>0</v>
      </c>
      <c r="S384" s="368">
        <f t="shared" si="46"/>
        <v>0</v>
      </c>
      <c r="T384" s="368">
        <f t="shared" si="46"/>
        <v>0</v>
      </c>
      <c r="U384" s="368">
        <f t="shared" si="46"/>
        <v>0</v>
      </c>
      <c r="V384" s="368">
        <f t="shared" si="46"/>
        <v>0</v>
      </c>
      <c r="W384" s="368">
        <f t="shared" si="46"/>
        <v>0</v>
      </c>
      <c r="X384" s="368">
        <f t="shared" si="46"/>
        <v>0</v>
      </c>
      <c r="Y384" s="368">
        <f t="shared" si="46"/>
        <v>0</v>
      </c>
      <c r="Z384" s="368">
        <f t="shared" si="46"/>
        <v>0</v>
      </c>
      <c r="AA384" s="368">
        <f t="shared" si="46"/>
        <v>0</v>
      </c>
      <c r="AB384" s="368">
        <f t="shared" si="46"/>
        <v>0</v>
      </c>
      <c r="AC384" s="368">
        <f t="shared" si="46"/>
        <v>0</v>
      </c>
      <c r="AD384" s="368">
        <f t="shared" si="46"/>
        <v>0</v>
      </c>
      <c r="AE384" s="368">
        <f t="shared" si="46"/>
        <v>0</v>
      </c>
      <c r="AF384" s="368">
        <f t="shared" si="46"/>
        <v>0</v>
      </c>
      <c r="AG384" s="368">
        <f t="shared" si="46"/>
        <v>0</v>
      </c>
      <c r="AH384" s="368">
        <f t="shared" si="46"/>
        <v>0</v>
      </c>
      <c r="AI384" s="368">
        <f t="shared" si="46"/>
        <v>0</v>
      </c>
      <c r="AJ384" s="368">
        <f t="shared" si="46"/>
        <v>0</v>
      </c>
      <c r="AK384" s="368">
        <f t="shared" si="46"/>
        <v>0</v>
      </c>
      <c r="AL384" s="368">
        <f t="shared" si="46"/>
        <v>0</v>
      </c>
      <c r="AM384" s="368">
        <f t="shared" si="46"/>
        <v>0</v>
      </c>
      <c r="AN384" s="368">
        <f t="shared" si="46"/>
        <v>0</v>
      </c>
      <c r="AO384" s="368">
        <f t="shared" si="46"/>
        <v>0</v>
      </c>
      <c r="AP384" s="368">
        <f t="shared" si="46"/>
        <v>0</v>
      </c>
      <c r="AQ384" s="368">
        <f t="shared" si="46"/>
        <v>0</v>
      </c>
      <c r="AR384" s="368">
        <f t="shared" si="46"/>
        <v>0</v>
      </c>
      <c r="AS384" s="368">
        <f t="shared" si="46"/>
        <v>0</v>
      </c>
      <c r="AT384" s="368">
        <f t="shared" si="46"/>
        <v>0</v>
      </c>
      <c r="AU384" s="368">
        <f t="shared" si="46"/>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82" t="str">
        <f t="shared" si="27"/>
        <v>YYENE1l</v>
      </c>
      <c r="H385" s="368">
        <f t="shared" ref="H385:AU385" si="47">IF(H347&gt;0,1,0)</f>
        <v>0</v>
      </c>
      <c r="I385" s="368">
        <f t="shared" si="47"/>
        <v>0</v>
      </c>
      <c r="J385" s="368">
        <f t="shared" si="47"/>
        <v>0</v>
      </c>
      <c r="K385" s="368">
        <f t="shared" si="47"/>
        <v>0</v>
      </c>
      <c r="L385" s="368">
        <f t="shared" si="47"/>
        <v>0</v>
      </c>
      <c r="M385" s="368">
        <f t="shared" si="47"/>
        <v>0</v>
      </c>
      <c r="N385" s="368">
        <f t="shared" si="47"/>
        <v>0</v>
      </c>
      <c r="O385" s="368">
        <f t="shared" si="47"/>
        <v>0</v>
      </c>
      <c r="P385" s="368">
        <f t="shared" si="47"/>
        <v>0</v>
      </c>
      <c r="Q385" s="368">
        <f t="shared" si="47"/>
        <v>0</v>
      </c>
      <c r="R385" s="368">
        <f t="shared" si="47"/>
        <v>0</v>
      </c>
      <c r="S385" s="368">
        <f t="shared" si="47"/>
        <v>0</v>
      </c>
      <c r="T385" s="368">
        <f t="shared" si="47"/>
        <v>0</v>
      </c>
      <c r="U385" s="368">
        <f t="shared" si="47"/>
        <v>0</v>
      </c>
      <c r="V385" s="368">
        <f t="shared" si="47"/>
        <v>0</v>
      </c>
      <c r="W385" s="368">
        <f t="shared" si="47"/>
        <v>0</v>
      </c>
      <c r="X385" s="368">
        <f t="shared" si="47"/>
        <v>0</v>
      </c>
      <c r="Y385" s="368">
        <f t="shared" si="47"/>
        <v>0</v>
      </c>
      <c r="Z385" s="368">
        <f t="shared" si="47"/>
        <v>0</v>
      </c>
      <c r="AA385" s="368">
        <f t="shared" si="47"/>
        <v>0</v>
      </c>
      <c r="AB385" s="368">
        <f t="shared" si="47"/>
        <v>0</v>
      </c>
      <c r="AC385" s="368">
        <f t="shared" si="47"/>
        <v>0</v>
      </c>
      <c r="AD385" s="368">
        <f t="shared" si="47"/>
        <v>0</v>
      </c>
      <c r="AE385" s="368">
        <f t="shared" si="47"/>
        <v>0</v>
      </c>
      <c r="AF385" s="368">
        <f t="shared" si="47"/>
        <v>0</v>
      </c>
      <c r="AG385" s="368">
        <f t="shared" si="47"/>
        <v>0</v>
      </c>
      <c r="AH385" s="368">
        <f t="shared" si="47"/>
        <v>0</v>
      </c>
      <c r="AI385" s="368">
        <f t="shared" si="47"/>
        <v>0</v>
      </c>
      <c r="AJ385" s="368">
        <f t="shared" si="47"/>
        <v>0</v>
      </c>
      <c r="AK385" s="368">
        <f t="shared" si="47"/>
        <v>0</v>
      </c>
      <c r="AL385" s="368">
        <f t="shared" si="47"/>
        <v>0</v>
      </c>
      <c r="AM385" s="368">
        <f t="shared" si="47"/>
        <v>0</v>
      </c>
      <c r="AN385" s="368">
        <f t="shared" si="47"/>
        <v>0</v>
      </c>
      <c r="AO385" s="368">
        <f t="shared" si="47"/>
        <v>0</v>
      </c>
      <c r="AP385" s="368">
        <f t="shared" si="47"/>
        <v>0</v>
      </c>
      <c r="AQ385" s="368">
        <f t="shared" si="47"/>
        <v>0</v>
      </c>
      <c r="AR385" s="368">
        <f t="shared" si="47"/>
        <v>0</v>
      </c>
      <c r="AS385" s="368">
        <f t="shared" si="47"/>
        <v>0</v>
      </c>
      <c r="AT385" s="368">
        <f t="shared" si="47"/>
        <v>0</v>
      </c>
      <c r="AU385" s="368">
        <f t="shared" si="47"/>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82" t="str">
        <f t="shared" si="27"/>
        <v>YYPENw</v>
      </c>
      <c r="H386" s="368">
        <f t="shared" ref="H386:AU386" si="48">IF(H348&gt;0,1,0)</f>
        <v>0</v>
      </c>
      <c r="I386" s="368">
        <f t="shared" si="48"/>
        <v>0</v>
      </c>
      <c r="J386" s="368">
        <f t="shared" si="48"/>
        <v>0</v>
      </c>
      <c r="K386" s="368">
        <f t="shared" si="48"/>
        <v>0</v>
      </c>
      <c r="L386" s="368">
        <f t="shared" si="48"/>
        <v>0</v>
      </c>
      <c r="M386" s="368">
        <f t="shared" si="48"/>
        <v>0</v>
      </c>
      <c r="N386" s="368">
        <f t="shared" si="48"/>
        <v>0</v>
      </c>
      <c r="O386" s="368">
        <f t="shared" si="48"/>
        <v>0</v>
      </c>
      <c r="P386" s="368">
        <f t="shared" si="48"/>
        <v>0</v>
      </c>
      <c r="Q386" s="368">
        <f t="shared" si="48"/>
        <v>0</v>
      </c>
      <c r="R386" s="368">
        <f t="shared" si="48"/>
        <v>0</v>
      </c>
      <c r="S386" s="368">
        <f t="shared" si="48"/>
        <v>0</v>
      </c>
      <c r="T386" s="368">
        <f t="shared" si="48"/>
        <v>0</v>
      </c>
      <c r="U386" s="368">
        <f t="shared" si="48"/>
        <v>0</v>
      </c>
      <c r="V386" s="368">
        <f t="shared" si="48"/>
        <v>0</v>
      </c>
      <c r="W386" s="368">
        <f t="shared" si="48"/>
        <v>0</v>
      </c>
      <c r="X386" s="368">
        <f t="shared" si="48"/>
        <v>0</v>
      </c>
      <c r="Y386" s="368">
        <f t="shared" si="48"/>
        <v>0</v>
      </c>
      <c r="Z386" s="368">
        <f t="shared" si="48"/>
        <v>0</v>
      </c>
      <c r="AA386" s="368">
        <f t="shared" si="48"/>
        <v>0</v>
      </c>
      <c r="AB386" s="368">
        <f t="shared" si="48"/>
        <v>0</v>
      </c>
      <c r="AC386" s="368">
        <f t="shared" si="48"/>
        <v>0</v>
      </c>
      <c r="AD386" s="368">
        <f t="shared" si="48"/>
        <v>0</v>
      </c>
      <c r="AE386" s="368">
        <f t="shared" si="48"/>
        <v>0</v>
      </c>
      <c r="AF386" s="368">
        <f t="shared" si="48"/>
        <v>0</v>
      </c>
      <c r="AG386" s="368">
        <f t="shared" si="48"/>
        <v>0</v>
      </c>
      <c r="AH386" s="368">
        <f t="shared" si="48"/>
        <v>0</v>
      </c>
      <c r="AI386" s="368">
        <f t="shared" si="48"/>
        <v>0</v>
      </c>
      <c r="AJ386" s="368">
        <f t="shared" si="48"/>
        <v>0</v>
      </c>
      <c r="AK386" s="368">
        <f t="shared" si="48"/>
        <v>0</v>
      </c>
      <c r="AL386" s="368">
        <f t="shared" si="48"/>
        <v>0</v>
      </c>
      <c r="AM386" s="368">
        <f t="shared" si="48"/>
        <v>0</v>
      </c>
      <c r="AN386" s="368">
        <f t="shared" si="48"/>
        <v>0</v>
      </c>
      <c r="AO386" s="368">
        <f t="shared" si="48"/>
        <v>0</v>
      </c>
      <c r="AP386" s="368">
        <f t="shared" si="48"/>
        <v>0</v>
      </c>
      <c r="AQ386" s="368">
        <f t="shared" si="48"/>
        <v>0</v>
      </c>
      <c r="AR386" s="368">
        <f t="shared" si="48"/>
        <v>0</v>
      </c>
      <c r="AS386" s="368">
        <f t="shared" si="48"/>
        <v>0</v>
      </c>
      <c r="AT386" s="368">
        <f t="shared" si="48"/>
        <v>0</v>
      </c>
      <c r="AU386" s="368">
        <f t="shared" si="48"/>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82" t="str">
        <f t="shared" si="27"/>
        <v>YYEPE1z</v>
      </c>
      <c r="H387" s="368">
        <f t="shared" ref="H387:AU387" si="49">IF(H349&gt;0,1,0)</f>
        <v>0</v>
      </c>
      <c r="I387" s="368">
        <f t="shared" si="49"/>
        <v>0</v>
      </c>
      <c r="J387" s="368">
        <f t="shared" si="49"/>
        <v>0</v>
      </c>
      <c r="K387" s="368">
        <f t="shared" si="49"/>
        <v>0</v>
      </c>
      <c r="L387" s="368">
        <f t="shared" si="49"/>
        <v>0</v>
      </c>
      <c r="M387" s="368">
        <f t="shared" si="49"/>
        <v>0</v>
      </c>
      <c r="N387" s="368">
        <f t="shared" si="49"/>
        <v>0</v>
      </c>
      <c r="O387" s="368">
        <f t="shared" si="49"/>
        <v>0</v>
      </c>
      <c r="P387" s="368">
        <f t="shared" si="49"/>
        <v>0</v>
      </c>
      <c r="Q387" s="368">
        <f t="shared" si="49"/>
        <v>0</v>
      </c>
      <c r="R387" s="368">
        <f t="shared" si="49"/>
        <v>0</v>
      </c>
      <c r="S387" s="368">
        <f t="shared" si="49"/>
        <v>0</v>
      </c>
      <c r="T387" s="368">
        <f t="shared" si="49"/>
        <v>0</v>
      </c>
      <c r="U387" s="368">
        <f t="shared" si="49"/>
        <v>0</v>
      </c>
      <c r="V387" s="368">
        <f t="shared" si="49"/>
        <v>0</v>
      </c>
      <c r="W387" s="368">
        <f t="shared" si="49"/>
        <v>0</v>
      </c>
      <c r="X387" s="368">
        <f t="shared" si="49"/>
        <v>0</v>
      </c>
      <c r="Y387" s="368">
        <f t="shared" si="49"/>
        <v>0</v>
      </c>
      <c r="Z387" s="368">
        <f t="shared" si="49"/>
        <v>0</v>
      </c>
      <c r="AA387" s="368">
        <f t="shared" si="49"/>
        <v>0</v>
      </c>
      <c r="AB387" s="368">
        <f t="shared" si="49"/>
        <v>0</v>
      </c>
      <c r="AC387" s="368">
        <f t="shared" si="49"/>
        <v>0</v>
      </c>
      <c r="AD387" s="368">
        <f t="shared" si="49"/>
        <v>0</v>
      </c>
      <c r="AE387" s="368">
        <f t="shared" si="49"/>
        <v>0</v>
      </c>
      <c r="AF387" s="368">
        <f t="shared" si="49"/>
        <v>0</v>
      </c>
      <c r="AG387" s="368">
        <f t="shared" si="49"/>
        <v>0</v>
      </c>
      <c r="AH387" s="368">
        <f t="shared" si="49"/>
        <v>0</v>
      </c>
      <c r="AI387" s="368">
        <f t="shared" si="49"/>
        <v>0</v>
      </c>
      <c r="AJ387" s="368">
        <f t="shared" si="49"/>
        <v>0</v>
      </c>
      <c r="AK387" s="368">
        <f t="shared" si="49"/>
        <v>0</v>
      </c>
      <c r="AL387" s="368">
        <f t="shared" si="49"/>
        <v>0</v>
      </c>
      <c r="AM387" s="368">
        <f t="shared" si="49"/>
        <v>0</v>
      </c>
      <c r="AN387" s="368">
        <f t="shared" si="49"/>
        <v>0</v>
      </c>
      <c r="AO387" s="368">
        <f t="shared" si="49"/>
        <v>0</v>
      </c>
      <c r="AP387" s="368">
        <f t="shared" si="49"/>
        <v>0</v>
      </c>
      <c r="AQ387" s="368">
        <f t="shared" si="49"/>
        <v>0</v>
      </c>
      <c r="AR387" s="368">
        <f t="shared" si="49"/>
        <v>0</v>
      </c>
      <c r="AS387" s="368">
        <f t="shared" si="49"/>
        <v>0</v>
      </c>
      <c r="AT387" s="368">
        <f t="shared" si="49"/>
        <v>0</v>
      </c>
      <c r="AU387" s="368">
        <f t="shared" si="49"/>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82" t="str">
        <f t="shared" si="27"/>
        <v>YYNEPw</v>
      </c>
      <c r="H388" s="368">
        <f t="shared" ref="H388:AU388" si="50">IF(H350&gt;0,1,0)</f>
        <v>0</v>
      </c>
      <c r="I388" s="368">
        <f t="shared" si="50"/>
        <v>0</v>
      </c>
      <c r="J388" s="368">
        <f t="shared" si="50"/>
        <v>0</v>
      </c>
      <c r="K388" s="368">
        <f t="shared" si="50"/>
        <v>0</v>
      </c>
      <c r="L388" s="368">
        <f t="shared" si="50"/>
        <v>0</v>
      </c>
      <c r="M388" s="368">
        <f t="shared" si="50"/>
        <v>0</v>
      </c>
      <c r="N388" s="368">
        <f t="shared" si="50"/>
        <v>0</v>
      </c>
      <c r="O388" s="368">
        <f t="shared" si="50"/>
        <v>0</v>
      </c>
      <c r="P388" s="368">
        <f t="shared" si="50"/>
        <v>0</v>
      </c>
      <c r="Q388" s="368">
        <f t="shared" si="50"/>
        <v>0</v>
      </c>
      <c r="R388" s="368">
        <f t="shared" si="50"/>
        <v>0</v>
      </c>
      <c r="S388" s="368">
        <f t="shared" si="50"/>
        <v>0</v>
      </c>
      <c r="T388" s="368">
        <f t="shared" si="50"/>
        <v>0</v>
      </c>
      <c r="U388" s="368">
        <f t="shared" si="50"/>
        <v>0</v>
      </c>
      <c r="V388" s="368">
        <f t="shared" si="50"/>
        <v>0</v>
      </c>
      <c r="W388" s="368">
        <f t="shared" si="50"/>
        <v>0</v>
      </c>
      <c r="X388" s="368">
        <f t="shared" si="50"/>
        <v>0</v>
      </c>
      <c r="Y388" s="368">
        <f t="shared" si="50"/>
        <v>0</v>
      </c>
      <c r="Z388" s="368">
        <f t="shared" si="50"/>
        <v>0</v>
      </c>
      <c r="AA388" s="368">
        <f t="shared" si="50"/>
        <v>0</v>
      </c>
      <c r="AB388" s="368">
        <f t="shared" si="50"/>
        <v>0</v>
      </c>
      <c r="AC388" s="368">
        <f t="shared" si="50"/>
        <v>0</v>
      </c>
      <c r="AD388" s="368">
        <f t="shared" si="50"/>
        <v>0</v>
      </c>
      <c r="AE388" s="368">
        <f t="shared" si="50"/>
        <v>0</v>
      </c>
      <c r="AF388" s="368">
        <f t="shared" si="50"/>
        <v>0</v>
      </c>
      <c r="AG388" s="368">
        <f t="shared" si="50"/>
        <v>0</v>
      </c>
      <c r="AH388" s="368">
        <f t="shared" si="50"/>
        <v>0</v>
      </c>
      <c r="AI388" s="368">
        <f t="shared" si="50"/>
        <v>0</v>
      </c>
      <c r="AJ388" s="368">
        <f t="shared" si="50"/>
        <v>0</v>
      </c>
      <c r="AK388" s="368">
        <f t="shared" si="50"/>
        <v>0</v>
      </c>
      <c r="AL388" s="368">
        <f t="shared" si="50"/>
        <v>0</v>
      </c>
      <c r="AM388" s="368">
        <f t="shared" si="50"/>
        <v>0</v>
      </c>
      <c r="AN388" s="368">
        <f t="shared" si="50"/>
        <v>0</v>
      </c>
      <c r="AO388" s="368">
        <f t="shared" si="50"/>
        <v>0</v>
      </c>
      <c r="AP388" s="368">
        <f t="shared" si="50"/>
        <v>0</v>
      </c>
      <c r="AQ388" s="368">
        <f t="shared" si="50"/>
        <v>0</v>
      </c>
      <c r="AR388" s="368">
        <f t="shared" si="50"/>
        <v>0</v>
      </c>
      <c r="AS388" s="368">
        <f t="shared" si="50"/>
        <v>0</v>
      </c>
      <c r="AT388" s="368">
        <f t="shared" si="50"/>
        <v>0</v>
      </c>
      <c r="AU388" s="368">
        <f t="shared" si="50"/>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82" t="str">
        <f t="shared" si="27"/>
        <v>AYAAAw</v>
      </c>
      <c r="H389" s="368">
        <f t="shared" ref="H389:AU389" si="51">IF(H351&gt;0,1,0)</f>
        <v>0</v>
      </c>
      <c r="I389" s="368">
        <f t="shared" si="51"/>
        <v>0</v>
      </c>
      <c r="J389" s="368">
        <f t="shared" si="51"/>
        <v>0</v>
      </c>
      <c r="K389" s="368">
        <f t="shared" si="51"/>
        <v>0</v>
      </c>
      <c r="L389" s="368">
        <f t="shared" si="51"/>
        <v>0</v>
      </c>
      <c r="M389" s="368">
        <f t="shared" si="51"/>
        <v>0</v>
      </c>
      <c r="N389" s="368">
        <f t="shared" si="51"/>
        <v>0</v>
      </c>
      <c r="O389" s="368">
        <f t="shared" si="51"/>
        <v>0</v>
      </c>
      <c r="P389" s="368">
        <f t="shared" si="51"/>
        <v>0</v>
      </c>
      <c r="Q389" s="368">
        <f t="shared" si="51"/>
        <v>0</v>
      </c>
      <c r="R389" s="368">
        <f t="shared" si="51"/>
        <v>0</v>
      </c>
      <c r="S389" s="368">
        <f t="shared" si="51"/>
        <v>0</v>
      </c>
      <c r="T389" s="368">
        <f t="shared" si="51"/>
        <v>0</v>
      </c>
      <c r="U389" s="368">
        <f t="shared" si="51"/>
        <v>0</v>
      </c>
      <c r="V389" s="368">
        <f t="shared" si="51"/>
        <v>0</v>
      </c>
      <c r="W389" s="368">
        <f t="shared" si="51"/>
        <v>0</v>
      </c>
      <c r="X389" s="368">
        <f t="shared" si="51"/>
        <v>0</v>
      </c>
      <c r="Y389" s="368">
        <f t="shared" si="51"/>
        <v>0</v>
      </c>
      <c r="Z389" s="368">
        <f t="shared" si="51"/>
        <v>0</v>
      </c>
      <c r="AA389" s="368">
        <f t="shared" si="51"/>
        <v>0</v>
      </c>
      <c r="AB389" s="368">
        <f t="shared" si="51"/>
        <v>0</v>
      </c>
      <c r="AC389" s="368">
        <f t="shared" si="51"/>
        <v>0</v>
      </c>
      <c r="AD389" s="368">
        <f t="shared" si="51"/>
        <v>0</v>
      </c>
      <c r="AE389" s="368">
        <f t="shared" si="51"/>
        <v>0</v>
      </c>
      <c r="AF389" s="368">
        <f t="shared" si="51"/>
        <v>0</v>
      </c>
      <c r="AG389" s="368">
        <f t="shared" si="51"/>
        <v>0</v>
      </c>
      <c r="AH389" s="368">
        <f t="shared" si="51"/>
        <v>0</v>
      </c>
      <c r="AI389" s="368">
        <f t="shared" si="51"/>
        <v>0</v>
      </c>
      <c r="AJ389" s="368">
        <f t="shared" si="51"/>
        <v>0</v>
      </c>
      <c r="AK389" s="368">
        <f t="shared" si="51"/>
        <v>0</v>
      </c>
      <c r="AL389" s="368">
        <f t="shared" si="51"/>
        <v>0</v>
      </c>
      <c r="AM389" s="368">
        <f t="shared" si="51"/>
        <v>0</v>
      </c>
      <c r="AN389" s="368">
        <f t="shared" si="51"/>
        <v>0</v>
      </c>
      <c r="AO389" s="368">
        <f t="shared" si="51"/>
        <v>0</v>
      </c>
      <c r="AP389" s="368">
        <f t="shared" si="51"/>
        <v>0</v>
      </c>
      <c r="AQ389" s="368">
        <f t="shared" si="51"/>
        <v>0</v>
      </c>
      <c r="AR389" s="368">
        <f t="shared" si="51"/>
        <v>0</v>
      </c>
      <c r="AS389" s="368">
        <f t="shared" si="51"/>
        <v>0</v>
      </c>
      <c r="AT389" s="368">
        <f t="shared" si="51"/>
        <v>0</v>
      </c>
      <c r="AU389" s="368">
        <f t="shared" si="51"/>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82" t="str">
        <f t="shared" si="27"/>
        <v>AAEAAa</v>
      </c>
      <c r="H390" s="368">
        <f t="shared" ref="H390:AU390" si="52">IF(H352&gt;0,1,0)</f>
        <v>0</v>
      </c>
      <c r="I390" s="368">
        <f t="shared" si="52"/>
        <v>0</v>
      </c>
      <c r="J390" s="368">
        <f t="shared" si="52"/>
        <v>0</v>
      </c>
      <c r="K390" s="368">
        <f t="shared" si="52"/>
        <v>0</v>
      </c>
      <c r="L390" s="368">
        <f t="shared" si="52"/>
        <v>0</v>
      </c>
      <c r="M390" s="368">
        <f t="shared" si="52"/>
        <v>0</v>
      </c>
      <c r="N390" s="368">
        <f t="shared" si="52"/>
        <v>0</v>
      </c>
      <c r="O390" s="368">
        <f t="shared" si="52"/>
        <v>0</v>
      </c>
      <c r="P390" s="368">
        <f t="shared" si="52"/>
        <v>0</v>
      </c>
      <c r="Q390" s="368">
        <f t="shared" si="52"/>
        <v>0</v>
      </c>
      <c r="R390" s="368">
        <f t="shared" si="52"/>
        <v>0</v>
      </c>
      <c r="S390" s="368">
        <f t="shared" si="52"/>
        <v>0</v>
      </c>
      <c r="T390" s="368">
        <f t="shared" si="52"/>
        <v>0</v>
      </c>
      <c r="U390" s="368">
        <f t="shared" si="52"/>
        <v>0</v>
      </c>
      <c r="V390" s="368">
        <f t="shared" si="52"/>
        <v>0</v>
      </c>
      <c r="W390" s="368">
        <f t="shared" si="52"/>
        <v>0</v>
      </c>
      <c r="X390" s="368">
        <f t="shared" si="52"/>
        <v>0</v>
      </c>
      <c r="Y390" s="368">
        <f t="shared" si="52"/>
        <v>0</v>
      </c>
      <c r="Z390" s="368">
        <f t="shared" si="52"/>
        <v>0</v>
      </c>
      <c r="AA390" s="368">
        <f t="shared" si="52"/>
        <v>0</v>
      </c>
      <c r="AB390" s="368">
        <f t="shared" si="52"/>
        <v>0</v>
      </c>
      <c r="AC390" s="368">
        <f t="shared" si="52"/>
        <v>0</v>
      </c>
      <c r="AD390" s="368">
        <f t="shared" si="52"/>
        <v>0</v>
      </c>
      <c r="AE390" s="368">
        <f t="shared" si="52"/>
        <v>0</v>
      </c>
      <c r="AF390" s="368">
        <f t="shared" si="52"/>
        <v>0</v>
      </c>
      <c r="AG390" s="368">
        <f t="shared" si="52"/>
        <v>0</v>
      </c>
      <c r="AH390" s="368">
        <f t="shared" si="52"/>
        <v>0</v>
      </c>
      <c r="AI390" s="368">
        <f t="shared" si="52"/>
        <v>0</v>
      </c>
      <c r="AJ390" s="368">
        <f t="shared" si="52"/>
        <v>0</v>
      </c>
      <c r="AK390" s="368">
        <f t="shared" si="52"/>
        <v>0</v>
      </c>
      <c r="AL390" s="368">
        <f t="shared" si="52"/>
        <v>0</v>
      </c>
      <c r="AM390" s="368">
        <f t="shared" si="52"/>
        <v>0</v>
      </c>
      <c r="AN390" s="368">
        <f t="shared" si="52"/>
        <v>0</v>
      </c>
      <c r="AO390" s="368">
        <f t="shared" si="52"/>
        <v>0</v>
      </c>
      <c r="AP390" s="368">
        <f t="shared" si="52"/>
        <v>0</v>
      </c>
      <c r="AQ390" s="368">
        <f t="shared" si="52"/>
        <v>0</v>
      </c>
      <c r="AR390" s="368">
        <f t="shared" si="52"/>
        <v>0</v>
      </c>
      <c r="AS390" s="368">
        <f t="shared" si="52"/>
        <v>0</v>
      </c>
      <c r="AT390" s="368">
        <f t="shared" si="52"/>
        <v>0</v>
      </c>
      <c r="AU390" s="368">
        <f t="shared" si="52"/>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82" t="str">
        <f t="shared" si="27"/>
        <v>AAAEAa</v>
      </c>
      <c r="H391" s="368">
        <f t="shared" ref="H391:AU391" si="53">IF(H353&gt;0,1,0)</f>
        <v>0</v>
      </c>
      <c r="I391" s="368">
        <f t="shared" si="53"/>
        <v>0</v>
      </c>
      <c r="J391" s="368">
        <f t="shared" si="53"/>
        <v>0</v>
      </c>
      <c r="K391" s="368">
        <f t="shared" si="53"/>
        <v>0</v>
      </c>
      <c r="L391" s="368">
        <f t="shared" si="53"/>
        <v>0</v>
      </c>
      <c r="M391" s="368">
        <f t="shared" si="53"/>
        <v>0</v>
      </c>
      <c r="N391" s="368">
        <f t="shared" si="53"/>
        <v>0</v>
      </c>
      <c r="O391" s="368">
        <f t="shared" si="53"/>
        <v>0</v>
      </c>
      <c r="P391" s="368">
        <f t="shared" si="53"/>
        <v>0</v>
      </c>
      <c r="Q391" s="368">
        <f t="shared" si="53"/>
        <v>0</v>
      </c>
      <c r="R391" s="368">
        <f t="shared" si="53"/>
        <v>0</v>
      </c>
      <c r="S391" s="368">
        <f t="shared" si="53"/>
        <v>0</v>
      </c>
      <c r="T391" s="368">
        <f t="shared" si="53"/>
        <v>0</v>
      </c>
      <c r="U391" s="368">
        <f t="shared" si="53"/>
        <v>0</v>
      </c>
      <c r="V391" s="368">
        <f t="shared" si="53"/>
        <v>0</v>
      </c>
      <c r="W391" s="368">
        <f t="shared" si="53"/>
        <v>0</v>
      </c>
      <c r="X391" s="368">
        <f t="shared" si="53"/>
        <v>0</v>
      </c>
      <c r="Y391" s="368">
        <f t="shared" si="53"/>
        <v>0</v>
      </c>
      <c r="Z391" s="368">
        <f t="shared" si="53"/>
        <v>0</v>
      </c>
      <c r="AA391" s="368">
        <f t="shared" si="53"/>
        <v>0</v>
      </c>
      <c r="AB391" s="368">
        <f t="shared" si="53"/>
        <v>0</v>
      </c>
      <c r="AC391" s="368">
        <f t="shared" si="53"/>
        <v>0</v>
      </c>
      <c r="AD391" s="368">
        <f t="shared" si="53"/>
        <v>0</v>
      </c>
      <c r="AE391" s="368">
        <f t="shared" si="53"/>
        <v>0</v>
      </c>
      <c r="AF391" s="368">
        <f t="shared" si="53"/>
        <v>0</v>
      </c>
      <c r="AG391" s="368">
        <f t="shared" si="53"/>
        <v>0</v>
      </c>
      <c r="AH391" s="368">
        <f t="shared" si="53"/>
        <v>0</v>
      </c>
      <c r="AI391" s="368">
        <f t="shared" si="53"/>
        <v>0</v>
      </c>
      <c r="AJ391" s="368">
        <f t="shared" si="53"/>
        <v>0</v>
      </c>
      <c r="AK391" s="368">
        <f t="shared" si="53"/>
        <v>0</v>
      </c>
      <c r="AL391" s="368">
        <f t="shared" si="53"/>
        <v>0</v>
      </c>
      <c r="AM391" s="368">
        <f t="shared" si="53"/>
        <v>0</v>
      </c>
      <c r="AN391" s="368">
        <f t="shared" si="53"/>
        <v>0</v>
      </c>
      <c r="AO391" s="368">
        <f t="shared" si="53"/>
        <v>0</v>
      </c>
      <c r="AP391" s="368">
        <f t="shared" si="53"/>
        <v>0</v>
      </c>
      <c r="AQ391" s="368">
        <f t="shared" si="53"/>
        <v>0</v>
      </c>
      <c r="AR391" s="368">
        <f t="shared" si="53"/>
        <v>0</v>
      </c>
      <c r="AS391" s="368">
        <f t="shared" si="53"/>
        <v>0</v>
      </c>
      <c r="AT391" s="368">
        <f t="shared" si="53"/>
        <v>0</v>
      </c>
      <c r="AU391" s="368">
        <f t="shared" si="53"/>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82" t="str">
        <f t="shared" si="27"/>
        <v>YAAAE1a</v>
      </c>
      <c r="H392" s="368">
        <f t="shared" ref="H392:AU392" si="54">IF(H354&gt;0,1,0)</f>
        <v>0</v>
      </c>
      <c r="I392" s="368">
        <f t="shared" si="54"/>
        <v>0</v>
      </c>
      <c r="J392" s="368">
        <f t="shared" si="54"/>
        <v>0</v>
      </c>
      <c r="K392" s="368">
        <f t="shared" si="54"/>
        <v>0</v>
      </c>
      <c r="L392" s="368">
        <f t="shared" si="54"/>
        <v>0</v>
      </c>
      <c r="M392" s="368">
        <f t="shared" si="54"/>
        <v>0</v>
      </c>
      <c r="N392" s="368">
        <f t="shared" si="54"/>
        <v>0</v>
      </c>
      <c r="O392" s="368">
        <f t="shared" si="54"/>
        <v>0</v>
      </c>
      <c r="P392" s="368">
        <f t="shared" si="54"/>
        <v>0</v>
      </c>
      <c r="Q392" s="368">
        <f t="shared" si="54"/>
        <v>0</v>
      </c>
      <c r="R392" s="368">
        <f t="shared" si="54"/>
        <v>0</v>
      </c>
      <c r="S392" s="368">
        <f t="shared" si="54"/>
        <v>0</v>
      </c>
      <c r="T392" s="368">
        <f t="shared" si="54"/>
        <v>0</v>
      </c>
      <c r="U392" s="368">
        <f t="shared" si="54"/>
        <v>0</v>
      </c>
      <c r="V392" s="368">
        <f t="shared" si="54"/>
        <v>0</v>
      </c>
      <c r="W392" s="368">
        <f t="shared" si="54"/>
        <v>0</v>
      </c>
      <c r="X392" s="368">
        <f t="shared" si="54"/>
        <v>0</v>
      </c>
      <c r="Y392" s="368">
        <f t="shared" si="54"/>
        <v>0</v>
      </c>
      <c r="Z392" s="368">
        <f t="shared" si="54"/>
        <v>0</v>
      </c>
      <c r="AA392" s="368">
        <f t="shared" si="54"/>
        <v>0</v>
      </c>
      <c r="AB392" s="368">
        <f t="shared" si="54"/>
        <v>0</v>
      </c>
      <c r="AC392" s="368">
        <f t="shared" si="54"/>
        <v>0</v>
      </c>
      <c r="AD392" s="368">
        <f t="shared" si="54"/>
        <v>0</v>
      </c>
      <c r="AE392" s="368">
        <f t="shared" si="54"/>
        <v>0</v>
      </c>
      <c r="AF392" s="368">
        <f t="shared" si="54"/>
        <v>0</v>
      </c>
      <c r="AG392" s="368">
        <f t="shared" si="54"/>
        <v>0</v>
      </c>
      <c r="AH392" s="368">
        <f t="shared" si="54"/>
        <v>0</v>
      </c>
      <c r="AI392" s="368">
        <f t="shared" si="54"/>
        <v>0</v>
      </c>
      <c r="AJ392" s="368">
        <f t="shared" si="54"/>
        <v>0</v>
      </c>
      <c r="AK392" s="368">
        <f t="shared" si="54"/>
        <v>0</v>
      </c>
      <c r="AL392" s="368">
        <f t="shared" si="54"/>
        <v>0</v>
      </c>
      <c r="AM392" s="368">
        <f t="shared" si="54"/>
        <v>0</v>
      </c>
      <c r="AN392" s="368">
        <f t="shared" si="54"/>
        <v>0</v>
      </c>
      <c r="AO392" s="368">
        <f t="shared" si="54"/>
        <v>0</v>
      </c>
      <c r="AP392" s="368">
        <f t="shared" si="54"/>
        <v>0</v>
      </c>
      <c r="AQ392" s="368">
        <f t="shared" si="54"/>
        <v>0</v>
      </c>
      <c r="AR392" s="368">
        <f t="shared" si="54"/>
        <v>0</v>
      </c>
      <c r="AS392" s="368">
        <f t="shared" si="54"/>
        <v>0</v>
      </c>
      <c r="AT392" s="368">
        <f t="shared" si="54"/>
        <v>0</v>
      </c>
      <c r="AU392" s="368">
        <f t="shared" si="54"/>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82" t="str">
        <f t="shared" si="27"/>
        <v>YAAANw</v>
      </c>
      <c r="H393" s="368">
        <f t="shared" ref="H393:AU393" si="55">IF(H355&gt;0,1,0)</f>
        <v>0</v>
      </c>
      <c r="I393" s="368">
        <f t="shared" si="55"/>
        <v>0</v>
      </c>
      <c r="J393" s="368">
        <f t="shared" si="55"/>
        <v>0</v>
      </c>
      <c r="K393" s="368">
        <f t="shared" si="55"/>
        <v>0</v>
      </c>
      <c r="L393" s="368">
        <f t="shared" si="55"/>
        <v>0</v>
      </c>
      <c r="M393" s="368">
        <f t="shared" si="55"/>
        <v>0</v>
      </c>
      <c r="N393" s="368">
        <f t="shared" si="55"/>
        <v>0</v>
      </c>
      <c r="O393" s="368">
        <f t="shared" si="55"/>
        <v>0</v>
      </c>
      <c r="P393" s="368">
        <f t="shared" si="55"/>
        <v>0</v>
      </c>
      <c r="Q393" s="368">
        <f t="shared" si="55"/>
        <v>0</v>
      </c>
      <c r="R393" s="368">
        <f t="shared" si="55"/>
        <v>0</v>
      </c>
      <c r="S393" s="368">
        <f t="shared" si="55"/>
        <v>0</v>
      </c>
      <c r="T393" s="368">
        <f t="shared" si="55"/>
        <v>0</v>
      </c>
      <c r="U393" s="368">
        <f t="shared" si="55"/>
        <v>0</v>
      </c>
      <c r="V393" s="368">
        <f t="shared" si="55"/>
        <v>0</v>
      </c>
      <c r="W393" s="368">
        <f t="shared" si="55"/>
        <v>0</v>
      </c>
      <c r="X393" s="368">
        <f t="shared" si="55"/>
        <v>0</v>
      </c>
      <c r="Y393" s="368">
        <f t="shared" si="55"/>
        <v>0</v>
      </c>
      <c r="Z393" s="368">
        <f t="shared" si="55"/>
        <v>0</v>
      </c>
      <c r="AA393" s="368">
        <f t="shared" si="55"/>
        <v>0</v>
      </c>
      <c r="AB393" s="368">
        <f t="shared" si="55"/>
        <v>0</v>
      </c>
      <c r="AC393" s="368">
        <f t="shared" si="55"/>
        <v>0</v>
      </c>
      <c r="AD393" s="368">
        <f t="shared" si="55"/>
        <v>0</v>
      </c>
      <c r="AE393" s="368">
        <f t="shared" si="55"/>
        <v>0</v>
      </c>
      <c r="AF393" s="368">
        <f t="shared" si="55"/>
        <v>0</v>
      </c>
      <c r="AG393" s="368">
        <f t="shared" si="55"/>
        <v>0</v>
      </c>
      <c r="AH393" s="368">
        <f t="shared" si="55"/>
        <v>0</v>
      </c>
      <c r="AI393" s="368">
        <f t="shared" si="55"/>
        <v>0</v>
      </c>
      <c r="AJ393" s="368">
        <f t="shared" si="55"/>
        <v>0</v>
      </c>
      <c r="AK393" s="368">
        <f t="shared" si="55"/>
        <v>0</v>
      </c>
      <c r="AL393" s="368">
        <f t="shared" si="55"/>
        <v>0</v>
      </c>
      <c r="AM393" s="368">
        <f t="shared" si="55"/>
        <v>0</v>
      </c>
      <c r="AN393" s="368">
        <f t="shared" si="55"/>
        <v>0</v>
      </c>
      <c r="AO393" s="368">
        <f t="shared" si="55"/>
        <v>0</v>
      </c>
      <c r="AP393" s="368">
        <f t="shared" si="55"/>
        <v>0</v>
      </c>
      <c r="AQ393" s="368">
        <f t="shared" si="55"/>
        <v>0</v>
      </c>
      <c r="AR393" s="368">
        <f t="shared" si="55"/>
        <v>0</v>
      </c>
      <c r="AS393" s="368">
        <f t="shared" si="55"/>
        <v>0</v>
      </c>
      <c r="AT393" s="368">
        <f t="shared" si="55"/>
        <v>0</v>
      </c>
      <c r="AU393" s="368">
        <f t="shared" si="55"/>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82" t="str">
        <f t="shared" si="27"/>
        <v>AYAAAz</v>
      </c>
      <c r="H394" s="368">
        <f t="shared" ref="H394:AU394" si="56">IF(H356&gt;0,1,0)</f>
        <v>0</v>
      </c>
      <c r="I394" s="368">
        <f t="shared" si="56"/>
        <v>0</v>
      </c>
      <c r="J394" s="368">
        <f t="shared" si="56"/>
        <v>0</v>
      </c>
      <c r="K394" s="368">
        <f t="shared" si="56"/>
        <v>0</v>
      </c>
      <c r="L394" s="368">
        <f t="shared" si="56"/>
        <v>0</v>
      </c>
      <c r="M394" s="368">
        <f t="shared" si="56"/>
        <v>0</v>
      </c>
      <c r="N394" s="368">
        <f t="shared" si="56"/>
        <v>0</v>
      </c>
      <c r="O394" s="368">
        <f t="shared" si="56"/>
        <v>0</v>
      </c>
      <c r="P394" s="368">
        <f t="shared" si="56"/>
        <v>0</v>
      </c>
      <c r="Q394" s="368">
        <f t="shared" si="56"/>
        <v>0</v>
      </c>
      <c r="R394" s="368">
        <f t="shared" si="56"/>
        <v>0</v>
      </c>
      <c r="S394" s="368">
        <f t="shared" si="56"/>
        <v>0</v>
      </c>
      <c r="T394" s="368">
        <f t="shared" si="56"/>
        <v>0</v>
      </c>
      <c r="U394" s="368">
        <f t="shared" si="56"/>
        <v>0</v>
      </c>
      <c r="V394" s="368">
        <f t="shared" si="56"/>
        <v>0</v>
      </c>
      <c r="W394" s="368">
        <f t="shared" si="56"/>
        <v>0</v>
      </c>
      <c r="X394" s="368">
        <f t="shared" si="56"/>
        <v>0</v>
      </c>
      <c r="Y394" s="368">
        <f t="shared" si="56"/>
        <v>0</v>
      </c>
      <c r="Z394" s="368">
        <f t="shared" si="56"/>
        <v>0</v>
      </c>
      <c r="AA394" s="368">
        <f t="shared" si="56"/>
        <v>0</v>
      </c>
      <c r="AB394" s="368">
        <f t="shared" si="56"/>
        <v>0</v>
      </c>
      <c r="AC394" s="368">
        <f t="shared" si="56"/>
        <v>0</v>
      </c>
      <c r="AD394" s="368">
        <f t="shared" si="56"/>
        <v>0</v>
      </c>
      <c r="AE394" s="368">
        <f t="shared" si="56"/>
        <v>0</v>
      </c>
      <c r="AF394" s="368">
        <f t="shared" si="56"/>
        <v>0</v>
      </c>
      <c r="AG394" s="368">
        <f t="shared" si="56"/>
        <v>0</v>
      </c>
      <c r="AH394" s="368">
        <f t="shared" si="56"/>
        <v>0</v>
      </c>
      <c r="AI394" s="368">
        <f t="shared" si="56"/>
        <v>0</v>
      </c>
      <c r="AJ394" s="368">
        <f t="shared" si="56"/>
        <v>0</v>
      </c>
      <c r="AK394" s="368">
        <f t="shared" si="56"/>
        <v>0</v>
      </c>
      <c r="AL394" s="368">
        <f t="shared" si="56"/>
        <v>0</v>
      </c>
      <c r="AM394" s="368">
        <f t="shared" si="56"/>
        <v>0</v>
      </c>
      <c r="AN394" s="368">
        <f t="shared" si="56"/>
        <v>0</v>
      </c>
      <c r="AO394" s="368">
        <f t="shared" si="56"/>
        <v>0</v>
      </c>
      <c r="AP394" s="368">
        <f t="shared" si="56"/>
        <v>0</v>
      </c>
      <c r="AQ394" s="368">
        <f t="shared" si="56"/>
        <v>0</v>
      </c>
      <c r="AR394" s="368">
        <f t="shared" si="56"/>
        <v>0</v>
      </c>
      <c r="AS394" s="368">
        <f t="shared" si="56"/>
        <v>0</v>
      </c>
      <c r="AT394" s="368">
        <f t="shared" si="56"/>
        <v>0</v>
      </c>
      <c r="AU394" s="368">
        <f t="shared" si="56"/>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82" t="str">
        <f t="shared" si="27"/>
        <v>AYEAAa</v>
      </c>
      <c r="H395" s="368">
        <f t="shared" ref="H395:AU395" si="57">IF(H357&gt;0,1,0)</f>
        <v>0</v>
      </c>
      <c r="I395" s="368">
        <f t="shared" si="57"/>
        <v>0</v>
      </c>
      <c r="J395" s="368">
        <f t="shared" si="57"/>
        <v>0</v>
      </c>
      <c r="K395" s="368">
        <f t="shared" si="57"/>
        <v>0</v>
      </c>
      <c r="L395" s="368">
        <f t="shared" si="57"/>
        <v>0</v>
      </c>
      <c r="M395" s="368">
        <f t="shared" si="57"/>
        <v>0</v>
      </c>
      <c r="N395" s="368">
        <f t="shared" si="57"/>
        <v>0</v>
      </c>
      <c r="O395" s="368">
        <f t="shared" si="57"/>
        <v>0</v>
      </c>
      <c r="P395" s="368">
        <f t="shared" si="57"/>
        <v>0</v>
      </c>
      <c r="Q395" s="368">
        <f t="shared" si="57"/>
        <v>0</v>
      </c>
      <c r="R395" s="368">
        <f t="shared" si="57"/>
        <v>0</v>
      </c>
      <c r="S395" s="368">
        <f t="shared" si="57"/>
        <v>0</v>
      </c>
      <c r="T395" s="368">
        <f t="shared" si="57"/>
        <v>0</v>
      </c>
      <c r="U395" s="368">
        <f t="shared" si="57"/>
        <v>0</v>
      </c>
      <c r="V395" s="368">
        <f t="shared" si="57"/>
        <v>0</v>
      </c>
      <c r="W395" s="368">
        <f t="shared" si="57"/>
        <v>0</v>
      </c>
      <c r="X395" s="368">
        <f t="shared" si="57"/>
        <v>0</v>
      </c>
      <c r="Y395" s="368">
        <f t="shared" si="57"/>
        <v>0</v>
      </c>
      <c r="Z395" s="368">
        <f t="shared" si="57"/>
        <v>0</v>
      </c>
      <c r="AA395" s="368">
        <f t="shared" si="57"/>
        <v>0</v>
      </c>
      <c r="AB395" s="368">
        <f t="shared" si="57"/>
        <v>0</v>
      </c>
      <c r="AC395" s="368">
        <f t="shared" si="57"/>
        <v>0</v>
      </c>
      <c r="AD395" s="368">
        <f t="shared" si="57"/>
        <v>0</v>
      </c>
      <c r="AE395" s="368">
        <f t="shared" si="57"/>
        <v>0</v>
      </c>
      <c r="AF395" s="368">
        <f t="shared" si="57"/>
        <v>0</v>
      </c>
      <c r="AG395" s="368">
        <f t="shared" si="57"/>
        <v>0</v>
      </c>
      <c r="AH395" s="368">
        <f t="shared" si="57"/>
        <v>0</v>
      </c>
      <c r="AI395" s="368">
        <f t="shared" si="57"/>
        <v>0</v>
      </c>
      <c r="AJ395" s="368">
        <f t="shared" si="57"/>
        <v>0</v>
      </c>
      <c r="AK395" s="368">
        <f t="shared" si="57"/>
        <v>0</v>
      </c>
      <c r="AL395" s="368">
        <f t="shared" si="57"/>
        <v>0</v>
      </c>
      <c r="AM395" s="368">
        <f t="shared" si="57"/>
        <v>0</v>
      </c>
      <c r="AN395" s="368">
        <f t="shared" si="57"/>
        <v>0</v>
      </c>
      <c r="AO395" s="368">
        <f t="shared" si="57"/>
        <v>0</v>
      </c>
      <c r="AP395" s="368">
        <f t="shared" si="57"/>
        <v>0</v>
      </c>
      <c r="AQ395" s="368">
        <f t="shared" si="57"/>
        <v>0</v>
      </c>
      <c r="AR395" s="368">
        <f t="shared" si="57"/>
        <v>0</v>
      </c>
      <c r="AS395" s="368">
        <f t="shared" si="57"/>
        <v>0</v>
      </c>
      <c r="AT395" s="368">
        <f t="shared" si="57"/>
        <v>0</v>
      </c>
      <c r="AU395" s="368">
        <f t="shared" si="57"/>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82" t="str">
        <f t="shared" si="27"/>
        <v>AANEAa</v>
      </c>
      <c r="H396" s="368">
        <f t="shared" ref="H396:AU396" si="58">IF(H358&gt;0,1,0)</f>
        <v>0</v>
      </c>
      <c r="I396" s="368">
        <f t="shared" si="58"/>
        <v>0</v>
      </c>
      <c r="J396" s="368">
        <f t="shared" si="58"/>
        <v>0</v>
      </c>
      <c r="K396" s="368">
        <f t="shared" si="58"/>
        <v>0</v>
      </c>
      <c r="L396" s="368">
        <f t="shared" si="58"/>
        <v>0</v>
      </c>
      <c r="M396" s="368">
        <f t="shared" si="58"/>
        <v>0</v>
      </c>
      <c r="N396" s="368">
        <f t="shared" si="58"/>
        <v>0</v>
      </c>
      <c r="O396" s="368">
        <f t="shared" si="58"/>
        <v>0</v>
      </c>
      <c r="P396" s="368">
        <f t="shared" si="58"/>
        <v>0</v>
      </c>
      <c r="Q396" s="368">
        <f t="shared" si="58"/>
        <v>0</v>
      </c>
      <c r="R396" s="368">
        <f t="shared" si="58"/>
        <v>0</v>
      </c>
      <c r="S396" s="368">
        <f t="shared" si="58"/>
        <v>0</v>
      </c>
      <c r="T396" s="368">
        <f t="shared" si="58"/>
        <v>0</v>
      </c>
      <c r="U396" s="368">
        <f t="shared" si="58"/>
        <v>0</v>
      </c>
      <c r="V396" s="368">
        <f t="shared" si="58"/>
        <v>0</v>
      </c>
      <c r="W396" s="368">
        <f t="shared" si="58"/>
        <v>0</v>
      </c>
      <c r="X396" s="368">
        <f t="shared" si="58"/>
        <v>0</v>
      </c>
      <c r="Y396" s="368">
        <f t="shared" si="58"/>
        <v>0</v>
      </c>
      <c r="Z396" s="368">
        <f t="shared" si="58"/>
        <v>0</v>
      </c>
      <c r="AA396" s="368">
        <f t="shared" si="58"/>
        <v>0</v>
      </c>
      <c r="AB396" s="368">
        <f t="shared" si="58"/>
        <v>0</v>
      </c>
      <c r="AC396" s="368">
        <f t="shared" si="58"/>
        <v>0</v>
      </c>
      <c r="AD396" s="368">
        <f t="shared" si="58"/>
        <v>0</v>
      </c>
      <c r="AE396" s="368">
        <f t="shared" si="58"/>
        <v>0</v>
      </c>
      <c r="AF396" s="368">
        <f t="shared" si="58"/>
        <v>0</v>
      </c>
      <c r="AG396" s="368">
        <f t="shared" si="58"/>
        <v>0</v>
      </c>
      <c r="AH396" s="368">
        <f t="shared" si="58"/>
        <v>0</v>
      </c>
      <c r="AI396" s="368">
        <f t="shared" si="58"/>
        <v>0</v>
      </c>
      <c r="AJ396" s="368">
        <f t="shared" si="58"/>
        <v>0</v>
      </c>
      <c r="AK396" s="368">
        <f t="shared" si="58"/>
        <v>0</v>
      </c>
      <c r="AL396" s="368">
        <f t="shared" si="58"/>
        <v>0</v>
      </c>
      <c r="AM396" s="368">
        <f t="shared" si="58"/>
        <v>0</v>
      </c>
      <c r="AN396" s="368">
        <f t="shared" si="58"/>
        <v>0</v>
      </c>
      <c r="AO396" s="368">
        <f t="shared" si="58"/>
        <v>0</v>
      </c>
      <c r="AP396" s="368">
        <f t="shared" si="58"/>
        <v>0</v>
      </c>
      <c r="AQ396" s="368">
        <f t="shared" si="58"/>
        <v>0</v>
      </c>
      <c r="AR396" s="368">
        <f t="shared" si="58"/>
        <v>0</v>
      </c>
      <c r="AS396" s="368">
        <f t="shared" si="58"/>
        <v>0</v>
      </c>
      <c r="AT396" s="368">
        <f t="shared" si="58"/>
        <v>0</v>
      </c>
      <c r="AU396" s="368">
        <f t="shared" si="58"/>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82" t="str">
        <f t="shared" si="27"/>
        <v>AAANE1a</v>
      </c>
      <c r="H397" s="368">
        <f t="shared" ref="H397:AU397" si="59">IF(H359&gt;0,1,0)</f>
        <v>0</v>
      </c>
      <c r="I397" s="368">
        <f t="shared" si="59"/>
        <v>0</v>
      </c>
      <c r="J397" s="368">
        <f t="shared" si="59"/>
        <v>0</v>
      </c>
      <c r="K397" s="368">
        <f t="shared" si="59"/>
        <v>0</v>
      </c>
      <c r="L397" s="368">
        <f t="shared" si="59"/>
        <v>0</v>
      </c>
      <c r="M397" s="368">
        <f t="shared" si="59"/>
        <v>0</v>
      </c>
      <c r="N397" s="368">
        <f t="shared" si="59"/>
        <v>0</v>
      </c>
      <c r="O397" s="368">
        <f t="shared" si="59"/>
        <v>0</v>
      </c>
      <c r="P397" s="368">
        <f t="shared" si="59"/>
        <v>0</v>
      </c>
      <c r="Q397" s="368">
        <f t="shared" si="59"/>
        <v>0</v>
      </c>
      <c r="R397" s="368">
        <f t="shared" si="59"/>
        <v>0</v>
      </c>
      <c r="S397" s="368">
        <f t="shared" si="59"/>
        <v>0</v>
      </c>
      <c r="T397" s="368">
        <f t="shared" si="59"/>
        <v>0</v>
      </c>
      <c r="U397" s="368">
        <f t="shared" si="59"/>
        <v>0</v>
      </c>
      <c r="V397" s="368">
        <f t="shared" si="59"/>
        <v>0</v>
      </c>
      <c r="W397" s="368">
        <f t="shared" si="59"/>
        <v>0</v>
      </c>
      <c r="X397" s="368">
        <f t="shared" si="59"/>
        <v>0</v>
      </c>
      <c r="Y397" s="368">
        <f t="shared" si="59"/>
        <v>0</v>
      </c>
      <c r="Z397" s="368">
        <f t="shared" si="59"/>
        <v>0</v>
      </c>
      <c r="AA397" s="368">
        <f t="shared" si="59"/>
        <v>0</v>
      </c>
      <c r="AB397" s="368">
        <f t="shared" si="59"/>
        <v>0</v>
      </c>
      <c r="AC397" s="368">
        <f t="shared" si="59"/>
        <v>0</v>
      </c>
      <c r="AD397" s="368">
        <f t="shared" si="59"/>
        <v>0</v>
      </c>
      <c r="AE397" s="368">
        <f t="shared" si="59"/>
        <v>0</v>
      </c>
      <c r="AF397" s="368">
        <f t="shared" si="59"/>
        <v>0</v>
      </c>
      <c r="AG397" s="368">
        <f t="shared" si="59"/>
        <v>0</v>
      </c>
      <c r="AH397" s="368">
        <f t="shared" si="59"/>
        <v>0</v>
      </c>
      <c r="AI397" s="368">
        <f t="shared" si="59"/>
        <v>0</v>
      </c>
      <c r="AJ397" s="368">
        <f t="shared" si="59"/>
        <v>0</v>
      </c>
      <c r="AK397" s="368">
        <f t="shared" si="59"/>
        <v>0</v>
      </c>
      <c r="AL397" s="368">
        <f t="shared" si="59"/>
        <v>0</v>
      </c>
      <c r="AM397" s="368">
        <f t="shared" si="59"/>
        <v>0</v>
      </c>
      <c r="AN397" s="368">
        <f t="shared" si="59"/>
        <v>0</v>
      </c>
      <c r="AO397" s="368">
        <f t="shared" si="59"/>
        <v>0</v>
      </c>
      <c r="AP397" s="368">
        <f t="shared" si="59"/>
        <v>0</v>
      </c>
      <c r="AQ397" s="368">
        <f t="shared" si="59"/>
        <v>0</v>
      </c>
      <c r="AR397" s="368">
        <f t="shared" si="59"/>
        <v>0</v>
      </c>
      <c r="AS397" s="368">
        <f t="shared" si="59"/>
        <v>0</v>
      </c>
      <c r="AT397" s="368">
        <f t="shared" si="59"/>
        <v>0</v>
      </c>
      <c r="AU397" s="368">
        <f t="shared" si="59"/>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ht="12" customHeight="1" outlineLevel="1" x14ac:dyDescent="0.25">
      <c r="A398" s="5"/>
      <c r="B398" s="6"/>
      <c r="C398" s="17"/>
      <c r="D398" s="17"/>
      <c r="E398" s="17"/>
      <c r="F398" s="33"/>
      <c r="G398" s="33"/>
      <c r="I398" s="33"/>
      <c r="J398" s="33"/>
      <c r="K398" s="34"/>
      <c r="L398" s="34"/>
      <c r="M398" s="34"/>
      <c r="N398" s="58"/>
      <c r="O398" s="58"/>
      <c r="P398" s="58"/>
      <c r="Q398" s="35"/>
      <c r="R398" s="35"/>
      <c r="S398" s="35"/>
      <c r="T398" s="35"/>
      <c r="U398" s="35"/>
      <c r="V398" s="35"/>
      <c r="W398" s="35"/>
      <c r="X398" s="320"/>
      <c r="Y398" s="320"/>
      <c r="Z398" s="320"/>
      <c r="AA398" s="320"/>
      <c r="AB398" s="320"/>
      <c r="AC398" s="320"/>
      <c r="AD398" s="320"/>
      <c r="AE398" s="320"/>
      <c r="AF398" s="320"/>
      <c r="AG398" s="320"/>
      <c r="AH398" s="320"/>
      <c r="AI398" s="320"/>
      <c r="AJ398" s="320"/>
      <c r="AK398" s="320"/>
      <c r="AL398" s="320"/>
      <c r="AM398" s="320"/>
      <c r="AN398" s="320"/>
      <c r="AO398" s="320"/>
      <c r="AP398" s="320"/>
      <c r="AQ398" s="320"/>
      <c r="AR398" s="320"/>
      <c r="AS398" s="320"/>
      <c r="AT398" s="320"/>
      <c r="AU398" s="320"/>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16"/>
      <c r="BS398" s="7"/>
      <c r="BT398" s="7"/>
      <c r="BU398" s="7"/>
    </row>
    <row r="399" spans="1:73" ht="5.0999999999999996" customHeight="1" outlineLevel="1" x14ac:dyDescent="0.25">
      <c r="A399" s="5"/>
      <c r="B399" s="6"/>
      <c r="C399" s="17"/>
      <c r="D399" s="17"/>
      <c r="E399" s="17"/>
      <c r="F399" s="36"/>
      <c r="G399" s="36"/>
      <c r="H399" s="36"/>
      <c r="I399" s="36"/>
      <c r="J399" s="36"/>
      <c r="K399" s="37"/>
      <c r="L399" s="37"/>
      <c r="M399" s="37"/>
      <c r="N399" s="37"/>
      <c r="O399" s="38"/>
      <c r="P399" s="38"/>
      <c r="Q399" s="38"/>
      <c r="R399" s="38"/>
      <c r="S399" s="38"/>
      <c r="T399" s="38"/>
      <c r="U399" s="38"/>
      <c r="V399" s="38"/>
      <c r="W399" s="38"/>
      <c r="X399" s="216"/>
      <c r="Y399" s="216"/>
      <c r="Z399" s="216"/>
      <c r="AA399" s="277"/>
      <c r="AB399" s="277"/>
      <c r="AC399" s="277"/>
      <c r="AD399" s="277"/>
      <c r="AE399" s="277"/>
      <c r="AF399" s="277"/>
      <c r="AG399" s="277"/>
      <c r="AH399" s="277"/>
      <c r="AI399" s="277"/>
      <c r="AJ399" s="277"/>
      <c r="AK399" s="277"/>
      <c r="AL399" s="277"/>
      <c r="AM399" s="277"/>
      <c r="AN399" s="277"/>
      <c r="AO399" s="277"/>
      <c r="AP399" s="277"/>
      <c r="AQ399" s="277"/>
      <c r="AR399" s="277"/>
      <c r="AS399" s="277"/>
      <c r="AT399" s="277"/>
      <c r="AU399" s="277"/>
      <c r="AV399" s="277"/>
      <c r="AW399" s="277"/>
      <c r="AX399" s="277"/>
      <c r="AY399" s="277"/>
      <c r="AZ399" s="277"/>
      <c r="BA399" s="277"/>
      <c r="BB399" s="277"/>
      <c r="BC399" s="277"/>
      <c r="BD399" s="277"/>
      <c r="BE399" s="277"/>
      <c r="BF399" s="277"/>
      <c r="BG399" s="277"/>
      <c r="BH399" s="277"/>
      <c r="BI399" s="277"/>
      <c r="BJ399" s="277"/>
      <c r="BK399" s="277"/>
      <c r="BL399" s="277"/>
      <c r="BM399" s="277"/>
      <c r="BN399" s="277"/>
      <c r="BO399" s="277"/>
      <c r="BP399" s="277"/>
      <c r="BQ399" s="216"/>
      <c r="BR399" s="16"/>
      <c r="BS399" s="7"/>
      <c r="BT399" s="7"/>
      <c r="BU399" s="7"/>
    </row>
    <row r="400" spans="1:73" ht="24.95" customHeight="1" outlineLevel="1" x14ac:dyDescent="0.25">
      <c r="A400" s="5"/>
      <c r="B400" s="6"/>
      <c r="C400" s="39"/>
      <c r="D400" s="39"/>
      <c r="E400" s="39"/>
      <c r="F400" s="39"/>
      <c r="G400" s="40" t="str">
        <f>G201</f>
        <v>User defined rotations</v>
      </c>
      <c r="H400" s="39"/>
      <c r="I400" s="39"/>
      <c r="J400" s="39"/>
      <c r="K400" s="39"/>
      <c r="L400" s="39"/>
      <c r="M400" s="39"/>
      <c r="N400" s="39"/>
      <c r="O400" s="39"/>
      <c r="P400" s="39"/>
      <c r="Q400" s="39"/>
      <c r="R400" s="39"/>
      <c r="S400" s="39"/>
      <c r="T400" s="39"/>
      <c r="U400" s="39"/>
      <c r="V400" s="39"/>
      <c r="W400" s="39"/>
      <c r="X400" s="39"/>
      <c r="Y400" s="39"/>
      <c r="Z400" s="39"/>
      <c r="AA400" s="269"/>
      <c r="AB400" s="269"/>
      <c r="AC400" s="269"/>
      <c r="AD400" s="269"/>
      <c r="AE400" s="269"/>
      <c r="AF400" s="269"/>
      <c r="AG400" s="269"/>
      <c r="AH400" s="269"/>
      <c r="AI400" s="269"/>
      <c r="AJ400" s="269"/>
      <c r="AK400" s="269"/>
      <c r="AL400" s="269"/>
      <c r="AM400" s="269"/>
      <c r="AN400" s="269"/>
      <c r="AO400" s="269"/>
      <c r="AP400" s="269"/>
      <c r="AQ400" s="269"/>
      <c r="AR400" s="269"/>
      <c r="AS400" s="269"/>
      <c r="AT400" s="269"/>
      <c r="AU400" s="269"/>
      <c r="AV400" s="269"/>
      <c r="AW400" s="269"/>
      <c r="AX400" s="269"/>
      <c r="AY400" s="269"/>
      <c r="AZ400" s="269"/>
      <c r="BA400" s="269"/>
      <c r="BB400" s="269"/>
      <c r="BC400" s="269"/>
      <c r="BD400" s="269"/>
      <c r="BE400" s="269"/>
      <c r="BF400" s="269"/>
      <c r="BG400" s="269"/>
      <c r="BH400" s="269"/>
      <c r="BI400" s="269"/>
      <c r="BJ400" s="269"/>
      <c r="BK400" s="269"/>
      <c r="BL400" s="269"/>
      <c r="BM400" s="269"/>
      <c r="BN400" s="269"/>
      <c r="BO400" s="269"/>
      <c r="BP400" s="269"/>
      <c r="BQ400" s="39"/>
      <c r="BR400" s="41" t="s">
        <v>24</v>
      </c>
      <c r="BS400" s="7"/>
      <c r="BT400" s="7"/>
      <c r="BU400" s="7"/>
    </row>
    <row r="401" spans="1:89" ht="12" customHeight="1" outlineLevel="1" x14ac:dyDescent="0.25">
      <c r="A401" s="5"/>
      <c r="B401" s="6"/>
      <c r="C401" s="6"/>
      <c r="D401" s="6"/>
      <c r="E401" s="6"/>
      <c r="F401" s="7"/>
      <c r="G401" s="7"/>
      <c r="H401" s="7"/>
      <c r="I401" s="7"/>
      <c r="J401" s="7"/>
      <c r="K401" s="7"/>
      <c r="L401" s="7"/>
      <c r="M401" s="7"/>
      <c r="N401" s="7"/>
      <c r="O401" s="7"/>
      <c r="P401" s="7"/>
      <c r="Q401" s="7"/>
      <c r="R401" s="7"/>
      <c r="S401" s="7"/>
      <c r="T401" s="7"/>
      <c r="U401" s="7"/>
      <c r="V401" s="7"/>
      <c r="W401" s="7"/>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c r="BQ401" s="7"/>
      <c r="BR401" s="7"/>
      <c r="BS401" s="7"/>
      <c r="BT401" s="7"/>
      <c r="BU401" s="7"/>
      <c r="BV401" s="7"/>
      <c r="BW401" s="7"/>
      <c r="BX401" s="7"/>
      <c r="BY401" s="7"/>
      <c r="BZ401" s="7"/>
      <c r="CA401" s="7"/>
      <c r="CB401" s="7"/>
      <c r="CC401" s="7"/>
      <c r="CD401" s="7"/>
      <c r="CE401" s="7"/>
      <c r="CF401" s="7"/>
      <c r="CG401" s="7"/>
      <c r="CH401" s="7"/>
      <c r="CI401" s="7"/>
      <c r="CJ401" s="7"/>
      <c r="CK401" s="7"/>
    </row>
    <row r="402" spans="1:89" ht="12" customHeight="1" outlineLevel="1" x14ac:dyDescent="0.25">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89" ht="5.0999999999999996" customHeight="1" outlineLevel="1" thickBot="1" x14ac:dyDescent="0.3">
      <c r="A403" s="5"/>
      <c r="B403" s="6"/>
      <c r="C403" s="6"/>
      <c r="D403" s="6"/>
      <c r="E403" s="6"/>
      <c r="F403" s="6"/>
      <c r="G403" s="6"/>
      <c r="H403" s="7"/>
      <c r="I403" s="7"/>
      <c r="J403" s="7"/>
      <c r="K403" s="7"/>
      <c r="L403" s="7"/>
      <c r="M403" s="7"/>
      <c r="N403" s="7"/>
      <c r="O403" s="7"/>
      <c r="P403" s="7"/>
      <c r="Q403" s="7"/>
      <c r="R403" s="7"/>
      <c r="S403" s="7"/>
      <c r="T403" s="7"/>
      <c r="U403" s="7"/>
      <c r="V403" s="7"/>
      <c r="W403" s="7"/>
      <c r="X403" s="6"/>
      <c r="Y403" s="6"/>
      <c r="Z403" s="6"/>
      <c r="AA403" s="239"/>
      <c r="AB403" s="239"/>
      <c r="AC403" s="239"/>
      <c r="AD403" s="239"/>
      <c r="AE403" s="239"/>
      <c r="AF403" s="239"/>
      <c r="AG403" s="239"/>
      <c r="AH403" s="239"/>
      <c r="AI403" s="239"/>
      <c r="AJ403" s="239"/>
      <c r="AK403" s="239"/>
      <c r="AL403" s="239"/>
      <c r="AM403" s="239"/>
      <c r="AN403" s="239"/>
      <c r="AO403" s="239"/>
      <c r="AP403" s="239"/>
      <c r="AQ403" s="239"/>
      <c r="AR403" s="239"/>
      <c r="AS403" s="239"/>
      <c r="AT403" s="239"/>
      <c r="AU403" s="239"/>
      <c r="AV403" s="239"/>
      <c r="AW403" s="239"/>
      <c r="AX403" s="239"/>
      <c r="AY403" s="239"/>
      <c r="AZ403" s="239"/>
      <c r="BA403" s="239"/>
      <c r="BB403" s="239"/>
      <c r="BC403" s="239"/>
      <c r="BD403" s="239"/>
      <c r="BE403" s="239"/>
      <c r="BF403" s="239"/>
      <c r="BG403" s="239"/>
      <c r="BH403" s="239"/>
      <c r="BI403" s="239"/>
      <c r="BJ403" s="239"/>
      <c r="BK403" s="239"/>
      <c r="BL403" s="239"/>
      <c r="BM403" s="239"/>
      <c r="BN403" s="239"/>
      <c r="BO403" s="239"/>
      <c r="BP403" s="239"/>
    </row>
    <row r="404" spans="1:89" ht="5.0999999999999996" customHeight="1" outlineLevel="1" x14ac:dyDescent="0.25">
      <c r="A404" s="5"/>
      <c r="B404" s="6"/>
      <c r="C404" s="9" t="s">
        <v>0</v>
      </c>
      <c r="D404" s="9"/>
      <c r="E404" s="9"/>
      <c r="F404" s="9"/>
      <c r="G404" s="9"/>
      <c r="H404" s="9"/>
      <c r="I404" s="9"/>
      <c r="J404" s="9"/>
      <c r="K404" s="10"/>
      <c r="L404" s="10"/>
      <c r="M404" s="10"/>
      <c r="N404" s="10"/>
      <c r="O404" s="10"/>
      <c r="P404" s="10"/>
      <c r="Q404" s="10"/>
      <c r="R404" s="10"/>
      <c r="S404" s="10"/>
      <c r="T404" s="10"/>
      <c r="U404" s="10"/>
      <c r="V404" s="10"/>
      <c r="W404" s="11"/>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89" ht="12" customHeight="1" outlineLevel="1" x14ac:dyDescent="0.25">
      <c r="A405" s="5"/>
      <c r="B405" s="6"/>
      <c r="C405" s="12"/>
      <c r="D405" s="12"/>
      <c r="E405" s="12" t="s">
        <v>1</v>
      </c>
      <c r="F405" s="13"/>
      <c r="G405" s="14" t="s">
        <v>393</v>
      </c>
      <c r="H405" s="13"/>
      <c r="I405" s="13"/>
      <c r="J405" s="13"/>
      <c r="K405" s="13"/>
      <c r="L405" s="13"/>
      <c r="M405" s="13"/>
      <c r="N405" s="13"/>
      <c r="O405" s="13"/>
      <c r="P405" s="13"/>
      <c r="Q405" s="13"/>
      <c r="R405" s="13"/>
      <c r="S405" s="15"/>
      <c r="T405" s="13"/>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89" ht="12" customHeight="1" outlineLevel="1" x14ac:dyDescent="0.25">
      <c r="A406" s="5"/>
      <c r="B406" s="6"/>
      <c r="C406" s="12"/>
      <c r="D406" s="12"/>
      <c r="E406" s="17"/>
      <c r="F406" s="13"/>
      <c r="G406" s="18"/>
      <c r="H406" s="13"/>
      <c r="I406" s="315" t="s">
        <v>377</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7"/>
      <c r="D407" s="12"/>
      <c r="E407" s="17"/>
      <c r="F407" s="13"/>
      <c r="G407" s="13"/>
      <c r="H407" s="13"/>
      <c r="I407" s="13" t="s">
        <v>414</v>
      </c>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20">
        <v>0</v>
      </c>
      <c r="D408" s="12"/>
      <c r="E408" s="17"/>
      <c r="F408" s="13"/>
      <c r="G408" s="21"/>
      <c r="H408" s="13"/>
      <c r="I408" s="13"/>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7"/>
      <c r="E409" s="17"/>
      <c r="F409" s="17"/>
      <c r="G409" s="17"/>
      <c r="H409" s="17"/>
      <c r="I409" s="325"/>
      <c r="J409" s="325"/>
      <c r="K409" s="325"/>
      <c r="L409" s="325"/>
      <c r="M409" s="325"/>
      <c r="N409" s="328"/>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17"/>
      <c r="D410" s="17"/>
      <c r="E410" s="17"/>
      <c r="F410" s="17"/>
      <c r="G410" s="17"/>
      <c r="H410" s="17"/>
      <c r="I410" s="17"/>
      <c r="J410" s="17"/>
      <c r="K410" s="17"/>
      <c r="L410" s="325"/>
      <c r="M410" s="325"/>
      <c r="N410" s="325"/>
      <c r="O410" s="325"/>
      <c r="P410" s="325"/>
      <c r="Q410" s="325"/>
      <c r="R410" s="325"/>
      <c r="S410" s="325"/>
      <c r="T410" s="325"/>
      <c r="U410" s="325"/>
      <c r="V410" s="32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17" t="s">
        <v>394</v>
      </c>
      <c r="J411" s="17" t="s">
        <v>394</v>
      </c>
      <c r="K411" s="17" t="s">
        <v>394</v>
      </c>
      <c r="L411" s="325" t="s">
        <v>395</v>
      </c>
      <c r="M411" s="325" t="s">
        <v>395</v>
      </c>
      <c r="N411" s="325" t="s">
        <v>395</v>
      </c>
      <c r="O411" s="17"/>
      <c r="P411" s="17"/>
      <c r="Q411" s="17"/>
      <c r="R411" s="17"/>
      <c r="S411" s="17"/>
      <c r="T411" s="17"/>
      <c r="U411" s="17"/>
      <c r="V411" s="17"/>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t="s">
        <v>387</v>
      </c>
      <c r="I412" s="23" t="s">
        <v>382</v>
      </c>
      <c r="J412" s="23" t="s">
        <v>383</v>
      </c>
      <c r="K412" s="23" t="s">
        <v>384</v>
      </c>
      <c r="L412" s="23" t="s">
        <v>374</v>
      </c>
      <c r="M412" s="23" t="s">
        <v>375</v>
      </c>
      <c r="N412" s="23" t="s">
        <v>376</v>
      </c>
      <c r="O412" s="23"/>
      <c r="P412" s="23"/>
      <c r="Q412" s="23"/>
      <c r="R412" s="23"/>
      <c r="S412" s="23"/>
      <c r="T412" s="23"/>
      <c r="U412" s="23"/>
      <c r="V412" s="23"/>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5" outlineLevel="1" x14ac:dyDescent="0.25">
      <c r="A413" s="5"/>
      <c r="B413" s="6"/>
      <c r="C413" s="17"/>
      <c r="D413" s="17"/>
      <c r="E413" s="17"/>
      <c r="F413" s="26"/>
      <c r="G413" s="26"/>
      <c r="H413" s="26" t="s">
        <v>76</v>
      </c>
      <c r="I413" s="368">
        <v>10</v>
      </c>
      <c r="J413" s="368">
        <v>26</v>
      </c>
      <c r="K413" s="368">
        <v>25</v>
      </c>
      <c r="L413" s="368">
        <v>18</v>
      </c>
      <c r="M413" s="368">
        <v>0</v>
      </c>
      <c r="N413" s="368">
        <v>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s="765" customFormat="1" ht="15" outlineLevel="1" x14ac:dyDescent="0.25">
      <c r="A414" s="769"/>
      <c r="B414" s="766"/>
      <c r="C414" s="778"/>
      <c r="D414" s="778"/>
      <c r="E414" s="778"/>
      <c r="F414" s="782"/>
      <c r="G414" s="782"/>
      <c r="H414" s="782" t="s">
        <v>1077</v>
      </c>
      <c r="I414" s="368">
        <v>10</v>
      </c>
      <c r="J414" s="368">
        <v>26</v>
      </c>
      <c r="K414" s="368">
        <v>25</v>
      </c>
      <c r="L414" s="368">
        <v>18</v>
      </c>
      <c r="M414" s="368">
        <v>0</v>
      </c>
      <c r="N414" s="368">
        <v>0</v>
      </c>
      <c r="Q414" s="782"/>
      <c r="R414" s="782"/>
      <c r="S414" s="782"/>
      <c r="T414" s="782"/>
      <c r="U414" s="782"/>
      <c r="V414" s="782"/>
      <c r="W414" s="773"/>
      <c r="X414" s="768"/>
      <c r="Y414" s="768"/>
      <c r="Z414" s="768"/>
      <c r="AA414" s="768"/>
      <c r="AB414" s="768"/>
      <c r="AC414" s="768"/>
      <c r="AD414" s="768"/>
      <c r="AE414" s="768"/>
      <c r="AF414" s="768"/>
      <c r="AG414" s="768"/>
      <c r="AH414" s="768"/>
      <c r="AI414" s="768"/>
      <c r="AJ414" s="768"/>
      <c r="AK414" s="768"/>
      <c r="AL414" s="768"/>
      <c r="AM414" s="768"/>
      <c r="AN414" s="768"/>
      <c r="AO414" s="768"/>
      <c r="AP414" s="768"/>
      <c r="AQ414" s="768"/>
      <c r="AR414" s="768"/>
      <c r="AS414" s="768"/>
      <c r="AT414" s="768"/>
      <c r="AU414" s="768"/>
      <c r="AV414" s="768"/>
      <c r="AW414" s="768"/>
      <c r="AX414" s="768"/>
      <c r="AY414" s="768"/>
      <c r="AZ414" s="768"/>
      <c r="BA414" s="768"/>
      <c r="BB414" s="768"/>
      <c r="BC414" s="768"/>
      <c r="BD414" s="768"/>
      <c r="BE414" s="768"/>
      <c r="BF414" s="768"/>
      <c r="BG414" s="768"/>
      <c r="BH414" s="768"/>
      <c r="BI414" s="768"/>
      <c r="BJ414" s="768"/>
      <c r="BK414" s="768"/>
      <c r="BL414" s="768"/>
      <c r="BM414" s="768"/>
      <c r="BN414" s="768"/>
      <c r="BO414" s="768"/>
      <c r="BP414" s="768"/>
    </row>
    <row r="415" spans="1:89" ht="15" outlineLevel="1" x14ac:dyDescent="0.25">
      <c r="A415" s="5"/>
      <c r="B415" s="6"/>
      <c r="C415" s="17"/>
      <c r="D415" s="17"/>
      <c r="E415" s="17"/>
      <c r="F415" s="26"/>
      <c r="G415" s="26"/>
      <c r="H415" s="26" t="s">
        <v>74</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ht="15" outlineLevel="1" x14ac:dyDescent="0.25">
      <c r="A416" s="5"/>
      <c r="B416" s="6"/>
      <c r="C416" s="17"/>
      <c r="D416" s="17"/>
      <c r="E416" s="17"/>
      <c r="F416" s="26"/>
      <c r="G416" s="26"/>
      <c r="H416" s="26" t="s">
        <v>78</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82</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83</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77</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75</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s="765" customFormat="1" ht="15" outlineLevel="1" x14ac:dyDescent="0.25">
      <c r="A421" s="769"/>
      <c r="B421" s="766"/>
      <c r="C421" s="778"/>
      <c r="D421" s="778"/>
      <c r="E421" s="778"/>
      <c r="F421" s="782"/>
      <c r="G421" s="782"/>
      <c r="H421" s="782" t="s">
        <v>1078</v>
      </c>
      <c r="I421" s="368">
        <v>0</v>
      </c>
      <c r="J421" s="368">
        <v>0</v>
      </c>
      <c r="K421" s="368">
        <v>0</v>
      </c>
      <c r="L421" s="368">
        <v>0</v>
      </c>
      <c r="M421" s="368">
        <v>0</v>
      </c>
      <c r="N421" s="368">
        <v>0</v>
      </c>
      <c r="Q421" s="782"/>
      <c r="R421" s="782"/>
      <c r="S421" s="782"/>
      <c r="T421" s="782"/>
      <c r="U421" s="782"/>
      <c r="V421" s="782"/>
      <c r="W421" s="773"/>
      <c r="X421" s="768"/>
      <c r="Y421" s="768"/>
      <c r="Z421" s="768"/>
      <c r="AA421" s="768"/>
      <c r="AB421" s="768"/>
      <c r="AC421" s="768"/>
      <c r="AD421" s="768"/>
      <c r="AE421" s="768"/>
      <c r="AF421" s="768"/>
      <c r="AG421" s="768"/>
      <c r="AH421" s="768"/>
      <c r="AI421" s="768"/>
      <c r="AJ421" s="768"/>
      <c r="AK421" s="768"/>
      <c r="AL421" s="768"/>
      <c r="AM421" s="768"/>
      <c r="AN421" s="768"/>
      <c r="AO421" s="768"/>
      <c r="AP421" s="768"/>
      <c r="AQ421" s="768"/>
      <c r="AR421" s="768"/>
      <c r="AS421" s="768"/>
      <c r="AT421" s="768"/>
      <c r="AU421" s="768"/>
      <c r="AV421" s="768"/>
      <c r="AW421" s="768"/>
      <c r="AX421" s="768"/>
      <c r="AY421" s="768"/>
      <c r="AZ421" s="768"/>
      <c r="BA421" s="768"/>
      <c r="BB421" s="768"/>
      <c r="BC421" s="768"/>
      <c r="BD421" s="768"/>
      <c r="BE421" s="768"/>
      <c r="BF421" s="768"/>
      <c r="BG421" s="768"/>
      <c r="BH421" s="768"/>
      <c r="BI421" s="768"/>
      <c r="BJ421" s="768"/>
      <c r="BK421" s="768"/>
      <c r="BL421" s="768"/>
      <c r="BM421" s="768"/>
      <c r="BN421" s="768"/>
      <c r="BO421" s="768"/>
      <c r="BP421" s="768"/>
    </row>
    <row r="422" spans="1:68" ht="15" outlineLevel="1" x14ac:dyDescent="0.25">
      <c r="A422" s="5"/>
      <c r="B422" s="6"/>
      <c r="C422" s="17"/>
      <c r="D422" s="17"/>
      <c r="E422" s="17"/>
      <c r="F422" s="26"/>
      <c r="G422" s="26"/>
      <c r="H422" s="26" t="s">
        <v>250</v>
      </c>
      <c r="I422" s="368">
        <v>10</v>
      </c>
      <c r="J422" s="368">
        <v>26</v>
      </c>
      <c r="K422" s="368">
        <v>25</v>
      </c>
      <c r="L422" s="368">
        <v>18</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65" customFormat="1" ht="15" outlineLevel="1" x14ac:dyDescent="0.25">
      <c r="A423" s="769"/>
      <c r="B423" s="766"/>
      <c r="C423" s="778"/>
      <c r="D423" s="778"/>
      <c r="E423" s="778"/>
      <c r="F423" s="782"/>
      <c r="G423" s="782"/>
      <c r="H423" s="782" t="s">
        <v>72</v>
      </c>
      <c r="I423" s="368">
        <v>10</v>
      </c>
      <c r="J423" s="368">
        <v>54</v>
      </c>
      <c r="K423" s="368">
        <v>15</v>
      </c>
      <c r="L423" s="368">
        <v>0</v>
      </c>
      <c r="M423" s="368">
        <v>43.5</v>
      </c>
      <c r="N423" s="368">
        <v>0</v>
      </c>
      <c r="Q423" s="782"/>
      <c r="R423" s="782"/>
      <c r="S423" s="782"/>
      <c r="T423" s="782"/>
      <c r="U423" s="782"/>
      <c r="V423" s="782"/>
      <c r="W423" s="773"/>
      <c r="X423" s="768"/>
      <c r="Y423" s="768"/>
      <c r="Z423" s="768"/>
      <c r="AA423" s="768"/>
      <c r="AB423" s="768"/>
      <c r="AC423" s="768"/>
      <c r="AD423" s="768"/>
      <c r="AE423" s="768"/>
      <c r="AF423" s="768"/>
      <c r="AG423" s="768"/>
      <c r="AH423" s="768"/>
      <c r="AI423" s="768"/>
      <c r="AJ423" s="768"/>
      <c r="AK423" s="768"/>
      <c r="AL423" s="768"/>
      <c r="AM423" s="768"/>
      <c r="AN423" s="768"/>
      <c r="AO423" s="768"/>
      <c r="AP423" s="768"/>
      <c r="AQ423" s="768"/>
      <c r="AR423" s="768"/>
      <c r="AS423" s="768"/>
      <c r="AT423" s="768"/>
      <c r="AU423" s="768"/>
      <c r="AV423" s="768"/>
      <c r="AW423" s="768"/>
      <c r="AX423" s="768"/>
      <c r="AY423" s="768"/>
      <c r="AZ423" s="768"/>
      <c r="BA423" s="768"/>
      <c r="BB423" s="768"/>
      <c r="BC423" s="768"/>
      <c r="BD423" s="768"/>
      <c r="BE423" s="768"/>
      <c r="BF423" s="768"/>
      <c r="BG423" s="768"/>
      <c r="BH423" s="768"/>
      <c r="BI423" s="768"/>
      <c r="BJ423" s="768"/>
      <c r="BK423" s="768"/>
      <c r="BL423" s="768"/>
      <c r="BM423" s="768"/>
      <c r="BN423" s="768"/>
      <c r="BO423" s="768"/>
      <c r="BP423" s="768"/>
    </row>
    <row r="424" spans="1:68" ht="15" outlineLevel="1" x14ac:dyDescent="0.25">
      <c r="A424" s="5"/>
      <c r="B424" s="6"/>
      <c r="C424" s="17"/>
      <c r="D424" s="17"/>
      <c r="E424" s="17"/>
      <c r="F424" s="26"/>
      <c r="G424" s="26"/>
      <c r="H424" s="26" t="s">
        <v>1080</v>
      </c>
      <c r="I424" s="368">
        <v>10</v>
      </c>
      <c r="J424" s="368">
        <v>54</v>
      </c>
      <c r="K424" s="368">
        <v>15</v>
      </c>
      <c r="L424" s="368">
        <v>0</v>
      </c>
      <c r="M424" s="368">
        <v>43.5</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ht="15" outlineLevel="1" x14ac:dyDescent="0.25">
      <c r="A425" s="5"/>
      <c r="B425" s="6"/>
      <c r="C425" s="17"/>
      <c r="D425" s="17"/>
      <c r="E425" s="17"/>
      <c r="F425" s="26"/>
      <c r="G425" s="26"/>
      <c r="H425" s="26" t="s">
        <v>84</v>
      </c>
      <c r="I425" s="368">
        <v>0</v>
      </c>
      <c r="J425" s="368">
        <v>0</v>
      </c>
      <c r="K425" s="368">
        <v>0</v>
      </c>
      <c r="L425" s="368">
        <v>0</v>
      </c>
      <c r="M425" s="368">
        <v>0</v>
      </c>
      <c r="N425" s="368">
        <v>0</v>
      </c>
      <c r="Q425" s="26"/>
      <c r="R425" s="26"/>
      <c r="S425" s="26"/>
      <c r="T425" s="26"/>
      <c r="U425" s="26"/>
      <c r="V425" s="26"/>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68" s="765" customFormat="1" ht="15" outlineLevel="1" x14ac:dyDescent="0.25">
      <c r="A426" s="769"/>
      <c r="B426" s="766"/>
      <c r="C426" s="778"/>
      <c r="D426" s="778"/>
      <c r="E426" s="778"/>
      <c r="F426" s="782"/>
      <c r="G426" s="782"/>
      <c r="H426" s="782" t="s">
        <v>73</v>
      </c>
      <c r="I426" s="368">
        <v>10</v>
      </c>
      <c r="J426" s="368">
        <v>50</v>
      </c>
      <c r="K426" s="368">
        <v>9</v>
      </c>
      <c r="L426" s="368">
        <v>10</v>
      </c>
      <c r="M426" s="368">
        <v>0</v>
      </c>
      <c r="N426" s="368">
        <v>0</v>
      </c>
      <c r="Q426" s="782"/>
      <c r="R426" s="782"/>
      <c r="S426" s="782"/>
      <c r="T426" s="782"/>
      <c r="U426" s="782"/>
      <c r="V426" s="782"/>
      <c r="W426" s="773"/>
      <c r="X426" s="768"/>
      <c r="Y426" s="768"/>
      <c r="Z426" s="768"/>
      <c r="AA426" s="768"/>
      <c r="AB426" s="768"/>
      <c r="AC426" s="768"/>
      <c r="AD426" s="768"/>
      <c r="AE426" s="768"/>
      <c r="AF426" s="768"/>
      <c r="AG426" s="768"/>
      <c r="AH426" s="768"/>
      <c r="AI426" s="768"/>
      <c r="AJ426" s="768"/>
      <c r="AK426" s="768"/>
      <c r="AL426" s="768"/>
      <c r="AM426" s="768"/>
      <c r="AN426" s="768"/>
      <c r="AO426" s="768"/>
      <c r="AP426" s="768"/>
      <c r="AQ426" s="768"/>
      <c r="AR426" s="768"/>
      <c r="AS426" s="768"/>
      <c r="AT426" s="768"/>
      <c r="AU426" s="768"/>
      <c r="AV426" s="768"/>
      <c r="AW426" s="768"/>
      <c r="AX426" s="768"/>
      <c r="AY426" s="768"/>
      <c r="AZ426" s="768"/>
      <c r="BA426" s="768"/>
      <c r="BB426" s="768"/>
      <c r="BC426" s="768"/>
      <c r="BD426" s="768"/>
      <c r="BE426" s="768"/>
      <c r="BF426" s="768"/>
      <c r="BG426" s="768"/>
      <c r="BH426" s="768"/>
      <c r="BI426" s="768"/>
      <c r="BJ426" s="768"/>
      <c r="BK426" s="768"/>
      <c r="BL426" s="768"/>
      <c r="BM426" s="768"/>
      <c r="BN426" s="768"/>
      <c r="BO426" s="768"/>
      <c r="BP426" s="768"/>
    </row>
    <row r="427" spans="1:68" ht="15" outlineLevel="1" x14ac:dyDescent="0.25">
      <c r="A427" s="5"/>
      <c r="B427" s="6"/>
      <c r="C427" s="17"/>
      <c r="D427" s="17"/>
      <c r="E427" s="17"/>
      <c r="F427" s="26"/>
      <c r="G427" s="26"/>
      <c r="H427" s="26" t="s">
        <v>1076</v>
      </c>
      <c r="I427" s="368">
        <v>10</v>
      </c>
      <c r="J427" s="368">
        <v>50</v>
      </c>
      <c r="K427" s="368">
        <v>9</v>
      </c>
      <c r="L427" s="368">
        <v>10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65" customFormat="1" ht="15" outlineLevel="1" x14ac:dyDescent="0.25">
      <c r="A428" s="769"/>
      <c r="B428" s="766"/>
      <c r="C428" s="778"/>
      <c r="D428" s="778"/>
      <c r="E428" s="778"/>
      <c r="F428" s="782"/>
      <c r="G428" s="782"/>
      <c r="H428" s="782" t="s">
        <v>81</v>
      </c>
      <c r="I428" s="368">
        <v>10</v>
      </c>
      <c r="J428" s="368">
        <v>42</v>
      </c>
      <c r="K428" s="368">
        <v>17.5</v>
      </c>
      <c r="L428" s="368">
        <v>0</v>
      </c>
      <c r="M428" s="368">
        <v>43.5</v>
      </c>
      <c r="N428" s="368">
        <v>0</v>
      </c>
      <c r="Q428" s="782"/>
      <c r="R428" s="782"/>
      <c r="S428" s="782"/>
      <c r="T428" s="782"/>
      <c r="U428" s="782"/>
      <c r="V428" s="782"/>
      <c r="W428" s="773"/>
      <c r="X428" s="768"/>
      <c r="Y428" s="768"/>
      <c r="Z428" s="768"/>
      <c r="AA428" s="768"/>
      <c r="AB428" s="768"/>
      <c r="AC428" s="768"/>
      <c r="AD428" s="768"/>
      <c r="AE428" s="768"/>
      <c r="AF428" s="768"/>
      <c r="AG428" s="768"/>
      <c r="AH428" s="768"/>
      <c r="AI428" s="768"/>
      <c r="AJ428" s="768"/>
      <c r="AK428" s="768"/>
      <c r="AL428" s="768"/>
      <c r="AM428" s="768"/>
      <c r="AN428" s="768"/>
      <c r="AO428" s="768"/>
      <c r="AP428" s="768"/>
      <c r="AQ428" s="768"/>
      <c r="AR428" s="768"/>
      <c r="AS428" s="768"/>
      <c r="AT428" s="768"/>
      <c r="AU428" s="768"/>
      <c r="AV428" s="768"/>
      <c r="AW428" s="768"/>
      <c r="AX428" s="768"/>
      <c r="AY428" s="768"/>
      <c r="AZ428" s="768"/>
      <c r="BA428" s="768"/>
      <c r="BB428" s="768"/>
      <c r="BC428" s="768"/>
      <c r="BD428" s="768"/>
      <c r="BE428" s="768"/>
      <c r="BF428" s="768"/>
      <c r="BG428" s="768"/>
      <c r="BH428" s="768"/>
      <c r="BI428" s="768"/>
      <c r="BJ428" s="768"/>
      <c r="BK428" s="768"/>
      <c r="BL428" s="768"/>
      <c r="BM428" s="768"/>
      <c r="BN428" s="768"/>
      <c r="BO428" s="768"/>
      <c r="BP428" s="768"/>
    </row>
    <row r="429" spans="1:68" ht="15" outlineLevel="1" x14ac:dyDescent="0.25">
      <c r="A429" s="5"/>
      <c r="B429" s="6"/>
      <c r="C429" s="17"/>
      <c r="D429" s="17"/>
      <c r="E429" s="17"/>
      <c r="F429" s="26"/>
      <c r="G429" s="26"/>
      <c r="H429" s="26" t="s">
        <v>1079</v>
      </c>
      <c r="I429" s="368">
        <v>10</v>
      </c>
      <c r="J429" s="368">
        <v>42</v>
      </c>
      <c r="K429" s="368">
        <v>17.5</v>
      </c>
      <c r="L429" s="368">
        <v>0</v>
      </c>
      <c r="M429" s="368">
        <v>43.5</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79</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80</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397</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398</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8" t="s">
        <v>258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85</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257</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255</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26"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8"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5" outlineLevel="1" x14ac:dyDescent="0.25">
      <c r="A443" s="5"/>
      <c r="B443" s="6"/>
      <c r="C443" s="17"/>
      <c r="D443" s="17"/>
      <c r="E443" s="17"/>
      <c r="F443" s="26"/>
      <c r="G443" s="26"/>
      <c r="H443" s="26"/>
      <c r="I443" s="26"/>
      <c r="J443" s="26"/>
      <c r="K443" s="26"/>
      <c r="L443" s="26"/>
      <c r="M443" s="312"/>
      <c r="N443" s="313"/>
      <c r="O443" s="313"/>
      <c r="P443" s="35"/>
      <c r="Q443" s="33"/>
      <c r="R443" s="33"/>
      <c r="S443" s="33"/>
      <c r="T443" s="33"/>
      <c r="U443" s="33"/>
      <c r="V443" s="33"/>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33"/>
      <c r="N444" s="33"/>
      <c r="O444" s="33"/>
      <c r="P444" s="35"/>
      <c r="Q444" s="33"/>
      <c r="R444" s="33"/>
      <c r="S444" s="33"/>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12" customHeight="1" outlineLevel="1" x14ac:dyDescent="0.25">
      <c r="A445" s="5"/>
      <c r="B445" s="6"/>
      <c r="C445" s="17"/>
      <c r="D445" s="17"/>
      <c r="E445" s="17"/>
      <c r="F445" s="33"/>
      <c r="G445" s="33"/>
      <c r="H445" s="33"/>
      <c r="I445" s="33"/>
      <c r="J445" s="33"/>
      <c r="K445" s="33"/>
      <c r="L445" s="33"/>
      <c r="M445" s="58"/>
      <c r="N445" s="58"/>
      <c r="O445" s="58"/>
      <c r="P445" s="35"/>
      <c r="Q445" s="35"/>
      <c r="R445" s="35"/>
      <c r="S445" s="35"/>
      <c r="T445" s="35"/>
      <c r="U445" s="35"/>
      <c r="V445" s="35"/>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5.0999999999999996" customHeight="1" outlineLevel="1" x14ac:dyDescent="0.25">
      <c r="A446" s="5"/>
      <c r="B446" s="6"/>
      <c r="C446" s="17"/>
      <c r="D446" s="17"/>
      <c r="E446" s="17"/>
      <c r="F446" s="36"/>
      <c r="G446" s="36"/>
      <c r="H446" s="36"/>
      <c r="I446" s="36"/>
      <c r="J446" s="36"/>
      <c r="K446" s="36"/>
      <c r="L446" s="37"/>
      <c r="M446" s="37"/>
      <c r="N446" s="38"/>
      <c r="O446" s="38"/>
      <c r="P446" s="38"/>
      <c r="Q446" s="38"/>
      <c r="R446" s="38"/>
      <c r="S446" s="38"/>
      <c r="T446" s="38"/>
      <c r="U446" s="38"/>
      <c r="V446" s="38"/>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24.95" customHeight="1" outlineLevel="1" x14ac:dyDescent="0.25">
      <c r="A447" s="5"/>
      <c r="B447" s="6"/>
      <c r="C447" s="39"/>
      <c r="D447" s="39"/>
      <c r="E447" s="39"/>
      <c r="F447" s="39"/>
      <c r="G447" s="40" t="str">
        <f>G405</f>
        <v>Chem cost per application</v>
      </c>
      <c r="H447" s="39"/>
      <c r="I447" s="39"/>
      <c r="J447" s="39"/>
      <c r="K447" s="39"/>
      <c r="L447" s="39"/>
      <c r="M447" s="39"/>
      <c r="N447" s="39"/>
      <c r="O447" s="39"/>
      <c r="P447" s="3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84" ht="12" customHeight="1" outlineLevel="1" x14ac:dyDescent="0.25">
      <c r="A448" s="5"/>
      <c r="B448" s="6"/>
      <c r="C448" s="6"/>
      <c r="D448" s="6"/>
      <c r="E448" s="6"/>
      <c r="F448" s="7"/>
      <c r="G448" s="7"/>
      <c r="H448" s="7"/>
      <c r="I448" s="7"/>
      <c r="J448" s="7"/>
      <c r="K448" s="7"/>
      <c r="L448" s="7"/>
      <c r="M448" s="7"/>
      <c r="N448" s="7"/>
      <c r="O448" s="7"/>
      <c r="P448" s="7"/>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84" ht="12" customHeight="1" outlineLevel="1" x14ac:dyDescent="0.25">
      <c r="A449" s="5"/>
      <c r="B449" s="6"/>
      <c r="C449" s="6"/>
      <c r="D449" s="6"/>
      <c r="E449" s="6"/>
      <c r="F449" s="7"/>
      <c r="G449" s="7"/>
      <c r="H449" s="7"/>
      <c r="I449" s="7"/>
      <c r="J449" s="7"/>
      <c r="K449" s="7"/>
      <c r="L449" s="7"/>
      <c r="M449" s="7"/>
      <c r="N449" s="240"/>
      <c r="O449" s="240"/>
      <c r="P449" s="240"/>
      <c r="Q449" s="7"/>
      <c r="R449" s="7"/>
      <c r="S449" s="7"/>
      <c r="T449" s="7"/>
      <c r="U449" s="7"/>
      <c r="V449" s="7"/>
      <c r="W449" s="7"/>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c r="BQ449" s="7"/>
      <c r="BR449" s="7"/>
      <c r="BS449" s="7"/>
      <c r="BT449" s="7"/>
      <c r="BU449" s="7"/>
      <c r="BV449" s="7"/>
      <c r="BW449" s="7"/>
      <c r="BX449" s="7"/>
      <c r="BY449" s="7"/>
      <c r="BZ449" s="7"/>
      <c r="CA449" s="7"/>
      <c r="CB449" s="7"/>
      <c r="CC449" s="7"/>
      <c r="CD449" s="7"/>
      <c r="CE449" s="7"/>
      <c r="CF449" s="7"/>
    </row>
    <row r="450" spans="1:84" ht="5.0999999999999996" customHeight="1" outlineLevel="1" thickBot="1" x14ac:dyDescent="0.3">
      <c r="A450" s="5"/>
      <c r="B450" s="6"/>
      <c r="C450" s="6"/>
      <c r="D450" s="6"/>
      <c r="E450" s="6"/>
      <c r="F450" s="6"/>
      <c r="G450" s="6"/>
      <c r="H450" s="7"/>
      <c r="I450" s="7"/>
      <c r="J450" s="7"/>
      <c r="K450" s="7"/>
      <c r="L450" s="7"/>
      <c r="M450" s="7"/>
      <c r="N450" s="240"/>
      <c r="O450" s="240"/>
      <c r="P450" s="240"/>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84" ht="5.0999999999999996" customHeight="1" outlineLevel="1" x14ac:dyDescent="0.25">
      <c r="A451" s="5"/>
      <c r="B451" s="6"/>
      <c r="C451" s="9" t="s">
        <v>0</v>
      </c>
      <c r="D451" s="9"/>
      <c r="E451" s="9"/>
      <c r="F451" s="9"/>
      <c r="G451" s="9"/>
      <c r="H451" s="9"/>
      <c r="I451" s="9"/>
      <c r="J451" s="9"/>
      <c r="K451" s="10"/>
      <c r="L451" s="10"/>
      <c r="M451" s="10"/>
      <c r="N451" s="242"/>
      <c r="O451" s="242"/>
      <c r="P451" s="242"/>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84" ht="12" customHeight="1" outlineLevel="1" x14ac:dyDescent="0.25">
      <c r="A452" s="5"/>
      <c r="B452" s="6"/>
      <c r="C452" s="12"/>
      <c r="D452" s="12"/>
      <c r="E452" s="12" t="s">
        <v>1</v>
      </c>
      <c r="F452" s="13"/>
      <c r="G452" s="14" t="s">
        <v>25</v>
      </c>
      <c r="H452" s="13"/>
      <c r="I452" s="13"/>
      <c r="J452" s="13"/>
      <c r="K452" s="13"/>
      <c r="L452" s="13"/>
      <c r="M452" s="13"/>
      <c r="N452" s="245"/>
      <c r="O452" s="245"/>
      <c r="P452" s="245"/>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84" ht="12" customHeight="1" outlineLevel="1" x14ac:dyDescent="0.25">
      <c r="A453" s="5"/>
      <c r="B453" s="6"/>
      <c r="C453" s="12"/>
      <c r="D453" s="12"/>
      <c r="E453" s="17"/>
      <c r="F453" s="13"/>
      <c r="G453" s="18"/>
      <c r="H453" s="13" t="s">
        <v>26</v>
      </c>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7"/>
      <c r="D454" s="12"/>
      <c r="E454" s="17"/>
      <c r="F454" s="13"/>
      <c r="G454" s="13" t="s">
        <v>2</v>
      </c>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20">
        <v>0</v>
      </c>
      <c r="D455" s="12"/>
      <c r="E455" s="17"/>
      <c r="F455" s="13"/>
      <c r="G455" s="21"/>
      <c r="H455" s="13"/>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7"/>
      <c r="E456" s="17"/>
      <c r="F456" s="17"/>
      <c r="G456" s="17"/>
      <c r="H456" s="17"/>
      <c r="I456" s="17"/>
      <c r="J456" s="22"/>
      <c r="K456" s="22"/>
      <c r="L456" s="22"/>
      <c r="M456" s="22"/>
      <c r="N456" s="819"/>
      <c r="O456" s="819"/>
      <c r="P456" s="819"/>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17"/>
      <c r="D457" s="17"/>
      <c r="E457" s="17"/>
      <c r="F457" s="17"/>
      <c r="G457" s="17"/>
      <c r="H457" s="17"/>
      <c r="I457" s="17"/>
      <c r="J457" s="17"/>
      <c r="K457" s="17"/>
      <c r="L457" s="22"/>
      <c r="M457" s="22"/>
      <c r="N457" s="819"/>
      <c r="O457" s="819"/>
      <c r="P457" s="819"/>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3"/>
      <c r="K458" s="23"/>
      <c r="L458" s="23"/>
      <c r="M458" s="23"/>
      <c r="N458" s="255"/>
      <c r="O458" s="255"/>
      <c r="P458" s="255"/>
      <c r="Q458" s="23"/>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255" t="s">
        <v>445</v>
      </c>
      <c r="K459" s="255" t="s">
        <v>63</v>
      </c>
      <c r="L459" s="255" t="s">
        <v>64</v>
      </c>
      <c r="M459" s="255" t="s">
        <v>65</v>
      </c>
      <c r="N459" s="255" t="s">
        <v>66</v>
      </c>
      <c r="O459" s="255" t="s">
        <v>997</v>
      </c>
      <c r="P459" s="255" t="s">
        <v>998</v>
      </c>
      <c r="Q459" s="255" t="s">
        <v>999</v>
      </c>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5" outlineLevel="1" x14ac:dyDescent="0.25">
      <c r="A460" s="5"/>
      <c r="B460" s="6"/>
      <c r="C460" s="17"/>
      <c r="D460" s="17"/>
      <c r="E460" s="17"/>
      <c r="F460" s="26"/>
      <c r="H460" s="27"/>
      <c r="I460" s="27" t="s">
        <v>81</v>
      </c>
      <c r="J460" s="375">
        <v>0</v>
      </c>
      <c r="K460" s="375">
        <v>0</v>
      </c>
      <c r="L460" s="375">
        <v>0</v>
      </c>
      <c r="M460" s="375">
        <v>1</v>
      </c>
      <c r="N460" s="375">
        <v>1</v>
      </c>
      <c r="O460" s="375">
        <v>0</v>
      </c>
      <c r="P460" s="375">
        <v>0</v>
      </c>
      <c r="Q460" s="375">
        <v>0</v>
      </c>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s="765" customFormat="1" ht="15" outlineLevel="1" x14ac:dyDescent="0.25">
      <c r="A461" s="769"/>
      <c r="B461" s="766"/>
      <c r="C461" s="778"/>
      <c r="D461" s="778"/>
      <c r="E461" s="778"/>
      <c r="F461" s="782"/>
      <c r="H461" s="783"/>
      <c r="I461" s="783" t="s">
        <v>1079</v>
      </c>
      <c r="J461" s="375">
        <v>0</v>
      </c>
      <c r="K461" s="375">
        <v>0</v>
      </c>
      <c r="L461" s="375">
        <v>0</v>
      </c>
      <c r="M461" s="375">
        <v>1</v>
      </c>
      <c r="N461" s="375">
        <v>1</v>
      </c>
      <c r="O461" s="375">
        <v>0</v>
      </c>
      <c r="P461" s="375">
        <v>0</v>
      </c>
      <c r="Q461" s="375">
        <v>0</v>
      </c>
      <c r="R461" s="62"/>
      <c r="S461" s="62"/>
      <c r="T461" s="62"/>
      <c r="U461" s="62"/>
      <c r="V461" s="60"/>
      <c r="W461" s="773"/>
      <c r="X461" s="768"/>
      <c r="Y461" s="768"/>
      <c r="Z461" s="768"/>
      <c r="AA461" s="768"/>
      <c r="AB461" s="768"/>
      <c r="AC461" s="768"/>
      <c r="AD461" s="768"/>
      <c r="AE461" s="768"/>
      <c r="AF461" s="768"/>
      <c r="AG461" s="768"/>
      <c r="AH461" s="768"/>
      <c r="AI461" s="768"/>
      <c r="AJ461" s="768"/>
      <c r="AK461" s="768"/>
      <c r="AL461" s="768"/>
      <c r="AM461" s="768"/>
      <c r="AN461" s="768"/>
      <c r="AO461" s="768"/>
      <c r="AP461" s="768"/>
      <c r="AQ461" s="768"/>
      <c r="AR461" s="768"/>
      <c r="AS461" s="768"/>
      <c r="AT461" s="768"/>
      <c r="AU461" s="768"/>
      <c r="AV461" s="768"/>
      <c r="AW461" s="768"/>
      <c r="AX461" s="768"/>
      <c r="AY461" s="768"/>
      <c r="AZ461" s="768"/>
      <c r="BA461" s="768"/>
      <c r="BB461" s="768"/>
      <c r="BC461" s="768"/>
      <c r="BD461" s="768"/>
      <c r="BE461" s="768"/>
      <c r="BF461" s="768"/>
      <c r="BG461" s="768"/>
      <c r="BH461" s="768"/>
      <c r="BI461" s="768"/>
      <c r="BJ461" s="768"/>
      <c r="BK461" s="768"/>
      <c r="BL461" s="768"/>
      <c r="BM461" s="768"/>
      <c r="BN461" s="768"/>
      <c r="BO461" s="768"/>
      <c r="BP461" s="768"/>
    </row>
    <row r="462" spans="1:84" s="765" customFormat="1" ht="15" outlineLevel="1" x14ac:dyDescent="0.25">
      <c r="A462" s="769"/>
      <c r="B462" s="766"/>
      <c r="C462" s="778"/>
      <c r="D462" s="778"/>
      <c r="E462" s="778"/>
      <c r="F462" s="782"/>
      <c r="H462" s="783"/>
      <c r="I462" s="783" t="s">
        <v>72</v>
      </c>
      <c r="J462" s="375">
        <v>0</v>
      </c>
      <c r="K462" s="375">
        <v>0</v>
      </c>
      <c r="L462" s="375">
        <v>0</v>
      </c>
      <c r="M462" s="375">
        <v>1</v>
      </c>
      <c r="N462" s="375">
        <v>1</v>
      </c>
      <c r="O462" s="375">
        <v>0</v>
      </c>
      <c r="P462" s="375">
        <v>0</v>
      </c>
      <c r="Q462" s="375">
        <v>0</v>
      </c>
      <c r="R462" s="62"/>
      <c r="S462" s="62"/>
      <c r="T462" s="62"/>
      <c r="U462" s="62"/>
      <c r="V462" s="60"/>
      <c r="W462" s="773"/>
      <c r="X462" s="768"/>
      <c r="Y462" s="768"/>
      <c r="Z462" s="768"/>
      <c r="AA462" s="768"/>
      <c r="AB462" s="768"/>
      <c r="AC462" s="768"/>
      <c r="AD462" s="768"/>
      <c r="AE462" s="768"/>
      <c r="AF462" s="768"/>
      <c r="AG462" s="768"/>
      <c r="AH462" s="768"/>
      <c r="AI462" s="768"/>
      <c r="AJ462" s="768"/>
      <c r="AK462" s="768"/>
      <c r="AL462" s="768"/>
      <c r="AM462" s="768"/>
      <c r="AN462" s="768"/>
      <c r="AO462" s="768"/>
      <c r="AP462" s="768"/>
      <c r="AQ462" s="768"/>
      <c r="AR462" s="768"/>
      <c r="AS462" s="768"/>
      <c r="AT462" s="768"/>
      <c r="AU462" s="768"/>
      <c r="AV462" s="768"/>
      <c r="AW462" s="768"/>
      <c r="AX462" s="768"/>
      <c r="AY462" s="768"/>
      <c r="AZ462" s="768"/>
      <c r="BA462" s="768"/>
      <c r="BB462" s="768"/>
      <c r="BC462" s="768"/>
      <c r="BD462" s="768"/>
      <c r="BE462" s="768"/>
      <c r="BF462" s="768"/>
      <c r="BG462" s="768"/>
      <c r="BH462" s="768"/>
      <c r="BI462" s="768"/>
      <c r="BJ462" s="768"/>
      <c r="BK462" s="768"/>
      <c r="BL462" s="768"/>
      <c r="BM462" s="768"/>
      <c r="BN462" s="768"/>
      <c r="BO462" s="768"/>
      <c r="BP462" s="768"/>
    </row>
    <row r="463" spans="1:84" ht="15" outlineLevel="1" x14ac:dyDescent="0.25">
      <c r="A463" s="5"/>
      <c r="B463" s="6"/>
      <c r="C463" s="17"/>
      <c r="D463" s="17"/>
      <c r="E463" s="17"/>
      <c r="F463" s="26"/>
      <c r="H463" s="27"/>
      <c r="I463" s="27" t="s">
        <v>1080</v>
      </c>
      <c r="J463" s="375">
        <v>0</v>
      </c>
      <c r="K463" s="375">
        <v>0</v>
      </c>
      <c r="L463" s="375">
        <v>0</v>
      </c>
      <c r="M463" s="375">
        <v>1</v>
      </c>
      <c r="N463" s="375">
        <v>1</v>
      </c>
      <c r="O463" s="375">
        <v>0</v>
      </c>
      <c r="P463" s="375">
        <v>0</v>
      </c>
      <c r="Q463" s="375">
        <v>0</v>
      </c>
      <c r="R463" s="62"/>
      <c r="S463" s="62"/>
      <c r="T463" s="62"/>
      <c r="U463" s="62"/>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84" s="765" customFormat="1" ht="12" customHeight="1" outlineLevel="1" x14ac:dyDescent="0.25">
      <c r="A464" s="769"/>
      <c r="B464" s="766"/>
      <c r="C464" s="778"/>
      <c r="D464" s="778"/>
      <c r="E464" s="778"/>
      <c r="F464" s="782"/>
      <c r="H464" s="783"/>
      <c r="I464" s="783" t="s">
        <v>73</v>
      </c>
      <c r="J464" s="376">
        <v>0.14000000000000001</v>
      </c>
      <c r="K464" s="376">
        <v>0.59</v>
      </c>
      <c r="L464" s="376">
        <v>0.71</v>
      </c>
      <c r="M464" s="376">
        <v>1</v>
      </c>
      <c r="N464" s="376">
        <v>1.04</v>
      </c>
      <c r="O464" s="375">
        <v>0</v>
      </c>
      <c r="P464" s="375">
        <v>0</v>
      </c>
      <c r="Q464" s="375">
        <v>0</v>
      </c>
      <c r="R464" s="59"/>
      <c r="S464" s="59"/>
      <c r="T464" s="59"/>
      <c r="U464" s="59"/>
      <c r="V464" s="60"/>
      <c r="W464" s="773"/>
      <c r="X464" s="768"/>
      <c r="Y464" s="768"/>
      <c r="Z464" s="768"/>
      <c r="AA464" s="768"/>
      <c r="AB464" s="768"/>
      <c r="AC464" s="768"/>
      <c r="AD464" s="768"/>
      <c r="AE464" s="768"/>
      <c r="AF464" s="768"/>
      <c r="AG464" s="768"/>
      <c r="AH464" s="768"/>
      <c r="AI464" s="768"/>
      <c r="AJ464" s="768"/>
      <c r="AK464" s="768"/>
      <c r="AL464" s="768"/>
      <c r="AM464" s="768"/>
      <c r="AN464" s="768"/>
      <c r="AO464" s="768"/>
      <c r="AP464" s="768"/>
      <c r="AQ464" s="768"/>
      <c r="AR464" s="768"/>
      <c r="AS464" s="768"/>
      <c r="AT464" s="768"/>
      <c r="AU464" s="768"/>
      <c r="AV464" s="768"/>
      <c r="AW464" s="768"/>
      <c r="AX464" s="768"/>
      <c r="AY464" s="768"/>
      <c r="AZ464" s="768"/>
      <c r="BA464" s="768"/>
      <c r="BB464" s="768"/>
      <c r="BC464" s="768"/>
      <c r="BD464" s="768"/>
      <c r="BE464" s="768"/>
      <c r="BF464" s="768"/>
      <c r="BG464" s="768"/>
      <c r="BH464" s="768"/>
      <c r="BI464" s="768"/>
      <c r="BJ464" s="768"/>
      <c r="BK464" s="768"/>
      <c r="BL464" s="768"/>
      <c r="BM464" s="768"/>
      <c r="BN464" s="768"/>
      <c r="BO464" s="768"/>
      <c r="BP464" s="768"/>
    </row>
    <row r="465" spans="1:68" ht="12" customHeight="1" outlineLevel="1" x14ac:dyDescent="0.25">
      <c r="A465" s="5"/>
      <c r="B465" s="6"/>
      <c r="C465" s="17"/>
      <c r="D465" s="17"/>
      <c r="E465" s="17"/>
      <c r="F465" s="26"/>
      <c r="H465" s="27"/>
      <c r="I465" s="27" t="s">
        <v>1076</v>
      </c>
      <c r="J465" s="376">
        <v>0.14000000000000001</v>
      </c>
      <c r="K465" s="376">
        <v>0.59</v>
      </c>
      <c r="L465" s="376">
        <v>0.71</v>
      </c>
      <c r="M465" s="376">
        <v>1</v>
      </c>
      <c r="N465" s="376">
        <v>1.04</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ht="12" customHeight="1" outlineLevel="1" x14ac:dyDescent="0.25">
      <c r="A466" s="5"/>
      <c r="B466" s="6"/>
      <c r="C466" s="17"/>
      <c r="D466" s="17"/>
      <c r="E466" s="17"/>
      <c r="F466" s="33"/>
      <c r="H466" s="27"/>
      <c r="I466" s="27" t="s">
        <v>74</v>
      </c>
      <c r="J466" s="375">
        <v>0.05</v>
      </c>
      <c r="K466" s="375">
        <v>0.15</v>
      </c>
      <c r="L466" s="375">
        <v>0.35</v>
      </c>
      <c r="M466" s="375">
        <v>1</v>
      </c>
      <c r="N466" s="375">
        <v>1</v>
      </c>
      <c r="O466" s="375">
        <v>0</v>
      </c>
      <c r="P466" s="375">
        <v>0</v>
      </c>
      <c r="Q466" s="375">
        <v>0</v>
      </c>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68" s="765" customFormat="1" ht="12" customHeight="1" outlineLevel="1" x14ac:dyDescent="0.25">
      <c r="A467" s="769"/>
      <c r="B467" s="766"/>
      <c r="C467" s="778"/>
      <c r="D467" s="778"/>
      <c r="E467" s="778"/>
      <c r="F467" s="780"/>
      <c r="H467" s="783"/>
      <c r="I467" s="783" t="s">
        <v>75</v>
      </c>
      <c r="J467" s="375">
        <v>0.13</v>
      </c>
      <c r="K467" s="375">
        <v>0.35</v>
      </c>
      <c r="L467" s="375">
        <v>0.52</v>
      </c>
      <c r="M467" s="375">
        <v>1</v>
      </c>
      <c r="N467" s="375">
        <v>1.0900000000000001</v>
      </c>
      <c r="O467" s="375">
        <v>0</v>
      </c>
      <c r="P467" s="375">
        <v>0</v>
      </c>
      <c r="Q467" s="375">
        <v>0</v>
      </c>
      <c r="R467" s="59"/>
      <c r="S467" s="59"/>
      <c r="T467" s="59"/>
      <c r="U467" s="59"/>
      <c r="V467" s="60"/>
      <c r="W467" s="773"/>
      <c r="X467" s="768"/>
      <c r="Y467" s="768"/>
      <c r="Z467" s="768"/>
      <c r="AA467" s="768"/>
      <c r="AB467" s="768"/>
      <c r="AC467" s="768"/>
      <c r="AD467" s="768"/>
      <c r="AE467" s="768"/>
      <c r="AF467" s="768"/>
      <c r="AG467" s="768"/>
      <c r="AH467" s="768"/>
      <c r="AI467" s="768"/>
      <c r="AJ467" s="768"/>
      <c r="AK467" s="768"/>
      <c r="AL467" s="768"/>
      <c r="AM467" s="768"/>
      <c r="AN467" s="768"/>
      <c r="AO467" s="768"/>
      <c r="AP467" s="768"/>
      <c r="AQ467" s="768"/>
      <c r="AR467" s="768"/>
      <c r="AS467" s="768"/>
      <c r="AT467" s="768"/>
      <c r="AU467" s="768"/>
      <c r="AV467" s="768"/>
      <c r="AW467" s="768"/>
      <c r="AX467" s="768"/>
      <c r="AY467" s="768"/>
      <c r="AZ467" s="768"/>
      <c r="BA467" s="768"/>
      <c r="BB467" s="768"/>
      <c r="BC467" s="768"/>
      <c r="BD467" s="768"/>
      <c r="BE467" s="768"/>
      <c r="BF467" s="768"/>
      <c r="BG467" s="768"/>
      <c r="BH467" s="768"/>
      <c r="BI467" s="768"/>
      <c r="BJ467" s="768"/>
      <c r="BK467" s="768"/>
      <c r="BL467" s="768"/>
      <c r="BM467" s="768"/>
      <c r="BN467" s="768"/>
      <c r="BO467" s="768"/>
      <c r="BP467" s="768"/>
    </row>
    <row r="468" spans="1:68" ht="12" customHeight="1" outlineLevel="1" x14ac:dyDescent="0.25">
      <c r="A468" s="5"/>
      <c r="B468" s="6"/>
      <c r="C468" s="17"/>
      <c r="D468" s="17"/>
      <c r="E468" s="17"/>
      <c r="F468" s="33"/>
      <c r="H468" s="27"/>
      <c r="I468" s="27" t="s">
        <v>1078</v>
      </c>
      <c r="J468" s="375">
        <v>0.13</v>
      </c>
      <c r="K468" s="375">
        <v>0.35</v>
      </c>
      <c r="L468" s="375">
        <v>0.52</v>
      </c>
      <c r="M468" s="375">
        <v>1</v>
      </c>
      <c r="N468" s="375">
        <v>1.0900000000000001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65" customFormat="1" ht="12" customHeight="1" outlineLevel="1" x14ac:dyDescent="0.25">
      <c r="A469" s="769"/>
      <c r="B469" s="766"/>
      <c r="C469" s="778"/>
      <c r="D469" s="778"/>
      <c r="E469" s="778"/>
      <c r="F469" s="780"/>
      <c r="H469" s="783"/>
      <c r="I469" s="783" t="s">
        <v>76</v>
      </c>
      <c r="J469" s="375">
        <v>0.15</v>
      </c>
      <c r="K469" s="375">
        <v>0.65</v>
      </c>
      <c r="L469" s="375">
        <v>0.73</v>
      </c>
      <c r="M469" s="375">
        <v>1</v>
      </c>
      <c r="N469" s="375">
        <v>1.04</v>
      </c>
      <c r="O469" s="375">
        <v>0</v>
      </c>
      <c r="P469" s="375">
        <v>0</v>
      </c>
      <c r="Q469" s="375">
        <v>0</v>
      </c>
      <c r="R469" s="59"/>
      <c r="S469" s="59"/>
      <c r="T469" s="59"/>
      <c r="U469" s="59"/>
      <c r="V469" s="60"/>
      <c r="W469" s="773"/>
      <c r="X469" s="768"/>
      <c r="Y469" s="768"/>
      <c r="Z469" s="768"/>
      <c r="AA469" s="768"/>
      <c r="AB469" s="768"/>
      <c r="AC469" s="768"/>
      <c r="AD469" s="768"/>
      <c r="AE469" s="768"/>
      <c r="AF469" s="768"/>
      <c r="AG469" s="768"/>
      <c r="AH469" s="768"/>
      <c r="AI469" s="768"/>
      <c r="AJ469" s="768"/>
      <c r="AK469" s="768"/>
      <c r="AL469" s="768"/>
      <c r="AM469" s="768"/>
      <c r="AN469" s="768"/>
      <c r="AO469" s="768"/>
      <c r="AP469" s="768"/>
      <c r="AQ469" s="768"/>
      <c r="AR469" s="768"/>
      <c r="AS469" s="768"/>
      <c r="AT469" s="768"/>
      <c r="AU469" s="768"/>
      <c r="AV469" s="768"/>
      <c r="AW469" s="768"/>
      <c r="AX469" s="768"/>
      <c r="AY469" s="768"/>
      <c r="AZ469" s="768"/>
      <c r="BA469" s="768"/>
      <c r="BB469" s="768"/>
      <c r="BC469" s="768"/>
      <c r="BD469" s="768"/>
      <c r="BE469" s="768"/>
      <c r="BF469" s="768"/>
      <c r="BG469" s="768"/>
      <c r="BH469" s="768"/>
      <c r="BI469" s="768"/>
      <c r="BJ469" s="768"/>
      <c r="BK469" s="768"/>
      <c r="BL469" s="768"/>
      <c r="BM469" s="768"/>
      <c r="BN469" s="768"/>
      <c r="BO469" s="768"/>
      <c r="BP469" s="768"/>
    </row>
    <row r="470" spans="1:68" ht="12" customHeight="1" outlineLevel="1" x14ac:dyDescent="0.25">
      <c r="A470" s="5"/>
      <c r="B470" s="6"/>
      <c r="C470" s="17"/>
      <c r="D470" s="17"/>
      <c r="E470" s="17"/>
      <c r="F470" s="33"/>
      <c r="H470" s="27"/>
      <c r="I470" s="27" t="s">
        <v>1077</v>
      </c>
      <c r="J470" s="375">
        <v>0.15</v>
      </c>
      <c r="K470" s="375">
        <v>0.65</v>
      </c>
      <c r="L470" s="375">
        <v>0.73</v>
      </c>
      <c r="M470" s="375">
        <v>1</v>
      </c>
      <c r="N470" s="375">
        <v>1.04</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77</v>
      </c>
      <c r="J471" s="375">
        <v>7.0000000000000007E-2</v>
      </c>
      <c r="K471" s="375">
        <v>0.2</v>
      </c>
      <c r="L471" s="375">
        <v>0.67</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78</v>
      </c>
      <c r="J472" s="375">
        <v>0.09</v>
      </c>
      <c r="K472" s="375">
        <v>0.4</v>
      </c>
      <c r="L472" s="375">
        <v>0.75</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250</v>
      </c>
      <c r="J473" s="375">
        <v>0.06</v>
      </c>
      <c r="K473" s="375">
        <v>0.42</v>
      </c>
      <c r="L473" s="375">
        <v>0.62</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82</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83</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84</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G478" s="34"/>
      <c r="H478" s="34"/>
      <c r="I478" s="34"/>
      <c r="J478" s="63"/>
      <c r="K478" s="63"/>
      <c r="L478" s="63"/>
      <c r="M478" s="63"/>
      <c r="N478" s="63"/>
      <c r="O478" s="63"/>
      <c r="P478" s="63"/>
      <c r="Q478" s="63"/>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5.0999999999999996" customHeight="1" outlineLevel="1" x14ac:dyDescent="0.25">
      <c r="A479" s="5"/>
      <c r="B479" s="6"/>
      <c r="C479" s="17"/>
      <c r="D479" s="17"/>
      <c r="E479" s="17"/>
      <c r="F479" s="36"/>
      <c r="G479" s="37"/>
      <c r="H479" s="37"/>
      <c r="I479" s="37"/>
      <c r="J479" s="38"/>
      <c r="K479" s="38"/>
      <c r="L479" s="38"/>
      <c r="M479" s="38"/>
      <c r="N479" s="268"/>
      <c r="O479" s="268"/>
      <c r="P479" s="268"/>
      <c r="Q479" s="38"/>
      <c r="R479" s="38"/>
      <c r="S479" s="38"/>
      <c r="T479" s="38"/>
      <c r="U479" s="38"/>
      <c r="V479" s="3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24.95" customHeight="1" outlineLevel="1" x14ac:dyDescent="0.25">
      <c r="A480" s="5"/>
      <c r="B480" s="6"/>
      <c r="C480" s="39"/>
      <c r="D480" s="39"/>
      <c r="E480" s="39"/>
      <c r="F480" s="39"/>
      <c r="G480" s="40" t="str">
        <f>G452</f>
        <v>Yield by Soil</v>
      </c>
      <c r="H480" s="39"/>
      <c r="I480" s="39"/>
      <c r="J480" s="39"/>
      <c r="K480" s="39"/>
      <c r="L480" s="39"/>
      <c r="M480" s="39"/>
      <c r="N480" s="269"/>
      <c r="O480" s="269"/>
      <c r="P480" s="269"/>
      <c r="Q480" s="39"/>
      <c r="R480" s="39"/>
      <c r="S480" s="39"/>
      <c r="T480" s="39"/>
      <c r="U480" s="39"/>
      <c r="V480" s="39"/>
      <c r="W480" s="41" t="s">
        <v>24</v>
      </c>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7"/>
      <c r="G481" s="7"/>
      <c r="H481" s="7"/>
      <c r="I481" s="7"/>
      <c r="J481" s="7"/>
      <c r="K481" s="7"/>
      <c r="L481" s="7"/>
      <c r="M481" s="7"/>
      <c r="N481" s="240"/>
      <c r="O481" s="240"/>
      <c r="P481" s="240"/>
      <c r="Q481" s="7"/>
      <c r="R481" s="7"/>
      <c r="S481" s="7"/>
      <c r="T481" s="7"/>
      <c r="U481" s="7"/>
      <c r="V481" s="7"/>
      <c r="W481" s="7"/>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thickBot="1" x14ac:dyDescent="0.3">
      <c r="A483" s="5"/>
      <c r="B483" s="6"/>
      <c r="C483" s="6"/>
      <c r="D483" s="6"/>
      <c r="E483" s="6"/>
      <c r="F483" s="6"/>
      <c r="G483" s="6"/>
      <c r="H483" s="7"/>
      <c r="I483" s="7"/>
      <c r="J483" s="7"/>
      <c r="K483" s="7"/>
      <c r="L483" s="7"/>
      <c r="M483" s="240"/>
      <c r="N483" s="240"/>
      <c r="O483" s="240"/>
      <c r="P483" s="7"/>
      <c r="Q483" s="7"/>
      <c r="R483" s="7"/>
      <c r="S483" s="7"/>
      <c r="T483" s="7"/>
      <c r="U483" s="7"/>
      <c r="V483" s="7"/>
      <c r="W483" s="7"/>
      <c r="X483" s="6"/>
      <c r="Y483" s="6"/>
      <c r="Z483" s="6"/>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5"/>
      <c r="B484" s="6"/>
      <c r="C484" s="9" t="s">
        <v>0</v>
      </c>
      <c r="D484" s="9"/>
      <c r="E484" s="9"/>
      <c r="F484" s="9"/>
      <c r="G484" s="9"/>
      <c r="H484" s="9"/>
      <c r="I484" s="9"/>
      <c r="J484" s="9"/>
      <c r="K484" s="10"/>
      <c r="L484" s="10"/>
      <c r="M484" s="242"/>
      <c r="N484" s="242"/>
      <c r="O484" s="242"/>
      <c r="P484" s="10"/>
      <c r="Q484" s="10"/>
      <c r="R484" s="10"/>
      <c r="S484" s="10"/>
      <c r="T484" s="10"/>
      <c r="U484" s="10"/>
      <c r="V484" s="10"/>
      <c r="W484" s="11"/>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2" t="s">
        <v>1</v>
      </c>
      <c r="F485" s="13"/>
      <c r="G485" s="14" t="s">
        <v>421</v>
      </c>
      <c r="H485" s="13"/>
      <c r="I485" s="13"/>
      <c r="J485" s="13"/>
      <c r="K485" s="13"/>
      <c r="L485" s="13"/>
      <c r="M485" s="245"/>
      <c r="N485" s="245"/>
      <c r="O485" s="245"/>
      <c r="P485" s="13"/>
      <c r="Q485" s="13"/>
      <c r="R485" s="13"/>
      <c r="S485" s="15"/>
      <c r="T485" s="13"/>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2"/>
      <c r="D486" s="12"/>
      <c r="E486" s="17"/>
      <c r="F486" s="13"/>
      <c r="G486" s="18"/>
      <c r="H486" s="13" t="s">
        <v>26</v>
      </c>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2"/>
      <c r="E487" s="17"/>
      <c r="F487" s="13"/>
      <c r="G487" s="13" t="s">
        <v>2</v>
      </c>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20">
        <v>0</v>
      </c>
      <c r="D488" s="12"/>
      <c r="E488" s="17"/>
      <c r="F488" s="13"/>
      <c r="G488" s="21"/>
      <c r="H488" s="13"/>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22"/>
      <c r="K489" s="22"/>
      <c r="L489" s="22"/>
      <c r="M489" s="819"/>
      <c r="N489" s="819"/>
      <c r="O489" s="819"/>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17"/>
      <c r="J490" s="17"/>
      <c r="K490" s="17"/>
      <c r="L490" s="22"/>
      <c r="M490" s="819"/>
      <c r="N490" s="819"/>
      <c r="O490" s="819"/>
      <c r="P490" s="22"/>
      <c r="Q490" s="22"/>
      <c r="R490" s="22"/>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3"/>
      <c r="J491" s="23"/>
      <c r="K491" s="23"/>
      <c r="L491" s="23"/>
      <c r="M491" s="255"/>
      <c r="N491" s="255"/>
      <c r="O491" s="255"/>
      <c r="P491" s="23"/>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255" t="s">
        <v>445</v>
      </c>
      <c r="J492" s="255" t="s">
        <v>63</v>
      </c>
      <c r="K492" s="255" t="s">
        <v>64</v>
      </c>
      <c r="L492" s="255" t="s">
        <v>65</v>
      </c>
      <c r="M492" s="255" t="s">
        <v>66</v>
      </c>
      <c r="N492" s="255" t="s">
        <v>997</v>
      </c>
      <c r="O492" s="255" t="s">
        <v>998</v>
      </c>
      <c r="P492" s="255" t="s">
        <v>999</v>
      </c>
      <c r="Q492" s="24"/>
      <c r="R492" s="24"/>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5" outlineLevel="1" x14ac:dyDescent="0.25">
      <c r="A493" s="5"/>
      <c r="B493" s="6"/>
      <c r="C493" s="17"/>
      <c r="D493" s="17"/>
      <c r="E493" s="17"/>
      <c r="F493" s="26"/>
      <c r="G493" s="27"/>
      <c r="H493" s="27" t="s">
        <v>81</v>
      </c>
      <c r="I493" s="370">
        <v>0</v>
      </c>
      <c r="J493" s="370">
        <v>0</v>
      </c>
      <c r="K493" s="370">
        <v>0</v>
      </c>
      <c r="L493" s="370">
        <v>1.0416666666666666E-2</v>
      </c>
      <c r="M493" s="370">
        <v>1.0416666666666666E-2</v>
      </c>
      <c r="N493" s="370">
        <v>0</v>
      </c>
      <c r="O493" s="370">
        <v>0</v>
      </c>
      <c r="P493" s="370">
        <v>0</v>
      </c>
      <c r="Q493" s="62"/>
      <c r="R493" s="62"/>
      <c r="S493" s="62"/>
      <c r="T493" s="62"/>
      <c r="U493" s="62"/>
      <c r="V493" s="6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s="765" customFormat="1" ht="15" outlineLevel="1" x14ac:dyDescent="0.25">
      <c r="A494" s="769"/>
      <c r="B494" s="766"/>
      <c r="C494" s="778"/>
      <c r="D494" s="778"/>
      <c r="E494" s="778"/>
      <c r="F494" s="782"/>
      <c r="G494" s="783"/>
      <c r="H494" s="783" t="s">
        <v>1079</v>
      </c>
      <c r="I494" s="370">
        <v>0</v>
      </c>
      <c r="J494" s="370">
        <v>0</v>
      </c>
      <c r="K494" s="370">
        <v>0</v>
      </c>
      <c r="L494" s="370">
        <v>1.0416666666666666E-2</v>
      </c>
      <c r="M494" s="370">
        <v>1.0416666666666666E-2</v>
      </c>
      <c r="N494" s="370">
        <v>0</v>
      </c>
      <c r="O494" s="370">
        <v>0</v>
      </c>
      <c r="P494" s="370">
        <v>0</v>
      </c>
      <c r="Q494" s="62"/>
      <c r="R494" s="62"/>
      <c r="S494" s="62"/>
      <c r="T494" s="62"/>
      <c r="U494" s="62"/>
      <c r="V494" s="60"/>
      <c r="W494" s="773"/>
      <c r="X494" s="768"/>
      <c r="Y494" s="768"/>
      <c r="Z494" s="768"/>
      <c r="AA494" s="768"/>
      <c r="AB494" s="768"/>
      <c r="AC494" s="768"/>
      <c r="AD494" s="768"/>
      <c r="AE494" s="768"/>
      <c r="AF494" s="768"/>
      <c r="AG494" s="768"/>
      <c r="AH494" s="768"/>
      <c r="AI494" s="768"/>
      <c r="AJ494" s="768"/>
      <c r="AK494" s="768"/>
      <c r="AL494" s="768"/>
      <c r="AM494" s="768"/>
      <c r="AN494" s="768"/>
      <c r="AO494" s="768"/>
      <c r="AP494" s="768"/>
      <c r="AQ494" s="768"/>
      <c r="AR494" s="768"/>
      <c r="AS494" s="768"/>
      <c r="AT494" s="768"/>
      <c r="AU494" s="768"/>
      <c r="AV494" s="768"/>
      <c r="AW494" s="768"/>
      <c r="AX494" s="768"/>
      <c r="AY494" s="768"/>
      <c r="AZ494" s="768"/>
      <c r="BA494" s="768"/>
      <c r="BB494" s="768"/>
      <c r="BC494" s="768"/>
      <c r="BD494" s="768"/>
      <c r="BE494" s="768"/>
      <c r="BF494" s="768"/>
      <c r="BG494" s="768"/>
      <c r="BH494" s="768"/>
      <c r="BI494" s="768"/>
      <c r="BJ494" s="768"/>
      <c r="BK494" s="768"/>
      <c r="BL494" s="768"/>
      <c r="BM494" s="768"/>
      <c r="BN494" s="768"/>
      <c r="BO494" s="768"/>
      <c r="BP494" s="768"/>
    </row>
    <row r="495" spans="1:68" s="765" customFormat="1" ht="15" outlineLevel="1" x14ac:dyDescent="0.25">
      <c r="A495" s="769"/>
      <c r="B495" s="766"/>
      <c r="C495" s="778"/>
      <c r="D495" s="778"/>
      <c r="E495" s="778"/>
      <c r="F495" s="782"/>
      <c r="G495" s="783"/>
      <c r="H495" s="783" t="s">
        <v>72</v>
      </c>
      <c r="I495" s="370">
        <v>0</v>
      </c>
      <c r="J495" s="370">
        <v>0</v>
      </c>
      <c r="K495" s="370">
        <v>0</v>
      </c>
      <c r="L495" s="370">
        <v>1.0416666666666666E-2</v>
      </c>
      <c r="M495" s="370">
        <v>1.0416666666666666E-2</v>
      </c>
      <c r="N495" s="370">
        <v>0</v>
      </c>
      <c r="O495" s="370">
        <v>0</v>
      </c>
      <c r="P495" s="370">
        <v>0</v>
      </c>
      <c r="Q495" s="62"/>
      <c r="R495" s="62"/>
      <c r="S495" s="62"/>
      <c r="T495" s="62"/>
      <c r="U495" s="62"/>
      <c r="V495" s="60"/>
      <c r="W495" s="773"/>
      <c r="X495" s="768"/>
      <c r="Y495" s="768"/>
      <c r="Z495" s="768"/>
      <c r="AA495" s="768"/>
      <c r="AB495" s="768"/>
      <c r="AC495" s="768"/>
      <c r="AD495" s="768"/>
      <c r="AE495" s="768"/>
      <c r="AF495" s="768"/>
      <c r="AG495" s="768"/>
      <c r="AH495" s="768"/>
      <c r="AI495" s="768"/>
      <c r="AJ495" s="768"/>
      <c r="AK495" s="768"/>
      <c r="AL495" s="768"/>
      <c r="AM495" s="768"/>
      <c r="AN495" s="768"/>
      <c r="AO495" s="768"/>
      <c r="AP495" s="768"/>
      <c r="AQ495" s="768"/>
      <c r="AR495" s="768"/>
      <c r="AS495" s="768"/>
      <c r="AT495" s="768"/>
      <c r="AU495" s="768"/>
      <c r="AV495" s="768"/>
      <c r="AW495" s="768"/>
      <c r="AX495" s="768"/>
      <c r="AY495" s="768"/>
      <c r="AZ495" s="768"/>
      <c r="BA495" s="768"/>
      <c r="BB495" s="768"/>
      <c r="BC495" s="768"/>
      <c r="BD495" s="768"/>
      <c r="BE495" s="768"/>
      <c r="BF495" s="768"/>
      <c r="BG495" s="768"/>
      <c r="BH495" s="768"/>
      <c r="BI495" s="768"/>
      <c r="BJ495" s="768"/>
      <c r="BK495" s="768"/>
      <c r="BL495" s="768"/>
      <c r="BM495" s="768"/>
      <c r="BN495" s="768"/>
      <c r="BO495" s="768"/>
      <c r="BP495" s="768"/>
    </row>
    <row r="496" spans="1:68" ht="15" outlineLevel="1" x14ac:dyDescent="0.25">
      <c r="A496" s="5"/>
      <c r="B496" s="6"/>
      <c r="C496" s="17"/>
      <c r="D496" s="17"/>
      <c r="E496" s="17"/>
      <c r="F496" s="26"/>
      <c r="G496" s="27"/>
      <c r="H496" s="27" t="s">
        <v>1080</v>
      </c>
      <c r="I496" s="370">
        <v>0</v>
      </c>
      <c r="J496" s="370">
        <v>0</v>
      </c>
      <c r="K496" s="370">
        <v>0</v>
      </c>
      <c r="L496" s="370">
        <v>1.0416666666666666E-2</v>
      </c>
      <c r="M496" s="370">
        <v>1.0416666666666666E-2</v>
      </c>
      <c r="N496" s="370">
        <v>0</v>
      </c>
      <c r="O496" s="370">
        <v>0</v>
      </c>
      <c r="P496" s="370">
        <v>0</v>
      </c>
      <c r="Q496" s="62"/>
      <c r="R496" s="62"/>
      <c r="S496" s="62"/>
      <c r="T496" s="62"/>
      <c r="U496" s="62"/>
      <c r="V496" s="60"/>
      <c r="W496" s="16"/>
      <c r="X496" s="7"/>
      <c r="Y496" s="7"/>
      <c r="Z496" s="7"/>
      <c r="AA496" s="240"/>
      <c r="AB496" s="240"/>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row>
    <row r="497" spans="1:68" s="765" customFormat="1" ht="12" customHeight="1" outlineLevel="1" x14ac:dyDescent="0.25">
      <c r="A497" s="769"/>
      <c r="B497" s="766"/>
      <c r="C497" s="778"/>
      <c r="D497" s="778"/>
      <c r="E497" s="778"/>
      <c r="F497" s="782"/>
      <c r="G497" s="783"/>
      <c r="H497" s="783" t="s">
        <v>73</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773"/>
      <c r="X497" s="768"/>
      <c r="Y497" s="768"/>
      <c r="Z497" s="768"/>
      <c r="AA497" s="768"/>
      <c r="AB497" s="768"/>
      <c r="AC497" s="768"/>
      <c r="AD497" s="768"/>
      <c r="AE497" s="768"/>
      <c r="AF497" s="768"/>
      <c r="AG497" s="768"/>
      <c r="AH497" s="768"/>
      <c r="AI497" s="768"/>
      <c r="AJ497" s="768"/>
      <c r="AK497" s="768"/>
      <c r="AL497" s="768"/>
      <c r="AM497" s="768"/>
      <c r="AN497" s="768"/>
      <c r="AO497" s="768"/>
      <c r="AP497" s="768"/>
      <c r="AQ497" s="768"/>
      <c r="AR497" s="768"/>
      <c r="AS497" s="768"/>
      <c r="AT497" s="768"/>
      <c r="AU497" s="768"/>
      <c r="AV497" s="768"/>
      <c r="AW497" s="768"/>
      <c r="AX497" s="768"/>
      <c r="AY497" s="768"/>
      <c r="AZ497" s="768"/>
      <c r="BA497" s="768"/>
      <c r="BB497" s="768"/>
      <c r="BC497" s="768"/>
      <c r="BD497" s="768"/>
      <c r="BE497" s="768"/>
      <c r="BF497" s="768"/>
      <c r="BG497" s="768"/>
      <c r="BH497" s="768"/>
      <c r="BI497" s="768"/>
      <c r="BJ497" s="768"/>
      <c r="BK497" s="768"/>
      <c r="BL497" s="768"/>
      <c r="BM497" s="768"/>
      <c r="BN497" s="768"/>
      <c r="BO497" s="768"/>
      <c r="BP497" s="768"/>
    </row>
    <row r="498" spans="1:68" ht="12" customHeight="1" outlineLevel="1" x14ac:dyDescent="0.25">
      <c r="A498" s="5"/>
      <c r="B498" s="6"/>
      <c r="C498" s="17"/>
      <c r="D498" s="17"/>
      <c r="E498" s="17"/>
      <c r="F498" s="26"/>
      <c r="G498" s="198"/>
      <c r="H498" s="198" t="s">
        <v>1076</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7"/>
      <c r="D499" s="17"/>
      <c r="E499" s="17"/>
      <c r="F499" s="33"/>
      <c r="G499" s="198"/>
      <c r="H499" s="198" t="s">
        <v>74</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s="765" customFormat="1" ht="12" customHeight="1" outlineLevel="1" x14ac:dyDescent="0.25">
      <c r="A500" s="769"/>
      <c r="B500" s="766"/>
      <c r="C500" s="778"/>
      <c r="D500" s="778"/>
      <c r="E500" s="778"/>
      <c r="F500" s="780"/>
      <c r="G500" s="783"/>
      <c r="H500" s="783" t="s">
        <v>75</v>
      </c>
      <c r="I500" s="370">
        <v>0</v>
      </c>
      <c r="J500" s="370">
        <v>0</v>
      </c>
      <c r="K500" s="370">
        <v>0</v>
      </c>
      <c r="L500" s="370">
        <v>0</v>
      </c>
      <c r="M500" s="370">
        <v>0</v>
      </c>
      <c r="N500" s="370">
        <v>0</v>
      </c>
      <c r="O500" s="370">
        <v>0</v>
      </c>
      <c r="P500" s="370">
        <v>0</v>
      </c>
      <c r="Q500" s="59"/>
      <c r="R500" s="59"/>
      <c r="S500" s="59"/>
      <c r="T500" s="59"/>
      <c r="U500" s="59"/>
      <c r="V500" s="60"/>
      <c r="W500" s="773"/>
      <c r="X500" s="768"/>
      <c r="Y500" s="768"/>
      <c r="Z500" s="768"/>
      <c r="AA500" s="768"/>
      <c r="AB500" s="768"/>
      <c r="AC500" s="768"/>
      <c r="AD500" s="768"/>
      <c r="AE500" s="768"/>
      <c r="AF500" s="768"/>
      <c r="AG500" s="768"/>
      <c r="AH500" s="768"/>
      <c r="AI500" s="768"/>
      <c r="AJ500" s="768"/>
      <c r="AK500" s="768"/>
      <c r="AL500" s="768"/>
      <c r="AM500" s="768"/>
      <c r="AN500" s="768"/>
      <c r="AO500" s="768"/>
      <c r="AP500" s="768"/>
      <c r="AQ500" s="768"/>
      <c r="AR500" s="768"/>
      <c r="AS500" s="768"/>
      <c r="AT500" s="768"/>
      <c r="AU500" s="768"/>
      <c r="AV500" s="768"/>
      <c r="AW500" s="768"/>
      <c r="AX500" s="768"/>
      <c r="AY500" s="768"/>
      <c r="AZ500" s="768"/>
      <c r="BA500" s="768"/>
      <c r="BB500" s="768"/>
      <c r="BC500" s="768"/>
      <c r="BD500" s="768"/>
      <c r="BE500" s="768"/>
      <c r="BF500" s="768"/>
      <c r="BG500" s="768"/>
      <c r="BH500" s="768"/>
      <c r="BI500" s="768"/>
      <c r="BJ500" s="768"/>
      <c r="BK500" s="768"/>
      <c r="BL500" s="768"/>
      <c r="BM500" s="768"/>
      <c r="BN500" s="768"/>
      <c r="BO500" s="768"/>
      <c r="BP500" s="768"/>
    </row>
    <row r="501" spans="1:68" ht="12" customHeight="1" outlineLevel="1" x14ac:dyDescent="0.25">
      <c r="A501" s="5"/>
      <c r="B501" s="6"/>
      <c r="C501" s="17"/>
      <c r="D501" s="17"/>
      <c r="E501" s="17"/>
      <c r="F501" s="33"/>
      <c r="G501" s="198"/>
      <c r="H501" s="198" t="s">
        <v>1078</v>
      </c>
      <c r="I501" s="370">
        <v>0</v>
      </c>
      <c r="J501" s="370">
        <v>0</v>
      </c>
      <c r="K501" s="370">
        <v>0</v>
      </c>
      <c r="L501" s="370">
        <v>0</v>
      </c>
      <c r="M501" s="370">
        <v>0</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65" customFormat="1" ht="12" customHeight="1" outlineLevel="1" x14ac:dyDescent="0.25">
      <c r="A502" s="769"/>
      <c r="B502" s="766"/>
      <c r="C502" s="778"/>
      <c r="D502" s="778"/>
      <c r="E502" s="778"/>
      <c r="F502" s="780"/>
      <c r="G502" s="783"/>
      <c r="H502" s="783" t="s">
        <v>76</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773"/>
      <c r="X502" s="768"/>
      <c r="Y502" s="768"/>
      <c r="Z502" s="768"/>
      <c r="AA502" s="768"/>
      <c r="AB502" s="768"/>
      <c r="AC502" s="768"/>
      <c r="AD502" s="768"/>
      <c r="AE502" s="768"/>
      <c r="AF502" s="768"/>
      <c r="AG502" s="768"/>
      <c r="AH502" s="768"/>
      <c r="AI502" s="768"/>
      <c r="AJ502" s="768"/>
      <c r="AK502" s="768"/>
      <c r="AL502" s="768"/>
      <c r="AM502" s="768"/>
      <c r="AN502" s="768"/>
      <c r="AO502" s="768"/>
      <c r="AP502" s="768"/>
      <c r="AQ502" s="768"/>
      <c r="AR502" s="768"/>
      <c r="AS502" s="768"/>
      <c r="AT502" s="768"/>
      <c r="AU502" s="768"/>
      <c r="AV502" s="768"/>
      <c r="AW502" s="768"/>
      <c r="AX502" s="768"/>
      <c r="AY502" s="768"/>
      <c r="AZ502" s="768"/>
      <c r="BA502" s="768"/>
      <c r="BB502" s="768"/>
      <c r="BC502" s="768"/>
      <c r="BD502" s="768"/>
      <c r="BE502" s="768"/>
      <c r="BF502" s="768"/>
      <c r="BG502" s="768"/>
      <c r="BH502" s="768"/>
      <c r="BI502" s="768"/>
      <c r="BJ502" s="768"/>
      <c r="BK502" s="768"/>
      <c r="BL502" s="768"/>
      <c r="BM502" s="768"/>
      <c r="BN502" s="768"/>
      <c r="BO502" s="768"/>
      <c r="BP502" s="768"/>
    </row>
    <row r="503" spans="1:68" ht="12" customHeight="1" outlineLevel="1" x14ac:dyDescent="0.25">
      <c r="A503" s="5"/>
      <c r="B503" s="6"/>
      <c r="C503" s="17"/>
      <c r="D503" s="17"/>
      <c r="E503" s="17"/>
      <c r="F503" s="33"/>
      <c r="G503" s="198"/>
      <c r="H503" s="198" t="s">
        <v>1077</v>
      </c>
      <c r="I503" s="370">
        <v>0.33333333333333331</v>
      </c>
      <c r="J503" s="370">
        <v>0.33333333333333331</v>
      </c>
      <c r="K503" s="370">
        <v>0.125</v>
      </c>
      <c r="L503" s="370">
        <v>8.3333333333333329E-2</v>
      </c>
      <c r="M503" s="370">
        <v>8.3333333333333329E-2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33"/>
      <c r="G504" s="198"/>
      <c r="H504" s="198" t="s">
        <v>77</v>
      </c>
      <c r="I504" s="370">
        <v>0.16666666666666666</v>
      </c>
      <c r="J504" s="370">
        <v>0.16666666666666666</v>
      </c>
      <c r="K504" s="370">
        <v>6.25E-2</v>
      </c>
      <c r="L504" s="370">
        <v>4.1666666666666664E-2</v>
      </c>
      <c r="M504" s="370">
        <v>4.1666666666666664E-2</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33"/>
      <c r="G505" s="198"/>
      <c r="H505" s="198" t="s">
        <v>78</v>
      </c>
      <c r="I505" s="370">
        <v>0</v>
      </c>
      <c r="J505" s="370">
        <v>0</v>
      </c>
      <c r="K505" s="370">
        <v>0</v>
      </c>
      <c r="L505" s="370">
        <v>0</v>
      </c>
      <c r="M505" s="370">
        <v>0</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250</v>
      </c>
      <c r="I506" s="370">
        <v>0.05</v>
      </c>
      <c r="J506" s="370">
        <v>0.05</v>
      </c>
      <c r="K506" s="370">
        <v>0.05</v>
      </c>
      <c r="L506" s="370">
        <v>0.05</v>
      </c>
      <c r="M506" s="370">
        <v>0.05</v>
      </c>
      <c r="N506" s="370">
        <v>0.05</v>
      </c>
      <c r="O506" s="370">
        <v>0.05</v>
      </c>
      <c r="P506" s="370">
        <v>0.05</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82</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83</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84</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34"/>
      <c r="H510" s="34"/>
      <c r="I510" s="64"/>
      <c r="J510" s="63"/>
      <c r="K510" s="63"/>
      <c r="L510" s="63"/>
      <c r="M510" s="63"/>
      <c r="N510" s="63"/>
      <c r="O510" s="63"/>
      <c r="P510" s="63"/>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5.0999999999999996" customHeight="1" outlineLevel="1" x14ac:dyDescent="0.25">
      <c r="A511" s="5"/>
      <c r="B511" s="6"/>
      <c r="C511" s="17"/>
      <c r="D511" s="17"/>
      <c r="E511" s="17"/>
      <c r="F511" s="36"/>
      <c r="G511" s="37"/>
      <c r="H511" s="37"/>
      <c r="I511" s="37"/>
      <c r="J511" s="38"/>
      <c r="K511" s="38"/>
      <c r="L511" s="38"/>
      <c r="M511" s="268"/>
      <c r="N511" s="268"/>
      <c r="O511" s="268"/>
      <c r="P511" s="38"/>
      <c r="Q511" s="38"/>
      <c r="R511" s="38"/>
      <c r="S511" s="38"/>
      <c r="T511" s="38"/>
      <c r="U511" s="38"/>
      <c r="V511" s="3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24.95" customHeight="1" outlineLevel="1" x14ac:dyDescent="0.25">
      <c r="A512" s="5"/>
      <c r="B512" s="6"/>
      <c r="C512" s="39"/>
      <c r="D512" s="39"/>
      <c r="E512" s="39"/>
      <c r="F512" s="39"/>
      <c r="G512" s="40" t="str">
        <f>G485</f>
        <v>Yield reduction - Frost</v>
      </c>
      <c r="H512" s="39"/>
      <c r="I512" s="39"/>
      <c r="J512" s="39"/>
      <c r="K512" s="39"/>
      <c r="L512" s="39"/>
      <c r="M512" s="269"/>
      <c r="N512" s="269"/>
      <c r="O512" s="269"/>
      <c r="P512" s="39"/>
      <c r="Q512" s="39"/>
      <c r="R512" s="39"/>
      <c r="S512" s="39"/>
      <c r="T512" s="39"/>
      <c r="U512" s="39"/>
      <c r="V512" s="39"/>
      <c r="W512" s="41" t="s">
        <v>24</v>
      </c>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12" customHeight="1" outlineLevel="1" x14ac:dyDescent="0.25">
      <c r="A513" s="5"/>
      <c r="B513" s="6"/>
      <c r="C513" s="6"/>
      <c r="D513" s="6"/>
      <c r="E513" s="6"/>
      <c r="F513" s="7"/>
      <c r="G513" s="7"/>
      <c r="H513" s="7"/>
      <c r="I513" s="7"/>
      <c r="J513" s="7"/>
      <c r="K513" s="7"/>
      <c r="L513" s="7"/>
      <c r="M513" s="240"/>
      <c r="N513" s="240"/>
      <c r="O513" s="240"/>
      <c r="P513" s="7"/>
      <c r="Q513" s="7"/>
      <c r="R513" s="7"/>
      <c r="S513" s="7"/>
      <c r="T513" s="7"/>
      <c r="U513" s="7"/>
      <c r="V513" s="7"/>
      <c r="W513" s="7"/>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c r="BQ513" s="7"/>
      <c r="BR513" s="7"/>
      <c r="BS513" s="7"/>
      <c r="BT513" s="7"/>
      <c r="BU513" s="7"/>
      <c r="BV513" s="7"/>
      <c r="BW513" s="7"/>
      <c r="BX513" s="7"/>
      <c r="BY513" s="7"/>
      <c r="BZ513" s="7"/>
      <c r="CA513" s="7"/>
      <c r="CB513" s="7"/>
      <c r="CC513" s="7"/>
      <c r="CD513" s="7"/>
      <c r="CE513" s="7"/>
      <c r="CF513" s="7"/>
    </row>
    <row r="514" spans="1:84" ht="12" customHeight="1" outlineLevel="1" x14ac:dyDescent="0.25">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5.0999999999999996" customHeight="1" outlineLevel="1" thickBot="1" x14ac:dyDescent="0.3">
      <c r="A515" s="5"/>
      <c r="B515" s="6"/>
      <c r="C515" s="6"/>
      <c r="D515" s="6"/>
      <c r="E515" s="6"/>
      <c r="F515" s="6"/>
      <c r="G515" s="6"/>
      <c r="H515" s="7"/>
      <c r="I515" s="7"/>
      <c r="J515" s="7"/>
      <c r="K515" s="7"/>
      <c r="L515" s="7"/>
      <c r="M515" s="7"/>
      <c r="N515" s="7"/>
      <c r="O515" s="7"/>
      <c r="P515" s="7"/>
      <c r="Q515" s="7"/>
      <c r="R515" s="7"/>
      <c r="S515" s="7"/>
      <c r="T515" s="7"/>
      <c r="U515" s="7"/>
      <c r="V515" s="7"/>
      <c r="W515" s="7"/>
      <c r="X515" s="6"/>
      <c r="Y515" s="6"/>
      <c r="Z515" s="6"/>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5"/>
      <c r="B516" s="6"/>
      <c r="C516" s="9" t="s">
        <v>0</v>
      </c>
      <c r="D516" s="9"/>
      <c r="E516" s="9"/>
      <c r="F516" s="9"/>
      <c r="G516" s="9"/>
      <c r="H516" s="9"/>
      <c r="I516" s="9"/>
      <c r="J516" s="9"/>
      <c r="K516" s="317"/>
      <c r="L516" s="10"/>
      <c r="M516" s="10"/>
      <c r="N516" s="10"/>
      <c r="O516" s="10"/>
      <c r="P516" s="10"/>
      <c r="Q516" s="10"/>
      <c r="R516" s="10"/>
      <c r="S516" s="10"/>
      <c r="T516" s="10"/>
      <c r="U516" s="10"/>
      <c r="V516" s="10"/>
      <c r="W516" s="11"/>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84" ht="12" customHeight="1" outlineLevel="1" x14ac:dyDescent="0.25">
      <c r="A517" s="5"/>
      <c r="B517" s="6"/>
      <c r="C517" s="12"/>
      <c r="D517" s="12"/>
      <c r="E517" s="12" t="s">
        <v>1</v>
      </c>
      <c r="F517" s="13"/>
      <c r="G517" s="14" t="s">
        <v>379</v>
      </c>
      <c r="H517" s="13"/>
      <c r="I517" s="13"/>
      <c r="J517" s="13"/>
      <c r="K517" s="13"/>
      <c r="L517" s="13"/>
      <c r="M517" s="13"/>
      <c r="N517" s="13"/>
      <c r="O517" s="13"/>
      <c r="P517" s="13"/>
      <c r="Q517" s="13"/>
      <c r="R517" s="13"/>
      <c r="S517" s="15"/>
      <c r="T517" s="13"/>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84" ht="12" customHeight="1" outlineLevel="1" x14ac:dyDescent="0.25">
      <c r="A518" s="5"/>
      <c r="B518" s="6"/>
      <c r="C518" s="12"/>
      <c r="D518" s="12"/>
      <c r="E518" s="17"/>
      <c r="F518" s="13"/>
      <c r="G518" s="18"/>
      <c r="H518" s="13"/>
      <c r="I518" s="13"/>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7"/>
      <c r="D519" s="12"/>
      <c r="E519" s="17"/>
      <c r="F519" s="13"/>
      <c r="G519" s="13"/>
      <c r="H519" s="13"/>
      <c r="I519" s="13" t="s">
        <v>407</v>
      </c>
      <c r="J519" s="13"/>
      <c r="K519" s="13"/>
      <c r="L519" s="13"/>
      <c r="M519" s="13"/>
      <c r="N519" s="13"/>
      <c r="O519" s="13"/>
      <c r="P519" s="13"/>
      <c r="Q519" s="13"/>
      <c r="R519" s="13"/>
      <c r="S519" s="15"/>
      <c r="T519" s="19"/>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7"/>
      <c r="D520" s="17"/>
      <c r="E520" s="17"/>
      <c r="F520" s="17"/>
      <c r="G520" s="17"/>
      <c r="H520" s="17"/>
      <c r="I520" s="17"/>
      <c r="J520" s="17"/>
      <c r="K520" s="17"/>
      <c r="L520" s="17"/>
      <c r="M520" s="17"/>
      <c r="N520" s="17"/>
      <c r="O520" s="17"/>
      <c r="P520" s="17"/>
      <c r="Q520" s="314"/>
      <c r="R520" s="31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7"/>
      <c r="E521" s="17"/>
      <c r="F521" s="17"/>
      <c r="G521" s="17"/>
      <c r="H521" s="17"/>
      <c r="I521" s="17"/>
      <c r="J521" s="17"/>
      <c r="K521" s="17"/>
      <c r="L521" s="17"/>
      <c r="M521" s="17"/>
      <c r="N521" s="17"/>
      <c r="O521" s="17"/>
      <c r="P521" s="17"/>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t="s">
        <v>121</v>
      </c>
      <c r="I522" s="17" t="s">
        <v>122</v>
      </c>
      <c r="J522" s="17" t="s">
        <v>123</v>
      </c>
      <c r="K522" s="17" t="s">
        <v>124</v>
      </c>
      <c r="L522" s="17" t="s">
        <v>125</v>
      </c>
      <c r="M522" s="23"/>
      <c r="N522" s="23"/>
      <c r="O522" s="23"/>
      <c r="P522" s="24"/>
      <c r="Q522" s="24"/>
      <c r="R522" s="2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33"/>
      <c r="H523" s="331" t="s">
        <v>404</v>
      </c>
      <c r="I523" s="373">
        <v>0</v>
      </c>
      <c r="J523" s="373">
        <v>0.97</v>
      </c>
      <c r="K523" s="377">
        <v>43600</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33"/>
      <c r="H524" s="332" t="s">
        <v>405</v>
      </c>
      <c r="I524" s="373">
        <v>1</v>
      </c>
      <c r="J524" s="373">
        <v>0.86</v>
      </c>
      <c r="K524" s="377">
        <v>43617</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2" t="s">
        <v>68</v>
      </c>
      <c r="I525" s="373">
        <v>1</v>
      </c>
      <c r="J525" s="373">
        <v>0.7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0.87</v>
      </c>
      <c r="K526" s="377">
        <v>43653</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3" t="s">
        <v>71</v>
      </c>
      <c r="I527" s="373">
        <v>1</v>
      </c>
      <c r="J527" s="373">
        <v>1.3</v>
      </c>
      <c r="K527" s="377">
        <v>43556</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3" t="s">
        <v>70</v>
      </c>
      <c r="I528" s="373">
        <v>1</v>
      </c>
      <c r="J528" s="373">
        <v>1.1000000000000001</v>
      </c>
      <c r="K528" s="377">
        <v>43647</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69</v>
      </c>
      <c r="I529" s="373">
        <v>1</v>
      </c>
      <c r="J529" s="373">
        <v>1.1499999999999999</v>
      </c>
      <c r="K529" s="377">
        <v>43511</v>
      </c>
      <c r="L529" s="373">
        <v>90</v>
      </c>
      <c r="M529" s="316"/>
      <c r="N529" s="65"/>
      <c r="O529" s="65"/>
      <c r="P529" s="65"/>
      <c r="Q529" s="59"/>
      <c r="R529" s="59"/>
      <c r="S529" s="59"/>
      <c r="T529" s="59"/>
      <c r="U529" s="59"/>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5.0999999999999996" customHeight="1" outlineLevel="1" x14ac:dyDescent="0.25">
      <c r="A531" s="5"/>
      <c r="B531" s="6"/>
      <c r="C531" s="17"/>
      <c r="D531" s="17"/>
      <c r="E531" s="17"/>
      <c r="F531" s="36"/>
      <c r="G531" s="37"/>
      <c r="H531" s="37"/>
      <c r="I531" s="37"/>
      <c r="J531" s="38"/>
      <c r="K531" s="38"/>
      <c r="L531" s="38"/>
      <c r="M531" s="38"/>
      <c r="N531" s="38"/>
      <c r="O531" s="38"/>
      <c r="P531" s="38"/>
      <c r="Q531" s="38"/>
      <c r="R531" s="38"/>
      <c r="S531" s="38"/>
      <c r="T531" s="38"/>
      <c r="U531" s="38"/>
      <c r="V531" s="3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24.95" customHeight="1" outlineLevel="1" x14ac:dyDescent="0.25">
      <c r="A532" s="5"/>
      <c r="B532" s="6"/>
      <c r="C532" s="39"/>
      <c r="D532" s="39"/>
      <c r="E532" s="39"/>
      <c r="F532" s="39"/>
      <c r="G532" s="40" t="str">
        <f>G517</f>
        <v>Fert info</v>
      </c>
      <c r="H532" s="39"/>
      <c r="I532" s="39"/>
      <c r="J532" s="39"/>
      <c r="K532" s="39"/>
      <c r="L532" s="39"/>
      <c r="M532" s="39"/>
      <c r="N532" s="39"/>
      <c r="O532" s="39"/>
      <c r="P532" s="39"/>
      <c r="Q532" s="39"/>
      <c r="R532" s="39"/>
      <c r="S532" s="39"/>
      <c r="T532" s="39"/>
      <c r="U532" s="39"/>
      <c r="V532" s="39"/>
      <c r="W532" s="41" t="s">
        <v>24</v>
      </c>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7"/>
      <c r="G533" s="7"/>
      <c r="H533" s="7"/>
      <c r="I533" s="7"/>
      <c r="J533" s="7"/>
      <c r="K533" s="7"/>
      <c r="L533" s="7"/>
      <c r="M533" s="7"/>
      <c r="N533" s="7"/>
      <c r="O533" s="7"/>
      <c r="P533" s="7"/>
      <c r="Q533" s="7"/>
      <c r="R533" s="7"/>
      <c r="S533" s="7"/>
      <c r="T533" s="7"/>
      <c r="U533" s="7"/>
      <c r="V533" s="7"/>
      <c r="W533" s="7"/>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2" customHeight="1" outlineLevel="1" x14ac:dyDescent="0.25">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thickBot="1" x14ac:dyDescent="0.3">
      <c r="A535" s="5"/>
      <c r="B535" s="6"/>
      <c r="C535" s="6"/>
      <c r="D535" s="6"/>
      <c r="E535" s="6"/>
      <c r="F535" s="6"/>
      <c r="G535" s="6"/>
      <c r="H535" s="7"/>
      <c r="I535" s="7"/>
      <c r="J535" s="7"/>
      <c r="K535" s="7"/>
      <c r="L535" s="7"/>
      <c r="M535" s="240"/>
      <c r="N535" s="240"/>
      <c r="O535" s="240"/>
      <c r="P535" s="7"/>
      <c r="Q535" s="7"/>
      <c r="R535" s="7"/>
      <c r="S535" s="7"/>
      <c r="T535" s="7"/>
      <c r="U535" s="7"/>
      <c r="V535" s="7"/>
      <c r="W535" s="7"/>
      <c r="X535" s="6"/>
      <c r="Y535" s="6"/>
      <c r="Z535" s="6"/>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5"/>
      <c r="B536" s="6"/>
      <c r="C536" s="9" t="s">
        <v>0</v>
      </c>
      <c r="D536" s="9"/>
      <c r="E536" s="9"/>
      <c r="F536" s="9"/>
      <c r="G536" s="9"/>
      <c r="H536" s="9"/>
      <c r="I536" s="9"/>
      <c r="J536" s="9"/>
      <c r="K536" s="10"/>
      <c r="L536" s="10"/>
      <c r="M536" s="242"/>
      <c r="N536" s="242"/>
      <c r="O536" s="242"/>
      <c r="P536" s="10"/>
      <c r="Q536" s="10"/>
      <c r="R536" s="10"/>
      <c r="S536" s="10"/>
      <c r="T536" s="10"/>
      <c r="U536" s="10"/>
      <c r="V536" s="10"/>
      <c r="W536" s="11"/>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2" t="s">
        <v>1</v>
      </c>
      <c r="F537" s="13"/>
      <c r="G537" s="14" t="s">
        <v>33</v>
      </c>
      <c r="H537" s="13"/>
      <c r="I537" s="13"/>
      <c r="J537" s="13"/>
      <c r="K537" s="13"/>
      <c r="L537" s="13"/>
      <c r="M537" s="245"/>
      <c r="N537" s="245"/>
      <c r="O537" s="245"/>
      <c r="P537" s="13"/>
      <c r="Q537" s="13"/>
      <c r="R537" s="13"/>
      <c r="S537" s="15"/>
      <c r="T537" s="13"/>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2"/>
      <c r="D538" s="12"/>
      <c r="E538" s="17"/>
      <c r="F538" s="13"/>
      <c r="G538" s="18"/>
      <c r="H538" s="13" t="s">
        <v>26</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7"/>
      <c r="D539" s="12"/>
      <c r="E539" s="17"/>
      <c r="F539" s="13"/>
      <c r="G539" s="13" t="s">
        <v>2</v>
      </c>
      <c r="H539" s="43" t="s">
        <v>34</v>
      </c>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20">
        <v>0</v>
      </c>
      <c r="D540" s="12"/>
      <c r="E540" s="17"/>
      <c r="F540" s="13"/>
      <c r="G540" s="21"/>
      <c r="H540" s="13"/>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22"/>
      <c r="K541" s="22"/>
      <c r="L541" s="22"/>
      <c r="M541" s="819"/>
      <c r="N541" s="819"/>
      <c r="O541" s="819"/>
      <c r="P541" s="22"/>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2"/>
      <c r="R542" s="22"/>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17"/>
      <c r="K543" s="17"/>
      <c r="L543" s="17"/>
      <c r="M543" s="249"/>
      <c r="N543" s="249"/>
      <c r="O543" s="249"/>
      <c r="P543" s="17"/>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255" t="s">
        <v>445</v>
      </c>
      <c r="J544" s="255" t="s">
        <v>63</v>
      </c>
      <c r="K544" s="255" t="s">
        <v>64</v>
      </c>
      <c r="L544" s="255" t="s">
        <v>65</v>
      </c>
      <c r="M544" s="255" t="s">
        <v>66</v>
      </c>
      <c r="N544" s="255" t="s">
        <v>997</v>
      </c>
      <c r="O544" s="255" t="s">
        <v>998</v>
      </c>
      <c r="P544" s="255" t="s">
        <v>999</v>
      </c>
      <c r="Q544" s="24"/>
      <c r="R544" s="24"/>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1" t="s">
        <v>404</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H546" s="332" t="s">
        <v>405</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68</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71</v>
      </c>
      <c r="I549" s="374">
        <v>0.7</v>
      </c>
      <c r="J549" s="374">
        <v>1</v>
      </c>
      <c r="K549" s="374">
        <v>1</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70</v>
      </c>
      <c r="I550" s="374">
        <v>0.67</v>
      </c>
      <c r="J550" s="374">
        <v>1</v>
      </c>
      <c r="K550" s="374">
        <v>0.83</v>
      </c>
      <c r="L550" s="374">
        <v>0.83</v>
      </c>
      <c r="M550" s="374">
        <v>0.83</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69</v>
      </c>
      <c r="I551" s="374">
        <v>0.42</v>
      </c>
      <c r="J551" s="374">
        <v>0.83</v>
      </c>
      <c r="K551" s="374">
        <v>0.83</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M553" s="75"/>
      <c r="N553" s="75"/>
      <c r="O553" s="75"/>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5.0999999999999996" customHeight="1" outlineLevel="1" x14ac:dyDescent="0.25">
      <c r="A554" s="5"/>
      <c r="B554" s="6"/>
      <c r="C554" s="17"/>
      <c r="D554" s="17"/>
      <c r="E554" s="17"/>
      <c r="F554" s="36"/>
      <c r="G554" s="37"/>
      <c r="H554" s="37"/>
      <c r="I554" s="37"/>
      <c r="J554" s="38"/>
      <c r="K554" s="38"/>
      <c r="L554" s="38"/>
      <c r="M554" s="268"/>
      <c r="N554" s="268"/>
      <c r="O554" s="268"/>
      <c r="P554" s="38"/>
      <c r="Q554" s="38"/>
      <c r="R554" s="38"/>
      <c r="S554" s="38"/>
      <c r="T554" s="38"/>
      <c r="U554" s="38"/>
      <c r="V554" s="3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24.95" customHeight="1" outlineLevel="1" x14ac:dyDescent="0.25">
      <c r="A555" s="5"/>
      <c r="B555" s="6"/>
      <c r="C555" s="39"/>
      <c r="D555" s="39"/>
      <c r="E555" s="39"/>
      <c r="F555" s="39"/>
      <c r="G555" s="40" t="str">
        <f>G537</f>
        <v>Fert by Soil</v>
      </c>
      <c r="H555" s="39"/>
      <c r="I555" s="39"/>
      <c r="J555" s="39"/>
      <c r="K555" s="39"/>
      <c r="L555" s="39"/>
      <c r="M555" s="269"/>
      <c r="N555" s="269"/>
      <c r="O555" s="269"/>
      <c r="P555" s="39"/>
      <c r="Q555" s="39"/>
      <c r="R555" s="39"/>
      <c r="S555" s="39"/>
      <c r="T555" s="39"/>
      <c r="U555" s="39"/>
      <c r="V555" s="39"/>
      <c r="W555" s="41" t="s">
        <v>24</v>
      </c>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7"/>
      <c r="G556" s="7"/>
      <c r="H556" s="7"/>
      <c r="I556" s="7"/>
      <c r="J556" s="7"/>
      <c r="K556" s="7"/>
      <c r="L556" s="7"/>
      <c r="M556" s="240"/>
      <c r="N556" s="240"/>
      <c r="O556" s="240"/>
      <c r="P556" s="7"/>
      <c r="Q556" s="7"/>
      <c r="R556" s="7"/>
      <c r="S556" s="7"/>
      <c r="T556" s="7"/>
      <c r="U556" s="7"/>
      <c r="V556" s="7"/>
      <c r="W556" s="7"/>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thickBot="1" x14ac:dyDescent="0.3">
      <c r="A558" s="5"/>
      <c r="B558" s="6"/>
      <c r="C558" s="6"/>
      <c r="D558" s="6"/>
      <c r="E558" s="6"/>
      <c r="F558" s="6"/>
      <c r="G558" s="6"/>
      <c r="H558" s="7"/>
      <c r="I558" s="7"/>
      <c r="J558" s="7"/>
      <c r="K558" s="7"/>
      <c r="L558" s="7"/>
      <c r="M558" s="240"/>
      <c r="N558" s="240"/>
      <c r="O558" s="240"/>
      <c r="P558" s="7"/>
      <c r="Q558" s="7"/>
      <c r="R558" s="7"/>
      <c r="S558" s="7"/>
      <c r="T558" s="7"/>
      <c r="U558" s="7"/>
      <c r="V558" s="7"/>
      <c r="W558" s="7"/>
      <c r="X558" s="6"/>
      <c r="Y558" s="6"/>
      <c r="Z558" s="6"/>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5"/>
      <c r="B559" s="6"/>
      <c r="C559" s="9" t="s">
        <v>0</v>
      </c>
      <c r="D559" s="9"/>
      <c r="E559" s="9"/>
      <c r="F559" s="9"/>
      <c r="G559" s="9"/>
      <c r="H559" s="9"/>
      <c r="I559" s="9"/>
      <c r="J559" s="9"/>
      <c r="K559" s="10"/>
      <c r="L559" s="10"/>
      <c r="M559" s="242"/>
      <c r="N559" s="242"/>
      <c r="O559" s="242"/>
      <c r="P559" s="10"/>
      <c r="Q559" s="10"/>
      <c r="R559" s="10"/>
      <c r="S559" s="10"/>
      <c r="T559" s="10"/>
      <c r="U559" s="10"/>
      <c r="V559" s="10"/>
      <c r="W559" s="11"/>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2" t="s">
        <v>1</v>
      </c>
      <c r="F560" s="13"/>
      <c r="G560" s="14" t="s">
        <v>35</v>
      </c>
      <c r="H560" s="13"/>
      <c r="I560" s="13"/>
      <c r="J560" s="13"/>
      <c r="K560" s="13"/>
      <c r="L560" s="13"/>
      <c r="M560" s="245"/>
      <c r="N560" s="245"/>
      <c r="O560" s="245"/>
      <c r="P560" s="13"/>
      <c r="Q560" s="13"/>
      <c r="R560" s="13"/>
      <c r="S560" s="15"/>
      <c r="T560" s="13"/>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2"/>
      <c r="D561" s="12"/>
      <c r="E561" s="17"/>
      <c r="F561" s="13"/>
      <c r="G561" s="18"/>
      <c r="H561" s="13" t="s">
        <v>26</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7"/>
      <c r="D562" s="12"/>
      <c r="E562" s="17"/>
      <c r="F562" s="13"/>
      <c r="G562" s="13" t="s">
        <v>2</v>
      </c>
      <c r="H562" s="43" t="s">
        <v>34</v>
      </c>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20">
        <v>0</v>
      </c>
      <c r="D563" s="12"/>
      <c r="E563" s="17"/>
      <c r="F563" s="13"/>
      <c r="G563" s="21"/>
      <c r="H563" s="13"/>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22"/>
      <c r="K564" s="22"/>
      <c r="L564" s="22"/>
      <c r="M564" s="819"/>
      <c r="N564" s="819"/>
      <c r="O564" s="819"/>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17"/>
      <c r="K565" s="17"/>
      <c r="L565" s="22"/>
      <c r="M565" s="819"/>
      <c r="N565" s="819"/>
      <c r="O565" s="819"/>
      <c r="P565" s="22"/>
      <c r="Q565" s="22"/>
      <c r="R565" s="22"/>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3"/>
      <c r="K566" s="23"/>
      <c r="L566" s="23"/>
      <c r="M566" s="255"/>
      <c r="N566" s="255"/>
      <c r="O566" s="255"/>
      <c r="P566" s="23"/>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255" t="s">
        <v>445</v>
      </c>
      <c r="J567" s="255" t="s">
        <v>63</v>
      </c>
      <c r="K567" s="255" t="s">
        <v>64</v>
      </c>
      <c r="L567" s="255" t="s">
        <v>65</v>
      </c>
      <c r="M567" s="255" t="s">
        <v>66</v>
      </c>
      <c r="N567" s="255" t="s">
        <v>997</v>
      </c>
      <c r="O567" s="255" t="s">
        <v>998</v>
      </c>
      <c r="P567" s="255" t="s">
        <v>999</v>
      </c>
      <c r="Q567" s="24"/>
      <c r="R567" s="24"/>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382</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383</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384</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376</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33"/>
      <c r="G574" s="34"/>
      <c r="H574" s="34"/>
      <c r="I574" s="34"/>
      <c r="J574" s="34"/>
      <c r="K574" s="34"/>
      <c r="L574" s="34"/>
      <c r="M574" s="261"/>
      <c r="N574" s="261"/>
      <c r="O574" s="261"/>
      <c r="P574" s="34"/>
      <c r="Q574" s="224"/>
      <c r="R574" s="224"/>
      <c r="S574" s="224"/>
      <c r="T574" s="224"/>
      <c r="U574" s="224"/>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5.0999999999999996" customHeight="1" outlineLevel="1" x14ac:dyDescent="0.25">
      <c r="A575" s="5"/>
      <c r="B575" s="6"/>
      <c r="C575" s="17"/>
      <c r="D575" s="17"/>
      <c r="E575" s="17"/>
      <c r="F575" s="36"/>
      <c r="G575" s="37"/>
      <c r="H575" s="37"/>
      <c r="I575" s="37"/>
      <c r="J575" s="38"/>
      <c r="K575" s="38"/>
      <c r="L575" s="38"/>
      <c r="M575" s="268"/>
      <c r="N575" s="268"/>
      <c r="O575" s="268"/>
      <c r="P575" s="38"/>
      <c r="Q575" s="38"/>
      <c r="R575" s="38"/>
      <c r="S575" s="38"/>
      <c r="T575" s="38"/>
      <c r="U575" s="38"/>
      <c r="V575" s="3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24.95" customHeight="1" outlineLevel="1" x14ac:dyDescent="0.25">
      <c r="A576" s="5"/>
      <c r="B576" s="6"/>
      <c r="C576" s="39"/>
      <c r="D576" s="39"/>
      <c r="E576" s="39"/>
      <c r="F576" s="39"/>
      <c r="G576" s="40" t="str">
        <f>G560</f>
        <v>Chemical by Soil</v>
      </c>
      <c r="H576" s="39"/>
      <c r="I576" s="39"/>
      <c r="J576" s="39"/>
      <c r="K576" s="39"/>
      <c r="L576" s="39"/>
      <c r="M576" s="269"/>
      <c r="N576" s="269"/>
      <c r="O576" s="269"/>
      <c r="P576" s="39"/>
      <c r="Q576" s="39"/>
      <c r="R576" s="39"/>
      <c r="S576" s="39"/>
      <c r="T576" s="39"/>
      <c r="U576" s="39"/>
      <c r="V576" s="39"/>
      <c r="W576" s="41" t="s">
        <v>24</v>
      </c>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7"/>
      <c r="G577" s="7"/>
      <c r="H577" s="7"/>
      <c r="I577" s="7"/>
      <c r="J577" s="7"/>
      <c r="K577" s="7"/>
      <c r="L577" s="7"/>
      <c r="M577" s="240"/>
      <c r="N577" s="240"/>
      <c r="O577" s="240"/>
      <c r="P577" s="7"/>
      <c r="Q577" s="7"/>
      <c r="R577" s="7"/>
      <c r="S577" s="7"/>
      <c r="T577" s="7"/>
      <c r="U577" s="7"/>
      <c r="V577" s="7"/>
      <c r="W577" s="7"/>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thickBot="1" x14ac:dyDescent="0.3">
      <c r="A579" s="5"/>
      <c r="B579" s="6"/>
      <c r="C579" s="6"/>
      <c r="D579" s="6"/>
      <c r="E579" s="6"/>
      <c r="F579" s="6"/>
      <c r="G579" s="6"/>
      <c r="H579" s="7"/>
      <c r="I579" s="7"/>
      <c r="J579" s="7"/>
      <c r="K579" s="7"/>
      <c r="L579" s="7"/>
      <c r="M579" s="7"/>
      <c r="N579" s="7"/>
      <c r="O579" s="7"/>
      <c r="P579" s="7"/>
      <c r="Q579" s="7"/>
      <c r="R579" s="7"/>
      <c r="S579" s="7"/>
      <c r="T579" s="7"/>
      <c r="U579" s="7"/>
      <c r="V579" s="7"/>
      <c r="W579" s="7"/>
      <c r="X579" s="6"/>
      <c r="Y579" s="6"/>
      <c r="Z579" s="6"/>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5.0999999999999996" customHeight="1" outlineLevel="1" x14ac:dyDescent="0.25">
      <c r="A580" s="5"/>
      <c r="B580" s="6"/>
      <c r="C580" s="9" t="s">
        <v>0</v>
      </c>
      <c r="D580" s="9"/>
      <c r="E580" s="9"/>
      <c r="F580" s="9"/>
      <c r="G580" s="9"/>
      <c r="H580" s="9"/>
      <c r="I580" s="9"/>
      <c r="J580" s="9"/>
      <c r="K580" s="10"/>
      <c r="L580" s="10"/>
      <c r="M580" s="10"/>
      <c r="N580" s="10"/>
      <c r="O580" s="10"/>
      <c r="P580" s="10"/>
      <c r="Q580" s="10"/>
      <c r="R580" s="10"/>
      <c r="S580" s="10"/>
      <c r="T580" s="10"/>
      <c r="U580" s="10"/>
      <c r="V580" s="10"/>
      <c r="W580" s="11"/>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2" t="s">
        <v>1</v>
      </c>
      <c r="F581" s="13"/>
      <c r="G581" s="14" t="s">
        <v>260</v>
      </c>
      <c r="H581" s="13"/>
      <c r="I581" s="13"/>
      <c r="J581" s="13"/>
      <c r="K581" s="13"/>
      <c r="L581" s="13"/>
      <c r="M581" s="13"/>
      <c r="N581" s="13"/>
      <c r="O581" s="13"/>
      <c r="P581" s="13"/>
      <c r="Q581" s="13"/>
      <c r="R581" s="13"/>
      <c r="S581" s="15"/>
      <c r="T581" s="13"/>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2"/>
      <c r="D582" s="12"/>
      <c r="E582" s="17"/>
      <c r="F582" s="13"/>
      <c r="G582" s="18"/>
      <c r="H582" s="13" t="s">
        <v>261</v>
      </c>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2"/>
      <c r="E583" s="17"/>
      <c r="F583" s="13"/>
      <c r="G583" s="13"/>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20">
        <v>0</v>
      </c>
      <c r="D584" s="12"/>
      <c r="E584" s="17"/>
      <c r="F584" s="13"/>
      <c r="G584" s="21"/>
      <c r="H584" s="13"/>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22"/>
      <c r="K585" s="22"/>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17"/>
      <c r="K586" s="17"/>
      <c r="L586" s="22"/>
      <c r="M586" s="22"/>
      <c r="N586" s="22"/>
      <c r="O586" s="22"/>
      <c r="P586" s="22"/>
      <c r="Q586" s="22"/>
      <c r="R586" s="22"/>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c r="K587" s="23"/>
      <c r="L587" s="23"/>
      <c r="M587" s="23"/>
      <c r="N587" s="23"/>
      <c r="O587" s="23"/>
      <c r="P587" s="23"/>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23" t="s">
        <v>124</v>
      </c>
      <c r="K588" s="23" t="s">
        <v>125</v>
      </c>
      <c r="L588" s="23"/>
      <c r="M588" s="23"/>
      <c r="N588" s="23"/>
      <c r="O588" s="23"/>
      <c r="P588" s="24"/>
      <c r="Q588" s="24"/>
      <c r="R588" s="24"/>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ref="I589:I594" si="60">H568</f>
        <v>pre seeding</v>
      </c>
      <c r="J589" s="367">
        <v>43570</v>
      </c>
      <c r="K589" s="378">
        <v>35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60"/>
        <v>at seeding</v>
      </c>
      <c r="J590" s="367">
        <v>43600</v>
      </c>
      <c r="K590" s="378">
        <v>15</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60"/>
        <v>post seeding</v>
      </c>
      <c r="J591" s="367">
        <v>43617</v>
      </c>
      <c r="K591" s="378">
        <v>90</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60"/>
        <v>cereal</v>
      </c>
      <c r="J592" s="367">
        <v>43661</v>
      </c>
      <c r="K592" s="378">
        <v>35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17"/>
      <c r="D593" s="17"/>
      <c r="E593" s="17"/>
      <c r="F593" s="33"/>
      <c r="G593" s="34"/>
      <c r="H593" s="34"/>
      <c r="I593" s="27" t="str">
        <f t="shared" si="60"/>
        <v>oilseed</v>
      </c>
      <c r="J593" s="367">
        <v>43661</v>
      </c>
      <c r="K593" s="378">
        <v>35</v>
      </c>
      <c r="L593" s="221"/>
      <c r="M593" s="221"/>
      <c r="N593" s="221"/>
      <c r="O593" s="221"/>
      <c r="P593" s="221"/>
      <c r="Q593" s="224"/>
      <c r="R593" s="224"/>
      <c r="S593" s="224"/>
      <c r="T593" s="224"/>
      <c r="U593" s="224"/>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60"/>
        <v>pulse</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34"/>
      <c r="J595" s="34"/>
      <c r="K595" s="34"/>
      <c r="L595" s="34"/>
      <c r="M595" s="34"/>
      <c r="N595" s="34"/>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5.0999999999999996" customHeight="1" outlineLevel="1" x14ac:dyDescent="0.25">
      <c r="A596" s="5"/>
      <c r="B596" s="6"/>
      <c r="C596" s="17"/>
      <c r="D596" s="17"/>
      <c r="E596" s="17"/>
      <c r="F596" s="36"/>
      <c r="G596" s="37"/>
      <c r="H596" s="37"/>
      <c r="I596" s="37"/>
      <c r="J596" s="38"/>
      <c r="K596" s="38"/>
      <c r="L596" s="38"/>
      <c r="M596" s="38"/>
      <c r="N596" s="38"/>
      <c r="O596" s="38"/>
      <c r="P596" s="38"/>
      <c r="Q596" s="38"/>
      <c r="R596" s="38"/>
      <c r="S596" s="38"/>
      <c r="T596" s="38"/>
      <c r="U596" s="38"/>
      <c r="V596" s="30"/>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24.95" customHeight="1" outlineLevel="1" x14ac:dyDescent="0.25">
      <c r="A597" s="5"/>
      <c r="B597" s="6"/>
      <c r="C597" s="39"/>
      <c r="D597" s="39"/>
      <c r="E597" s="39"/>
      <c r="F597" s="39"/>
      <c r="G597" s="40" t="str">
        <f>G581</f>
        <v>Chemical info</v>
      </c>
      <c r="H597" s="39"/>
      <c r="I597" s="39"/>
      <c r="J597" s="39"/>
      <c r="K597" s="39"/>
      <c r="L597" s="39"/>
      <c r="M597" s="39"/>
      <c r="N597" s="39"/>
      <c r="O597" s="39"/>
      <c r="P597" s="39"/>
      <c r="Q597" s="39"/>
      <c r="R597" s="39"/>
      <c r="S597" s="39"/>
      <c r="T597" s="39"/>
      <c r="U597" s="39"/>
      <c r="V597" s="39"/>
      <c r="W597" s="41" t="s">
        <v>24</v>
      </c>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7"/>
      <c r="G598" s="7"/>
      <c r="H598" s="7"/>
      <c r="I598" s="7"/>
      <c r="J598" s="7"/>
      <c r="K598" s="7"/>
      <c r="L598" s="7"/>
      <c r="M598" s="7"/>
      <c r="N598" s="7"/>
      <c r="O598" s="7"/>
      <c r="P598" s="7"/>
      <c r="Q598" s="7"/>
      <c r="R598" s="7"/>
      <c r="S598" s="7"/>
      <c r="T598" s="7"/>
      <c r="U598" s="7"/>
      <c r="V598" s="7"/>
      <c r="W598" s="7"/>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outlineLevel="1" x14ac:dyDescent="0.25">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thickBot="1" x14ac:dyDescent="0.3">
      <c r="A600" s="5"/>
      <c r="B600" s="6"/>
      <c r="C600" s="6"/>
      <c r="D600" s="6"/>
      <c r="E600" s="6"/>
      <c r="F600" s="6"/>
      <c r="G600" s="6"/>
      <c r="H600" s="7"/>
      <c r="I600" s="7"/>
      <c r="J600" s="7"/>
      <c r="K600" s="7"/>
      <c r="L600" s="7"/>
      <c r="M600" s="7"/>
      <c r="N600" s="240"/>
      <c r="O600" s="240"/>
      <c r="P600" s="240"/>
      <c r="Q600" s="7"/>
      <c r="R600" s="7"/>
      <c r="S600" s="7"/>
      <c r="T600" s="7"/>
      <c r="U600" s="7"/>
      <c r="V600" s="7"/>
      <c r="W600" s="7"/>
      <c r="X600" s="6"/>
      <c r="Y600" s="6"/>
      <c r="Z600" s="6"/>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5"/>
      <c r="B601" s="6"/>
      <c r="C601" s="9" t="s">
        <v>0</v>
      </c>
      <c r="D601" s="9"/>
      <c r="E601" s="9"/>
      <c r="F601" s="9"/>
      <c r="G601" s="9"/>
      <c r="H601" s="9"/>
      <c r="I601" s="9"/>
      <c r="J601" s="9"/>
      <c r="K601" s="10"/>
      <c r="L601" s="10"/>
      <c r="M601" s="10"/>
      <c r="N601" s="242"/>
      <c r="O601" s="242"/>
      <c r="P601" s="242"/>
      <c r="Q601" s="10"/>
      <c r="R601" s="10"/>
      <c r="S601" s="10"/>
      <c r="T601" s="10"/>
      <c r="U601" s="10"/>
      <c r="V601" s="10"/>
      <c r="W601" s="11"/>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2" t="s">
        <v>1</v>
      </c>
      <c r="F602" s="13"/>
      <c r="G602" s="14" t="s">
        <v>36</v>
      </c>
      <c r="H602" s="13"/>
      <c r="I602" s="13"/>
      <c r="J602" s="13"/>
      <c r="K602" s="13"/>
      <c r="L602" s="13"/>
      <c r="M602" s="13"/>
      <c r="N602" s="245"/>
      <c r="O602" s="245"/>
      <c r="P602" s="245"/>
      <c r="Q602" s="13"/>
      <c r="R602" s="13"/>
      <c r="S602" s="13"/>
      <c r="T602" s="13"/>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2"/>
      <c r="D603" s="12"/>
      <c r="E603" s="17"/>
      <c r="F603" s="13"/>
      <c r="G603" s="13" t="s">
        <v>37</v>
      </c>
      <c r="H603" s="13"/>
      <c r="I603" s="315" t="s">
        <v>377</v>
      </c>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7"/>
      <c r="D604" s="12"/>
      <c r="E604" s="17"/>
      <c r="F604" s="13"/>
      <c r="G604" s="45">
        <v>38576.728703703702</v>
      </c>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20">
        <v>0</v>
      </c>
      <c r="D605" s="12"/>
      <c r="E605" s="17"/>
      <c r="F605" s="13"/>
      <c r="G605" s="21"/>
      <c r="H605" s="13"/>
      <c r="I605" s="13"/>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17"/>
      <c r="I606" s="17"/>
      <c r="J606" s="22"/>
      <c r="K606" s="22"/>
      <c r="L606" s="22"/>
      <c r="M606" s="22"/>
      <c r="N606" s="819"/>
      <c r="O606" s="819"/>
      <c r="P606" s="819"/>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58"/>
      <c r="I607" s="17"/>
      <c r="J607" s="17"/>
      <c r="K607" s="22"/>
      <c r="L607" s="22"/>
      <c r="M607" s="22"/>
      <c r="N607" s="819"/>
      <c r="O607" s="819"/>
      <c r="P607" s="819"/>
      <c r="Q607" s="22"/>
      <c r="R607" s="22"/>
      <c r="S607" s="22"/>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958"/>
      <c r="I608" s="17"/>
      <c r="J608" s="23" t="s">
        <v>38</v>
      </c>
      <c r="K608" s="22" t="s">
        <v>39</v>
      </c>
      <c r="L608" s="24"/>
      <c r="M608" s="24"/>
      <c r="N608" s="256"/>
      <c r="O608" s="256"/>
      <c r="P608" s="256"/>
      <c r="Q608" s="24"/>
      <c r="R608" s="24"/>
      <c r="S608" s="24"/>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t="s">
        <v>40</v>
      </c>
      <c r="H609" s="958"/>
      <c r="I609" s="17"/>
      <c r="J609" s="255" t="s">
        <v>445</v>
      </c>
      <c r="K609" s="255" t="s">
        <v>63</v>
      </c>
      <c r="L609" s="255" t="s">
        <v>64</v>
      </c>
      <c r="M609" s="255" t="s">
        <v>65</v>
      </c>
      <c r="N609" s="255" t="s">
        <v>66</v>
      </c>
      <c r="O609" s="255" t="s">
        <v>997</v>
      </c>
      <c r="P609" s="255" t="s">
        <v>998</v>
      </c>
      <c r="Q609" s="255" t="s">
        <v>999</v>
      </c>
      <c r="R609" s="23"/>
      <c r="S609" s="23" t="s">
        <v>265</v>
      </c>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26"/>
      <c r="G610" s="49"/>
      <c r="H610" s="31"/>
      <c r="I610" s="27" t="s">
        <v>81</v>
      </c>
      <c r="J610" s="379">
        <v>5</v>
      </c>
      <c r="K610" s="379">
        <v>5</v>
      </c>
      <c r="L610" s="379">
        <v>5</v>
      </c>
      <c r="M610" s="379">
        <v>5</v>
      </c>
      <c r="N610" s="379">
        <v>5</v>
      </c>
      <c r="O610" s="379">
        <v>5</v>
      </c>
      <c r="P610" s="379">
        <v>5</v>
      </c>
      <c r="Q610" s="379">
        <v>5</v>
      </c>
      <c r="R610" s="27"/>
      <c r="S610" s="382">
        <v>0</v>
      </c>
      <c r="T610" s="59"/>
      <c r="U610" s="59"/>
      <c r="V610" s="60"/>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s="765" customFormat="1" ht="12" customHeight="1" outlineLevel="1" x14ac:dyDescent="0.25">
      <c r="A611" s="769"/>
      <c r="B611" s="766"/>
      <c r="C611" s="778"/>
      <c r="D611" s="778"/>
      <c r="E611" s="778"/>
      <c r="F611" s="782"/>
      <c r="G611" s="781"/>
      <c r="H611" s="31"/>
      <c r="I611" s="783" t="s">
        <v>1079</v>
      </c>
      <c r="J611" s="379">
        <v>5</v>
      </c>
      <c r="K611" s="379">
        <v>5</v>
      </c>
      <c r="L611" s="379">
        <v>5</v>
      </c>
      <c r="M611" s="379">
        <v>5</v>
      </c>
      <c r="N611" s="379">
        <v>5</v>
      </c>
      <c r="O611" s="379">
        <v>5</v>
      </c>
      <c r="P611" s="379">
        <v>5</v>
      </c>
      <c r="Q611" s="379">
        <v>5</v>
      </c>
      <c r="R611" s="783"/>
      <c r="S611" s="382">
        <v>0</v>
      </c>
      <c r="T611" s="59"/>
      <c r="U611" s="59"/>
      <c r="V611" s="60"/>
      <c r="W611" s="773"/>
      <c r="X611" s="768"/>
      <c r="Y611" s="768"/>
      <c r="Z611" s="768"/>
      <c r="AA611" s="768"/>
      <c r="AB611" s="768"/>
      <c r="AC611" s="768"/>
      <c r="AD611" s="768"/>
      <c r="AE611" s="768"/>
      <c r="AF611" s="768"/>
      <c r="AG611" s="768"/>
      <c r="AH611" s="768"/>
      <c r="AI611" s="768"/>
      <c r="AJ611" s="768"/>
      <c r="AK611" s="768"/>
      <c r="AL611" s="768"/>
      <c r="AM611" s="768"/>
      <c r="AN611" s="768"/>
      <c r="AO611" s="768"/>
      <c r="AP611" s="768"/>
      <c r="AQ611" s="768"/>
      <c r="AR611" s="768"/>
      <c r="AS611" s="768"/>
      <c r="AT611" s="768"/>
      <c r="AU611" s="768"/>
      <c r="AV611" s="768"/>
      <c r="AW611" s="768"/>
      <c r="AX611" s="768"/>
      <c r="AY611" s="768"/>
      <c r="AZ611" s="768"/>
      <c r="BA611" s="768"/>
      <c r="BB611" s="768"/>
      <c r="BC611" s="768"/>
      <c r="BD611" s="768"/>
      <c r="BE611" s="768"/>
      <c r="BF611" s="768"/>
      <c r="BG611" s="768"/>
      <c r="BH611" s="768"/>
      <c r="BI611" s="768"/>
      <c r="BJ611" s="768"/>
      <c r="BK611" s="768"/>
      <c r="BL611" s="768"/>
      <c r="BM611" s="768"/>
      <c r="BN611" s="768"/>
      <c r="BO611" s="768"/>
      <c r="BP611" s="768"/>
    </row>
    <row r="612" spans="1:68" s="765" customFormat="1" ht="12" customHeight="1" outlineLevel="1" x14ac:dyDescent="0.25">
      <c r="A612" s="769"/>
      <c r="B612" s="766"/>
      <c r="C612" s="778"/>
      <c r="D612" s="778"/>
      <c r="E612" s="778"/>
      <c r="F612" s="782"/>
      <c r="G612" s="781"/>
      <c r="H612" s="31"/>
      <c r="I612" s="783" t="s">
        <v>72</v>
      </c>
      <c r="J612" s="379">
        <v>3</v>
      </c>
      <c r="K612" s="379">
        <v>3</v>
      </c>
      <c r="L612" s="379">
        <v>3</v>
      </c>
      <c r="M612" s="379">
        <v>3</v>
      </c>
      <c r="N612" s="379">
        <v>3</v>
      </c>
      <c r="O612" s="379">
        <v>3</v>
      </c>
      <c r="P612" s="379">
        <v>3</v>
      </c>
      <c r="Q612" s="379">
        <v>3</v>
      </c>
      <c r="R612" s="783"/>
      <c r="S612" s="382">
        <v>0</v>
      </c>
      <c r="T612" s="59"/>
      <c r="U612" s="59"/>
      <c r="V612" s="60"/>
      <c r="W612" s="773"/>
      <c r="X612" s="768"/>
      <c r="Y612" s="768"/>
      <c r="Z612" s="768"/>
      <c r="AA612" s="768"/>
      <c r="AB612" s="768"/>
      <c r="AC612" s="768"/>
      <c r="AD612" s="768"/>
      <c r="AE612" s="768"/>
      <c r="AF612" s="768"/>
      <c r="AG612" s="768"/>
      <c r="AH612" s="768"/>
      <c r="AI612" s="768"/>
      <c r="AJ612" s="768"/>
      <c r="AK612" s="768"/>
      <c r="AL612" s="768"/>
      <c r="AM612" s="768"/>
      <c r="AN612" s="768"/>
      <c r="AO612" s="768"/>
      <c r="AP612" s="768"/>
      <c r="AQ612" s="768"/>
      <c r="AR612" s="768"/>
      <c r="AS612" s="768"/>
      <c r="AT612" s="768"/>
      <c r="AU612" s="768"/>
      <c r="AV612" s="768"/>
      <c r="AW612" s="768"/>
      <c r="AX612" s="768"/>
      <c r="AY612" s="768"/>
      <c r="AZ612" s="768"/>
      <c r="BA612" s="768"/>
      <c r="BB612" s="768"/>
      <c r="BC612" s="768"/>
      <c r="BD612" s="768"/>
      <c r="BE612" s="768"/>
      <c r="BF612" s="768"/>
      <c r="BG612" s="768"/>
      <c r="BH612" s="768"/>
      <c r="BI612" s="768"/>
      <c r="BJ612" s="768"/>
      <c r="BK612" s="768"/>
      <c r="BL612" s="768"/>
      <c r="BM612" s="768"/>
      <c r="BN612" s="768"/>
      <c r="BO612" s="768"/>
      <c r="BP612" s="768"/>
    </row>
    <row r="613" spans="1:68" ht="12" customHeight="1" outlineLevel="1" x14ac:dyDescent="0.25">
      <c r="A613" s="5"/>
      <c r="B613" s="6"/>
      <c r="C613" s="17"/>
      <c r="D613" s="17"/>
      <c r="E613" s="17"/>
      <c r="F613" s="26"/>
      <c r="G613" s="49"/>
      <c r="H613" s="31"/>
      <c r="I613" s="27" t="s">
        <v>1080</v>
      </c>
      <c r="J613" s="379">
        <v>3</v>
      </c>
      <c r="K613" s="379">
        <v>3</v>
      </c>
      <c r="L613" s="379">
        <v>3</v>
      </c>
      <c r="M613" s="379">
        <v>3</v>
      </c>
      <c r="N613" s="379">
        <v>3</v>
      </c>
      <c r="O613" s="379">
        <v>3</v>
      </c>
      <c r="P613" s="379">
        <v>3</v>
      </c>
      <c r="Q613" s="379">
        <v>3</v>
      </c>
      <c r="R613" s="27"/>
      <c r="S613" s="382">
        <v>0</v>
      </c>
      <c r="T613" s="59"/>
      <c r="U613" s="59"/>
      <c r="V613" s="60"/>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s="765" customFormat="1" ht="12" customHeight="1" outlineLevel="1" x14ac:dyDescent="0.25">
      <c r="A614" s="769"/>
      <c r="B614" s="766"/>
      <c r="C614" s="778"/>
      <c r="D614" s="778"/>
      <c r="E614" s="778"/>
      <c r="F614" s="782"/>
      <c r="G614" s="781"/>
      <c r="H614" s="31"/>
      <c r="I614" s="783" t="s">
        <v>73</v>
      </c>
      <c r="J614" s="380">
        <v>120</v>
      </c>
      <c r="K614" s="380">
        <v>120</v>
      </c>
      <c r="L614" s="380">
        <v>120</v>
      </c>
      <c r="M614" s="380">
        <v>120</v>
      </c>
      <c r="N614" s="380">
        <v>120</v>
      </c>
      <c r="O614" s="380">
        <v>120</v>
      </c>
      <c r="P614" s="380">
        <v>120</v>
      </c>
      <c r="Q614" s="380">
        <v>120</v>
      </c>
      <c r="R614" s="783"/>
      <c r="S614" s="382">
        <v>1</v>
      </c>
      <c r="T614" s="59"/>
      <c r="U614" s="59"/>
      <c r="V614" s="60"/>
      <c r="W614" s="773"/>
      <c r="X614" s="768"/>
      <c r="Y614" s="768"/>
      <c r="Z614" s="768"/>
      <c r="AA614" s="768"/>
      <c r="AB614" s="768"/>
      <c r="AC614" s="768"/>
      <c r="AD614" s="768"/>
      <c r="AE614" s="768"/>
      <c r="AF614" s="768"/>
      <c r="AG614" s="768"/>
      <c r="AH614" s="768"/>
      <c r="AI614" s="768"/>
      <c r="AJ614" s="768"/>
      <c r="AK614" s="768"/>
      <c r="AL614" s="768"/>
      <c r="AM614" s="768"/>
      <c r="AN614" s="768"/>
      <c r="AO614" s="768"/>
      <c r="AP614" s="768"/>
      <c r="AQ614" s="768"/>
      <c r="AR614" s="768"/>
      <c r="AS614" s="768"/>
      <c r="AT614" s="768"/>
      <c r="AU614" s="768"/>
      <c r="AV614" s="768"/>
      <c r="AW614" s="768"/>
      <c r="AX614" s="768"/>
      <c r="AY614" s="768"/>
      <c r="AZ614" s="768"/>
      <c r="BA614" s="768"/>
      <c r="BB614" s="768"/>
      <c r="BC614" s="768"/>
      <c r="BD614" s="768"/>
      <c r="BE614" s="768"/>
      <c r="BF614" s="768"/>
      <c r="BG614" s="768"/>
      <c r="BH614" s="768"/>
      <c r="BI614" s="768"/>
      <c r="BJ614" s="768"/>
      <c r="BK614" s="768"/>
      <c r="BL614" s="768"/>
      <c r="BM614" s="768"/>
      <c r="BN614" s="768"/>
      <c r="BO614" s="768"/>
      <c r="BP614" s="768"/>
    </row>
    <row r="615" spans="1:68" ht="12" customHeight="1" outlineLevel="1" x14ac:dyDescent="0.25">
      <c r="A615" s="5"/>
      <c r="B615" s="6"/>
      <c r="C615" s="17"/>
      <c r="D615" s="17"/>
      <c r="E615" s="17"/>
      <c r="F615" s="26"/>
      <c r="G615" s="49"/>
      <c r="H615" s="31"/>
      <c r="I615" s="27" t="s">
        <v>1076</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outlineLevel="1" x14ac:dyDescent="0.25">
      <c r="A616" s="5"/>
      <c r="B616" s="6"/>
      <c r="C616" s="17"/>
      <c r="D616" s="17"/>
      <c r="E616" s="17"/>
      <c r="F616" s="26"/>
      <c r="G616" s="49"/>
      <c r="H616" s="31"/>
      <c r="I616" s="27" t="s">
        <v>74</v>
      </c>
      <c r="J616" s="380">
        <v>120</v>
      </c>
      <c r="K616" s="380">
        <v>120</v>
      </c>
      <c r="L616" s="380">
        <v>120</v>
      </c>
      <c r="M616" s="380">
        <v>120</v>
      </c>
      <c r="N616" s="380">
        <v>120</v>
      </c>
      <c r="O616" s="380">
        <v>120</v>
      </c>
      <c r="P616" s="380">
        <v>120</v>
      </c>
      <c r="Q616" s="380">
        <v>120</v>
      </c>
      <c r="R616" s="27"/>
      <c r="S616" s="382">
        <v>1</v>
      </c>
      <c r="T616" s="59"/>
      <c r="U616" s="59"/>
      <c r="V616" s="60"/>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s="765" customFormat="1" ht="12" customHeight="1" outlineLevel="1" x14ac:dyDescent="0.25">
      <c r="A617" s="769"/>
      <c r="B617" s="766"/>
      <c r="C617" s="778"/>
      <c r="D617" s="778"/>
      <c r="E617" s="778"/>
      <c r="F617" s="777"/>
      <c r="G617" s="781"/>
      <c r="H617" s="31"/>
      <c r="I617" s="783" t="s">
        <v>75</v>
      </c>
      <c r="J617" s="380">
        <v>120</v>
      </c>
      <c r="K617" s="380">
        <v>120</v>
      </c>
      <c r="L617" s="380">
        <v>120</v>
      </c>
      <c r="M617" s="380">
        <v>120</v>
      </c>
      <c r="N617" s="380">
        <v>120</v>
      </c>
      <c r="O617" s="380">
        <v>120</v>
      </c>
      <c r="P617" s="380">
        <v>120</v>
      </c>
      <c r="Q617" s="380">
        <v>120</v>
      </c>
      <c r="R617" s="783"/>
      <c r="S617" s="382">
        <v>1</v>
      </c>
      <c r="T617" s="59"/>
      <c r="U617" s="59"/>
      <c r="V617" s="60"/>
      <c r="W617" s="773"/>
      <c r="X617" s="768"/>
      <c r="Y617" s="768"/>
      <c r="Z617" s="768"/>
      <c r="AA617" s="768"/>
      <c r="AB617" s="768"/>
      <c r="AC617" s="768"/>
      <c r="AD617" s="768"/>
      <c r="AE617" s="768"/>
      <c r="AF617" s="768"/>
      <c r="AG617" s="768"/>
      <c r="AH617" s="768"/>
      <c r="AI617" s="768"/>
      <c r="AJ617" s="768"/>
      <c r="AK617" s="768"/>
      <c r="AL617" s="768"/>
      <c r="AM617" s="768"/>
      <c r="AN617" s="768"/>
      <c r="AO617" s="768"/>
      <c r="AP617" s="768"/>
      <c r="AQ617" s="768"/>
      <c r="AR617" s="768"/>
      <c r="AS617" s="768"/>
      <c r="AT617" s="768"/>
      <c r="AU617" s="768"/>
      <c r="AV617" s="768"/>
      <c r="AW617" s="768"/>
      <c r="AX617" s="768"/>
      <c r="AY617" s="768"/>
      <c r="AZ617" s="768"/>
      <c r="BA617" s="768"/>
      <c r="BB617" s="768"/>
      <c r="BC617" s="768"/>
      <c r="BD617" s="768"/>
      <c r="BE617" s="768"/>
      <c r="BF617" s="768"/>
      <c r="BG617" s="768"/>
      <c r="BH617" s="768"/>
      <c r="BI617" s="768"/>
      <c r="BJ617" s="768"/>
      <c r="BK617" s="768"/>
      <c r="BL617" s="768"/>
      <c r="BM617" s="768"/>
      <c r="BN617" s="768"/>
      <c r="BO617" s="768"/>
      <c r="BP617" s="768"/>
    </row>
    <row r="618" spans="1:68" ht="12" customHeight="1" outlineLevel="1" x14ac:dyDescent="0.25">
      <c r="A618" s="5"/>
      <c r="B618" s="6"/>
      <c r="C618" s="17"/>
      <c r="D618" s="17"/>
      <c r="E618" s="17"/>
      <c r="F618" s="36"/>
      <c r="G618" s="49"/>
      <c r="H618" s="31"/>
      <c r="I618" s="27" t="s">
        <v>1078</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65" customFormat="1" ht="12" customHeight="1" outlineLevel="1" x14ac:dyDescent="0.25">
      <c r="A619" s="769"/>
      <c r="B619" s="766"/>
      <c r="C619" s="778"/>
      <c r="D619" s="778"/>
      <c r="E619" s="778"/>
      <c r="F619" s="780"/>
      <c r="G619" s="779"/>
      <c r="H619" s="779"/>
      <c r="I619" s="783" t="s">
        <v>76</v>
      </c>
      <c r="J619" s="380">
        <v>100</v>
      </c>
      <c r="K619" s="380">
        <v>100</v>
      </c>
      <c r="L619" s="380">
        <v>100</v>
      </c>
      <c r="M619" s="380">
        <v>100</v>
      </c>
      <c r="N619" s="380">
        <v>100</v>
      </c>
      <c r="O619" s="380">
        <v>100</v>
      </c>
      <c r="P619" s="380">
        <v>100</v>
      </c>
      <c r="Q619" s="380">
        <v>100</v>
      </c>
      <c r="R619" s="783"/>
      <c r="S619" s="382">
        <v>1</v>
      </c>
      <c r="T619" s="59"/>
      <c r="U619" s="59"/>
      <c r="V619" s="60"/>
      <c r="W619" s="773"/>
      <c r="X619" s="768"/>
      <c r="Y619" s="768"/>
      <c r="Z619" s="768"/>
      <c r="AA619" s="768"/>
      <c r="AB619" s="768"/>
      <c r="AC619" s="768"/>
      <c r="AD619" s="768"/>
      <c r="AE619" s="768"/>
      <c r="AF619" s="768"/>
      <c r="AG619" s="768"/>
      <c r="AH619" s="768"/>
      <c r="AI619" s="768"/>
      <c r="AJ619" s="768"/>
      <c r="AK619" s="768"/>
      <c r="AL619" s="768"/>
      <c r="AM619" s="768"/>
      <c r="AN619" s="768"/>
      <c r="AO619" s="768"/>
      <c r="AP619" s="768"/>
      <c r="AQ619" s="768"/>
      <c r="AR619" s="768"/>
      <c r="AS619" s="768"/>
      <c r="AT619" s="768"/>
      <c r="AU619" s="768"/>
      <c r="AV619" s="768"/>
      <c r="AW619" s="768"/>
      <c r="AX619" s="768"/>
      <c r="AY619" s="768"/>
      <c r="AZ619" s="768"/>
      <c r="BA619" s="768"/>
      <c r="BB619" s="768"/>
      <c r="BC619" s="768"/>
      <c r="BD619" s="768"/>
      <c r="BE619" s="768"/>
      <c r="BF619" s="768"/>
      <c r="BG619" s="768"/>
      <c r="BH619" s="768"/>
      <c r="BI619" s="768"/>
      <c r="BJ619" s="768"/>
      <c r="BK619" s="768"/>
      <c r="BL619" s="768"/>
      <c r="BM619" s="768"/>
      <c r="BN619" s="768"/>
      <c r="BO619" s="768"/>
      <c r="BP619" s="768"/>
    </row>
    <row r="620" spans="1:68" ht="12" customHeight="1" outlineLevel="1" x14ac:dyDescent="0.25">
      <c r="A620" s="5"/>
      <c r="B620" s="6"/>
      <c r="C620" s="17"/>
      <c r="D620" s="17"/>
      <c r="E620" s="17"/>
      <c r="F620" s="33"/>
      <c r="G620" s="34"/>
      <c r="H620" s="34"/>
      <c r="I620" s="27" t="s">
        <v>1077</v>
      </c>
      <c r="J620" s="380">
        <v>100</v>
      </c>
      <c r="K620" s="380">
        <v>100</v>
      </c>
      <c r="L620" s="380">
        <v>100</v>
      </c>
      <c r="M620" s="380">
        <v>100</v>
      </c>
      <c r="N620" s="380">
        <v>100</v>
      </c>
      <c r="O620" s="380">
        <v>100</v>
      </c>
      <c r="P620" s="380">
        <v>100</v>
      </c>
      <c r="Q620" s="380">
        <v>100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33"/>
      <c r="G621" s="34"/>
      <c r="H621" s="34"/>
      <c r="I621" s="27" t="s">
        <v>77</v>
      </c>
      <c r="J621" s="380">
        <v>90</v>
      </c>
      <c r="K621" s="380">
        <v>90</v>
      </c>
      <c r="L621" s="380">
        <v>90</v>
      </c>
      <c r="M621" s="380">
        <v>90</v>
      </c>
      <c r="N621" s="380">
        <v>90</v>
      </c>
      <c r="O621" s="380">
        <v>90</v>
      </c>
      <c r="P621" s="380">
        <v>90</v>
      </c>
      <c r="Q621" s="380">
        <v>90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78</v>
      </c>
      <c r="J622" s="379">
        <v>140</v>
      </c>
      <c r="K622" s="379">
        <v>140</v>
      </c>
      <c r="L622" s="379">
        <v>140</v>
      </c>
      <c r="M622" s="379">
        <v>140</v>
      </c>
      <c r="N622" s="379">
        <v>140</v>
      </c>
      <c r="O622" s="379">
        <v>140</v>
      </c>
      <c r="P622" s="379">
        <v>140</v>
      </c>
      <c r="Q622" s="379">
        <v>140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49"/>
      <c r="H623" s="31"/>
      <c r="I623" s="27" t="s">
        <v>250</v>
      </c>
      <c r="J623" s="381">
        <v>100</v>
      </c>
      <c r="K623" s="381">
        <v>100</v>
      </c>
      <c r="L623" s="381">
        <v>100</v>
      </c>
      <c r="M623" s="381">
        <v>100</v>
      </c>
      <c r="N623" s="381">
        <v>100</v>
      </c>
      <c r="O623" s="381">
        <v>100</v>
      </c>
      <c r="P623" s="381">
        <v>100</v>
      </c>
      <c r="Q623" s="381">
        <v>100</v>
      </c>
      <c r="R623" s="27"/>
      <c r="S623" s="382">
        <v>0</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82</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83</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84</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80</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85</v>
      </c>
      <c r="J628" s="381">
        <v>10</v>
      </c>
      <c r="K628" s="381">
        <v>10</v>
      </c>
      <c r="L628" s="381">
        <v>10</v>
      </c>
      <c r="M628" s="381">
        <v>10</v>
      </c>
      <c r="N628" s="381">
        <v>10</v>
      </c>
      <c r="O628" s="381">
        <v>10</v>
      </c>
      <c r="P628" s="381">
        <v>10</v>
      </c>
      <c r="Q628" s="381">
        <v>10</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255</v>
      </c>
      <c r="J629" s="381">
        <v>2</v>
      </c>
      <c r="K629" s="381">
        <v>2</v>
      </c>
      <c r="L629" s="381">
        <v>2</v>
      </c>
      <c r="M629" s="381">
        <v>2</v>
      </c>
      <c r="N629" s="381">
        <v>2</v>
      </c>
      <c r="O629" s="381">
        <v>2</v>
      </c>
      <c r="P629" s="381">
        <v>2</v>
      </c>
      <c r="Q629" s="381">
        <v>2</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256</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257</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8" t="s">
        <v>258</v>
      </c>
      <c r="J632" s="381">
        <v>10</v>
      </c>
      <c r="K632" s="381">
        <v>10</v>
      </c>
      <c r="L632" s="381">
        <v>10</v>
      </c>
      <c r="M632" s="381">
        <v>10</v>
      </c>
      <c r="N632" s="381">
        <v>10</v>
      </c>
      <c r="O632" s="381">
        <v>10</v>
      </c>
      <c r="P632" s="381">
        <v>10</v>
      </c>
      <c r="Q632" s="381">
        <v>10</v>
      </c>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51"/>
      <c r="J633" s="51"/>
      <c r="K633" s="51"/>
      <c r="L633" s="51"/>
      <c r="M633" s="51"/>
      <c r="N633" s="51"/>
      <c r="O633" s="51"/>
      <c r="P633" s="51"/>
      <c r="Q633" s="51"/>
      <c r="R633" s="61"/>
      <c r="S633" s="61"/>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5.0999999999999996" customHeight="1" outlineLevel="1" x14ac:dyDescent="0.25">
      <c r="A634" s="5"/>
      <c r="B634" s="6"/>
      <c r="C634" s="17"/>
      <c r="D634" s="17"/>
      <c r="E634" s="17"/>
      <c r="F634" s="36"/>
      <c r="G634" s="37"/>
      <c r="H634" s="37"/>
      <c r="I634" s="37"/>
      <c r="J634" s="38"/>
      <c r="K634" s="38"/>
      <c r="L634" s="38"/>
      <c r="M634" s="38"/>
      <c r="N634" s="268"/>
      <c r="O634" s="268"/>
      <c r="P634" s="268"/>
      <c r="Q634" s="38"/>
      <c r="R634" s="38"/>
      <c r="S634" s="38"/>
      <c r="T634" s="38"/>
      <c r="U634" s="38"/>
      <c r="V634" s="3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24.95" customHeight="1" outlineLevel="1" x14ac:dyDescent="0.25">
      <c r="A635" s="5"/>
      <c r="B635" s="6"/>
      <c r="C635" s="39"/>
      <c r="D635" s="39"/>
      <c r="E635" s="39"/>
      <c r="F635" s="39"/>
      <c r="G635" s="40" t="str">
        <f>G602</f>
        <v>SEEDING RATES</v>
      </c>
      <c r="H635" s="39"/>
      <c r="I635" s="39"/>
      <c r="J635" s="39"/>
      <c r="K635" s="39"/>
      <c r="L635" s="39"/>
      <c r="M635" s="39"/>
      <c r="N635" s="269"/>
      <c r="O635" s="269"/>
      <c r="P635" s="269"/>
      <c r="Q635" s="39"/>
      <c r="R635" s="39"/>
      <c r="S635" s="39"/>
      <c r="T635" s="39"/>
      <c r="U635" s="39"/>
      <c r="V635" s="39"/>
      <c r="W635" s="41" t="s">
        <v>24</v>
      </c>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6"/>
      <c r="D636" s="6"/>
      <c r="E636" s="6"/>
      <c r="F636" s="7"/>
      <c r="G636" s="7"/>
      <c r="H636" s="7"/>
      <c r="I636" s="7"/>
      <c r="J636" s="7"/>
      <c r="K636" s="7"/>
      <c r="L636" s="7"/>
      <c r="M636" s="7"/>
      <c r="N636" s="240"/>
      <c r="O636" s="240"/>
      <c r="P636" s="240"/>
      <c r="Q636" s="7"/>
      <c r="R636" s="7"/>
      <c r="S636" s="7"/>
      <c r="T636" s="7"/>
      <c r="U636" s="7"/>
      <c r="V636" s="7"/>
      <c r="W636" s="7"/>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x14ac:dyDescent="0.25">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thickBot="1" x14ac:dyDescent="0.3">
      <c r="A638" s="5"/>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5.0999999999999996" customHeight="1" x14ac:dyDescent="0.25">
      <c r="A639" s="5"/>
      <c r="B639" s="6"/>
      <c r="C639" s="9" t="s">
        <v>0</v>
      </c>
      <c r="D639" s="9"/>
      <c r="E639" s="9"/>
      <c r="F639" s="9"/>
      <c r="G639" s="9"/>
      <c r="H639" s="9"/>
      <c r="I639" s="9"/>
      <c r="J639" s="9"/>
      <c r="K639" s="9"/>
      <c r="L639" s="9"/>
      <c r="M639" s="9"/>
      <c r="N639" s="9"/>
      <c r="O639" s="9"/>
      <c r="P639" s="9"/>
      <c r="Q639" s="10"/>
      <c r="R639" s="9"/>
      <c r="S639" s="9"/>
      <c r="T639" s="9"/>
      <c r="U639" s="10"/>
      <c r="V639" s="10"/>
      <c r="W639" s="11"/>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2" t="s">
        <v>1</v>
      </c>
      <c r="F640" s="13"/>
      <c r="G640" s="14" t="s">
        <v>41</v>
      </c>
      <c r="H640" s="14"/>
      <c r="I640" s="13"/>
      <c r="J640" s="13"/>
      <c r="K640" s="13"/>
      <c r="L640" s="13"/>
      <c r="M640" s="13"/>
      <c r="N640" s="13"/>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2"/>
      <c r="D641" s="12"/>
      <c r="E641" s="17"/>
      <c r="F641" s="13"/>
      <c r="G641" s="13" t="s">
        <v>42</v>
      </c>
      <c r="H641" s="13"/>
      <c r="J641" s="13"/>
      <c r="K641" s="13"/>
      <c r="L641" s="13"/>
      <c r="M641" s="13"/>
      <c r="N641" s="52" t="s">
        <v>43</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7"/>
      <c r="D642" s="12"/>
      <c r="E642" s="17"/>
      <c r="F642" s="13"/>
      <c r="G642" s="45">
        <v>38576.728738425925</v>
      </c>
      <c r="H642" s="45"/>
      <c r="J642" s="13"/>
      <c r="K642" s="13"/>
      <c r="L642" s="13"/>
      <c r="M642" s="13"/>
      <c r="N642" s="13" t="s">
        <v>44</v>
      </c>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20">
        <v>0</v>
      </c>
      <c r="D643" s="12"/>
      <c r="E643" s="17"/>
      <c r="F643" s="13"/>
      <c r="G643" s="21"/>
      <c r="H643" s="21"/>
      <c r="J643" s="13"/>
      <c r="N643" s="315" t="s">
        <v>377</v>
      </c>
      <c r="Q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17"/>
      <c r="H644" s="17"/>
      <c r="I644" s="17"/>
      <c r="J644" s="17"/>
      <c r="K644" s="22"/>
      <c r="L644" s="22"/>
      <c r="M644" s="22"/>
      <c r="N644" s="22"/>
      <c r="O644" s="22"/>
      <c r="P644" s="22"/>
      <c r="Q644" s="22"/>
      <c r="R644" s="22"/>
      <c r="S644" s="22"/>
      <c r="T644" s="22"/>
      <c r="U644" s="22"/>
      <c r="V644" s="2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c r="I645" s="53"/>
      <c r="J645" s="53"/>
      <c r="K645" s="53"/>
      <c r="L645" s="25"/>
      <c r="M645" s="25"/>
      <c r="N645" s="53"/>
      <c r="O645" s="25"/>
      <c r="P645" s="25"/>
      <c r="Q645" s="46"/>
      <c r="R645" s="53"/>
      <c r="S645" s="53"/>
      <c r="T645" s="53"/>
      <c r="U645" s="22"/>
      <c r="V645" s="46"/>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53"/>
      <c r="H646" s="53" t="s">
        <v>48</v>
      </c>
      <c r="I646" s="53" t="s">
        <v>48</v>
      </c>
      <c r="J646" s="53"/>
      <c r="K646" s="53"/>
      <c r="L646" s="25" t="s">
        <v>49</v>
      </c>
      <c r="M646" s="25" t="s">
        <v>50</v>
      </c>
      <c r="N646" s="25"/>
      <c r="O646" s="25" t="s">
        <v>49</v>
      </c>
      <c r="P646" s="25" t="s">
        <v>50</v>
      </c>
      <c r="Q646" s="47"/>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46" t="s">
        <v>458</v>
      </c>
      <c r="H647" s="53" t="s">
        <v>264</v>
      </c>
      <c r="I647" s="53" t="s">
        <v>45</v>
      </c>
      <c r="J647" s="53" t="s">
        <v>266</v>
      </c>
      <c r="K647" s="25" t="s">
        <v>46</v>
      </c>
      <c r="L647" s="25" t="s">
        <v>267</v>
      </c>
      <c r="M647" s="25" t="s">
        <v>268</v>
      </c>
      <c r="N647" s="25" t="s">
        <v>47</v>
      </c>
      <c r="O647" s="25" t="s">
        <v>270</v>
      </c>
      <c r="P647" s="25" t="s">
        <v>271</v>
      </c>
      <c r="Q647" s="227" t="s">
        <v>269</v>
      </c>
      <c r="R647" s="53"/>
      <c r="S647" s="53"/>
      <c r="T647" s="53"/>
      <c r="U647" s="22"/>
      <c r="V647" s="2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26"/>
      <c r="G648" s="29" t="s">
        <v>81</v>
      </c>
      <c r="H648" s="384">
        <v>4500</v>
      </c>
      <c r="I648" s="384">
        <v>27.5</v>
      </c>
      <c r="J648" s="385">
        <v>1</v>
      </c>
      <c r="K648" s="386" t="s">
        <v>55</v>
      </c>
      <c r="L648" s="384">
        <v>431</v>
      </c>
      <c r="M648" s="387">
        <v>100</v>
      </c>
      <c r="N648" s="388" t="s">
        <v>56</v>
      </c>
      <c r="O648" s="384">
        <v>125</v>
      </c>
      <c r="P648" s="387">
        <v>1000</v>
      </c>
      <c r="Q648" s="385">
        <v>0.5</v>
      </c>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s="765" customFormat="1" ht="12" customHeight="1" x14ac:dyDescent="0.25">
      <c r="A649" s="769"/>
      <c r="B649" s="766"/>
      <c r="C649" s="778"/>
      <c r="D649" s="778"/>
      <c r="E649" s="778"/>
      <c r="F649" s="782"/>
      <c r="G649" s="259" t="s">
        <v>1079</v>
      </c>
      <c r="H649" s="384">
        <v>4500</v>
      </c>
      <c r="I649" s="384">
        <v>27.5</v>
      </c>
      <c r="J649" s="385">
        <v>1</v>
      </c>
      <c r="K649" s="386" t="s">
        <v>55</v>
      </c>
      <c r="L649" s="384">
        <v>431</v>
      </c>
      <c r="M649" s="387">
        <v>100</v>
      </c>
      <c r="N649" s="388" t="s">
        <v>56</v>
      </c>
      <c r="O649" s="384">
        <v>125</v>
      </c>
      <c r="P649" s="387">
        <v>1000</v>
      </c>
      <c r="Q649" s="385">
        <v>0.5</v>
      </c>
      <c r="W649" s="773"/>
      <c r="X649" s="768"/>
      <c r="Y649" s="768"/>
      <c r="Z649" s="768"/>
      <c r="AA649" s="768"/>
      <c r="AB649" s="768"/>
      <c r="AC649" s="768"/>
      <c r="AD649" s="768"/>
      <c r="AE649" s="768"/>
      <c r="AF649" s="768"/>
      <c r="AG649" s="768"/>
      <c r="AH649" s="768"/>
      <c r="AI649" s="768"/>
      <c r="AJ649" s="768"/>
      <c r="AK649" s="768"/>
      <c r="AL649" s="768"/>
      <c r="AM649" s="768"/>
      <c r="AN649" s="768"/>
      <c r="AO649" s="768"/>
      <c r="AP649" s="768"/>
      <c r="AQ649" s="768"/>
      <c r="AR649" s="768"/>
      <c r="AS649" s="768"/>
      <c r="AT649" s="768"/>
      <c r="AU649" s="768"/>
      <c r="AV649" s="768"/>
      <c r="AW649" s="768"/>
      <c r="AX649" s="768"/>
      <c r="AY649" s="768"/>
      <c r="AZ649" s="768"/>
      <c r="BA649" s="768"/>
      <c r="BB649" s="768"/>
      <c r="BC649" s="768"/>
      <c r="BD649" s="768"/>
      <c r="BE649" s="768"/>
      <c r="BF649" s="768"/>
      <c r="BG649" s="768"/>
      <c r="BH649" s="768"/>
      <c r="BI649" s="768"/>
      <c r="BJ649" s="768"/>
      <c r="BK649" s="768"/>
      <c r="BL649" s="768"/>
      <c r="BM649" s="768"/>
      <c r="BN649" s="768"/>
      <c r="BO649" s="768"/>
      <c r="BP649" s="768"/>
    </row>
    <row r="650" spans="1:68" ht="12" customHeight="1" x14ac:dyDescent="0.25">
      <c r="A650" s="5"/>
      <c r="B650" s="6"/>
      <c r="C650" s="17"/>
      <c r="D650" s="17"/>
      <c r="E650" s="17"/>
      <c r="F650" s="26"/>
      <c r="G650" s="29" t="s">
        <v>72</v>
      </c>
      <c r="H650" s="384">
        <v>26250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65" customFormat="1" ht="12" customHeight="1" x14ac:dyDescent="0.25">
      <c r="A651" s="769"/>
      <c r="B651" s="766"/>
      <c r="C651" s="778"/>
      <c r="D651" s="778"/>
      <c r="E651" s="778"/>
      <c r="F651" s="782"/>
      <c r="G651" s="259" t="s">
        <v>1080</v>
      </c>
      <c r="H651" s="384">
        <v>26250</v>
      </c>
      <c r="I651" s="384">
        <v>27.5</v>
      </c>
      <c r="J651" s="385">
        <v>1</v>
      </c>
      <c r="K651" s="386" t="s">
        <v>55</v>
      </c>
      <c r="L651" s="384">
        <v>431</v>
      </c>
      <c r="M651" s="387">
        <v>100</v>
      </c>
      <c r="N651" s="388" t="s">
        <v>56</v>
      </c>
      <c r="O651" s="384">
        <v>125</v>
      </c>
      <c r="P651" s="387">
        <v>1000</v>
      </c>
      <c r="Q651" s="385">
        <v>0.5</v>
      </c>
      <c r="W651" s="773"/>
      <c r="X651" s="768"/>
      <c r="Y651" s="768"/>
      <c r="Z651" s="768"/>
      <c r="AA651" s="768"/>
      <c r="AB651" s="768"/>
      <c r="AC651" s="768"/>
      <c r="AD651" s="768"/>
      <c r="AE651" s="768"/>
      <c r="AF651" s="768"/>
      <c r="AG651" s="768"/>
      <c r="AH651" s="768"/>
      <c r="AI651" s="768"/>
      <c r="AJ651" s="768"/>
      <c r="AK651" s="768"/>
      <c r="AL651" s="768"/>
      <c r="AM651" s="768"/>
      <c r="AN651" s="768"/>
      <c r="AO651" s="768"/>
      <c r="AP651" s="768"/>
      <c r="AQ651" s="768"/>
      <c r="AR651" s="768"/>
      <c r="AS651" s="768"/>
      <c r="AT651" s="768"/>
      <c r="AU651" s="768"/>
      <c r="AV651" s="768"/>
      <c r="AW651" s="768"/>
      <c r="AX651" s="768"/>
      <c r="AY651" s="768"/>
      <c r="AZ651" s="768"/>
      <c r="BA651" s="768"/>
      <c r="BB651" s="768"/>
      <c r="BC651" s="768"/>
      <c r="BD651" s="768"/>
      <c r="BE651" s="768"/>
      <c r="BF651" s="768"/>
      <c r="BG651" s="768"/>
      <c r="BH651" s="768"/>
      <c r="BI651" s="768"/>
      <c r="BJ651" s="768"/>
      <c r="BK651" s="768"/>
      <c r="BL651" s="768"/>
      <c r="BM651" s="768"/>
      <c r="BN651" s="768"/>
      <c r="BO651" s="768"/>
      <c r="BP651" s="768"/>
    </row>
    <row r="652" spans="1:68" ht="12" customHeight="1" x14ac:dyDescent="0.25">
      <c r="A652" s="5"/>
      <c r="B652" s="6"/>
      <c r="C652" s="17"/>
      <c r="D652" s="17"/>
      <c r="E652" s="17"/>
      <c r="F652" s="26"/>
      <c r="G652" s="29" t="s">
        <v>73</v>
      </c>
      <c r="H652" s="384">
        <v>0</v>
      </c>
      <c r="I652" s="384">
        <v>27.5</v>
      </c>
      <c r="J652" s="385">
        <v>1</v>
      </c>
      <c r="K652" s="388"/>
      <c r="L652" s="384">
        <v>0</v>
      </c>
      <c r="M652" s="387">
        <v>0</v>
      </c>
      <c r="N652" s="388"/>
      <c r="O652" s="384">
        <v>0</v>
      </c>
      <c r="P652" s="387">
        <v>0</v>
      </c>
      <c r="Q652" s="385">
        <v>1</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65" customFormat="1" ht="12" customHeight="1" x14ac:dyDescent="0.25">
      <c r="A653" s="769"/>
      <c r="B653" s="766"/>
      <c r="C653" s="778"/>
      <c r="D653" s="778"/>
      <c r="E653" s="778"/>
      <c r="F653" s="782"/>
      <c r="G653" s="259" t="s">
        <v>1076</v>
      </c>
      <c r="H653" s="384">
        <v>0</v>
      </c>
      <c r="I653" s="384">
        <v>27.5</v>
      </c>
      <c r="J653" s="385">
        <v>1</v>
      </c>
      <c r="K653" s="388"/>
      <c r="L653" s="384">
        <v>0</v>
      </c>
      <c r="M653" s="387">
        <v>0</v>
      </c>
      <c r="N653" s="388"/>
      <c r="O653" s="384">
        <v>0</v>
      </c>
      <c r="P653" s="387">
        <v>0</v>
      </c>
      <c r="Q653" s="385">
        <v>1</v>
      </c>
      <c r="W653" s="773"/>
      <c r="X653" s="768"/>
      <c r="Y653" s="768"/>
      <c r="Z653" s="768"/>
      <c r="AA653" s="768"/>
      <c r="AB653" s="768"/>
      <c r="AC653" s="768"/>
      <c r="AD653" s="768"/>
      <c r="AE653" s="768"/>
      <c r="AF653" s="768"/>
      <c r="AG653" s="768"/>
      <c r="AH653" s="768"/>
      <c r="AI653" s="768"/>
      <c r="AJ653" s="768"/>
      <c r="AK653" s="768"/>
      <c r="AL653" s="768"/>
      <c r="AM653" s="768"/>
      <c r="AN653" s="768"/>
      <c r="AO653" s="768"/>
      <c r="AP653" s="768"/>
      <c r="AQ653" s="768"/>
      <c r="AR653" s="768"/>
      <c r="AS653" s="768"/>
      <c r="AT653" s="768"/>
      <c r="AU653" s="768"/>
      <c r="AV653" s="768"/>
      <c r="AW653" s="768"/>
      <c r="AX653" s="768"/>
      <c r="AY653" s="768"/>
      <c r="AZ653" s="768"/>
      <c r="BA653" s="768"/>
      <c r="BB653" s="768"/>
      <c r="BC653" s="768"/>
      <c r="BD653" s="768"/>
      <c r="BE653" s="768"/>
      <c r="BF653" s="768"/>
      <c r="BG653" s="768"/>
      <c r="BH653" s="768"/>
      <c r="BI653" s="768"/>
      <c r="BJ653" s="768"/>
      <c r="BK653" s="768"/>
      <c r="BL653" s="768"/>
      <c r="BM653" s="768"/>
      <c r="BN653" s="768"/>
      <c r="BO653" s="768"/>
      <c r="BP653" s="768"/>
    </row>
    <row r="654" spans="1:68" ht="12" customHeight="1" x14ac:dyDescent="0.25">
      <c r="A654" s="5"/>
      <c r="B654" s="6"/>
      <c r="C654" s="17"/>
      <c r="D654" s="17"/>
      <c r="E654" s="17"/>
      <c r="F654" s="26"/>
      <c r="G654" s="29" t="s">
        <v>74</v>
      </c>
      <c r="H654" s="384">
        <v>0</v>
      </c>
      <c r="I654" s="384">
        <v>27.5</v>
      </c>
      <c r="J654" s="385">
        <v>1</v>
      </c>
      <c r="K654" s="388" t="s">
        <v>54</v>
      </c>
      <c r="L654" s="384">
        <v>48</v>
      </c>
      <c r="M654" s="387">
        <v>200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65" customFormat="1" ht="12" customHeight="1" x14ac:dyDescent="0.25">
      <c r="A655" s="769"/>
      <c r="B655" s="766"/>
      <c r="C655" s="778"/>
      <c r="D655" s="778"/>
      <c r="E655" s="778"/>
      <c r="F655" s="777"/>
      <c r="G655" s="259" t="s">
        <v>75</v>
      </c>
      <c r="H655" s="384">
        <v>0</v>
      </c>
      <c r="I655" s="384">
        <v>27.5</v>
      </c>
      <c r="J655" s="385">
        <v>1</v>
      </c>
      <c r="K655" s="388"/>
      <c r="L655" s="384">
        <v>0</v>
      </c>
      <c r="M655" s="387">
        <v>0</v>
      </c>
      <c r="N655" s="388"/>
      <c r="O655" s="384">
        <v>0</v>
      </c>
      <c r="P655" s="387">
        <v>0</v>
      </c>
      <c r="Q655" s="385">
        <v>1</v>
      </c>
      <c r="W655" s="773"/>
      <c r="X655" s="768"/>
      <c r="Y655" s="768"/>
      <c r="Z655" s="768"/>
      <c r="AA655" s="768"/>
      <c r="AB655" s="768"/>
      <c r="AC655" s="768"/>
      <c r="AD655" s="768"/>
      <c r="AE655" s="768"/>
      <c r="AF655" s="768"/>
      <c r="AG655" s="768"/>
      <c r="AH655" s="768"/>
      <c r="AI655" s="768"/>
      <c r="AJ655" s="768"/>
      <c r="AK655" s="768"/>
      <c r="AL655" s="768"/>
      <c r="AM655" s="768"/>
      <c r="AN655" s="768"/>
      <c r="AO655" s="768"/>
      <c r="AP655" s="768"/>
      <c r="AQ655" s="768"/>
      <c r="AR655" s="768"/>
      <c r="AS655" s="768"/>
      <c r="AT655" s="768"/>
      <c r="AU655" s="768"/>
      <c r="AV655" s="768"/>
      <c r="AW655" s="768"/>
      <c r="AX655" s="768"/>
      <c r="AY655" s="768"/>
      <c r="AZ655" s="768"/>
      <c r="BA655" s="768"/>
      <c r="BB655" s="768"/>
      <c r="BC655" s="768"/>
      <c r="BD655" s="768"/>
      <c r="BE655" s="768"/>
      <c r="BF655" s="768"/>
      <c r="BG655" s="768"/>
      <c r="BH655" s="768"/>
      <c r="BI655" s="768"/>
      <c r="BJ655" s="768"/>
      <c r="BK655" s="768"/>
      <c r="BL655" s="768"/>
      <c r="BM655" s="768"/>
      <c r="BN655" s="768"/>
      <c r="BO655" s="768"/>
      <c r="BP655" s="768"/>
    </row>
    <row r="656" spans="1:68" ht="12" customHeight="1" x14ac:dyDescent="0.25">
      <c r="A656" s="5"/>
      <c r="B656" s="6"/>
      <c r="C656" s="17"/>
      <c r="D656" s="17"/>
      <c r="E656" s="17"/>
      <c r="F656" s="36"/>
      <c r="G656" s="29" t="s">
        <v>1078</v>
      </c>
      <c r="H656" s="384">
        <v>0</v>
      </c>
      <c r="I656" s="384">
        <v>27.5</v>
      </c>
      <c r="J656" s="385">
        <v>1</v>
      </c>
      <c r="K656" s="388"/>
      <c r="L656" s="384">
        <v>0</v>
      </c>
      <c r="M656" s="387">
        <v>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65" customFormat="1" ht="12" customHeight="1" x14ac:dyDescent="0.25">
      <c r="A657" s="769"/>
      <c r="B657" s="766"/>
      <c r="C657" s="778"/>
      <c r="D657" s="778"/>
      <c r="E657" s="778"/>
      <c r="F657" s="780"/>
      <c r="G657" s="259" t="s">
        <v>76</v>
      </c>
      <c r="H657" s="384">
        <v>0</v>
      </c>
      <c r="I657" s="384">
        <v>27.5</v>
      </c>
      <c r="J657" s="385">
        <v>1</v>
      </c>
      <c r="K657" s="388" t="s">
        <v>51</v>
      </c>
      <c r="L657" s="384">
        <v>40</v>
      </c>
      <c r="M657" s="387">
        <v>240</v>
      </c>
      <c r="N657" s="388"/>
      <c r="O657" s="384">
        <v>0</v>
      </c>
      <c r="P657" s="387">
        <v>0</v>
      </c>
      <c r="Q657" s="385">
        <v>1</v>
      </c>
      <c r="W657" s="773"/>
      <c r="X657" s="768"/>
      <c r="Y657" s="768"/>
      <c r="Z657" s="768"/>
      <c r="AA657" s="768"/>
      <c r="AB657" s="768"/>
      <c r="AC657" s="768"/>
      <c r="AD657" s="768"/>
      <c r="AE657" s="768"/>
      <c r="AF657" s="768"/>
      <c r="AG657" s="768"/>
      <c r="AH657" s="768"/>
      <c r="AI657" s="768"/>
      <c r="AJ657" s="768"/>
      <c r="AK657" s="768"/>
      <c r="AL657" s="768"/>
      <c r="AM657" s="768"/>
      <c r="AN657" s="768"/>
      <c r="AO657" s="768"/>
      <c r="AP657" s="768"/>
      <c r="AQ657" s="768"/>
      <c r="AR657" s="768"/>
      <c r="AS657" s="768"/>
      <c r="AT657" s="768"/>
      <c r="AU657" s="768"/>
      <c r="AV657" s="768"/>
      <c r="AW657" s="768"/>
      <c r="AX657" s="768"/>
      <c r="AY657" s="768"/>
      <c r="AZ657" s="768"/>
      <c r="BA657" s="768"/>
      <c r="BB657" s="768"/>
      <c r="BC657" s="768"/>
      <c r="BD657" s="768"/>
      <c r="BE657" s="768"/>
      <c r="BF657" s="768"/>
      <c r="BG657" s="768"/>
      <c r="BH657" s="768"/>
      <c r="BI657" s="768"/>
      <c r="BJ657" s="768"/>
      <c r="BK657" s="768"/>
      <c r="BL657" s="768"/>
      <c r="BM657" s="768"/>
      <c r="BN657" s="768"/>
      <c r="BO657" s="768"/>
      <c r="BP657" s="768"/>
    </row>
    <row r="658" spans="1:68" ht="12" customHeight="1" x14ac:dyDescent="0.25">
      <c r="A658" s="5"/>
      <c r="B658" s="6"/>
      <c r="C658" s="17"/>
      <c r="D658" s="17"/>
      <c r="E658" s="17"/>
      <c r="F658" s="33"/>
      <c r="G658" s="29" t="s">
        <v>1077</v>
      </c>
      <c r="H658" s="384">
        <v>0</v>
      </c>
      <c r="I658" s="384">
        <v>27.5</v>
      </c>
      <c r="J658" s="385">
        <v>1</v>
      </c>
      <c r="K658" s="388" t="s">
        <v>51</v>
      </c>
      <c r="L658" s="384">
        <v>40</v>
      </c>
      <c r="M658" s="387">
        <v>240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77</v>
      </c>
      <c r="H659" s="384">
        <v>0</v>
      </c>
      <c r="I659" s="384">
        <v>27.5</v>
      </c>
      <c r="J659" s="385">
        <v>1</v>
      </c>
      <c r="K659" s="388" t="s">
        <v>53</v>
      </c>
      <c r="L659" s="384">
        <v>31.3</v>
      </c>
      <c r="M659" s="387">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78</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250</v>
      </c>
      <c r="H661" s="384">
        <v>280</v>
      </c>
      <c r="I661" s="384">
        <v>27.5</v>
      </c>
      <c r="J661" s="385">
        <v>1</v>
      </c>
      <c r="K661" s="388" t="s">
        <v>52</v>
      </c>
      <c r="L661" s="389">
        <v>27.7</v>
      </c>
      <c r="M661" s="389">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82</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83</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84</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80</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85</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255</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256</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257</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6" t="s">
        <v>258</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48"/>
      <c r="H671" s="48"/>
      <c r="I671" s="48"/>
      <c r="J671" s="48"/>
      <c r="K671" s="48"/>
      <c r="L671" s="48"/>
      <c r="M671" s="48"/>
      <c r="N671" s="48"/>
      <c r="O671" s="48"/>
      <c r="P671" s="48"/>
      <c r="Q671" s="48"/>
      <c r="R671" s="48"/>
      <c r="S671" s="48"/>
      <c r="T671" s="4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5.0999999999999996" customHeight="1" x14ac:dyDescent="0.25">
      <c r="A672" s="5"/>
      <c r="B672" s="6"/>
      <c r="C672" s="17"/>
      <c r="D672" s="17"/>
      <c r="E672" s="17"/>
      <c r="F672" s="36"/>
      <c r="G672" s="37"/>
      <c r="H672" s="37"/>
      <c r="I672" s="37"/>
      <c r="J672" s="37"/>
      <c r="K672" s="38"/>
      <c r="L672" s="38"/>
      <c r="M672" s="38"/>
      <c r="N672" s="38"/>
      <c r="O672" s="38"/>
      <c r="P672" s="38"/>
      <c r="Q672" s="38"/>
      <c r="R672" s="38"/>
      <c r="S672" s="38"/>
      <c r="T672" s="38"/>
      <c r="U672" s="38"/>
      <c r="V672" s="38"/>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24.95" customHeight="1" x14ac:dyDescent="0.25">
      <c r="A673" s="5"/>
      <c r="B673" s="6"/>
      <c r="C673" s="39"/>
      <c r="D673" s="39"/>
      <c r="E673" s="39"/>
      <c r="F673" s="39"/>
      <c r="G673" s="40" t="str">
        <f>G640</f>
        <v>MISC COSTS - SEED GRADING &amp; CLEANING</v>
      </c>
      <c r="H673" s="39"/>
      <c r="I673" s="39"/>
      <c r="J673" s="39"/>
      <c r="K673" s="39"/>
      <c r="L673" s="39"/>
      <c r="M673" s="39"/>
      <c r="N673" s="39"/>
      <c r="O673" s="39"/>
      <c r="P673" s="39"/>
      <c r="Q673" s="39"/>
      <c r="R673" s="39"/>
      <c r="S673" s="39"/>
      <c r="T673" s="39"/>
      <c r="U673" s="39"/>
      <c r="V673" s="39"/>
      <c r="W673" s="41" t="s">
        <v>24</v>
      </c>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x14ac:dyDescent="0.25">
      <c r="A674" s="5"/>
      <c r="B674" s="6"/>
      <c r="C674" s="6"/>
      <c r="D674" s="6"/>
      <c r="E674" s="6"/>
      <c r="F674" s="7"/>
      <c r="G674" s="7"/>
      <c r="H674" s="7"/>
      <c r="I674" s="7"/>
      <c r="J674" s="7"/>
      <c r="K674" s="7"/>
      <c r="L674" s="7"/>
      <c r="M674" s="7"/>
      <c r="N674" s="7"/>
      <c r="O674" s="7"/>
      <c r="P674" s="7"/>
      <c r="Q674" s="7"/>
      <c r="R674" s="7"/>
      <c r="S674" s="7"/>
      <c r="T674" s="7"/>
      <c r="U674" s="7"/>
      <c r="V674" s="7"/>
      <c r="W674" s="7"/>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12" customHeight="1" outlineLevel="1" x14ac:dyDescent="0.25">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thickBot="1" x14ac:dyDescent="0.3">
      <c r="A676" s="5"/>
      <c r="B676" s="6"/>
      <c r="C676" s="6"/>
      <c r="D676" s="6"/>
      <c r="E676" s="6"/>
      <c r="F676" s="6"/>
      <c r="G676" s="6"/>
      <c r="H676" s="7"/>
      <c r="I676" s="7"/>
      <c r="J676" s="7"/>
      <c r="K676" s="7"/>
      <c r="L676" s="7"/>
      <c r="M676" s="7"/>
      <c r="N676" s="7"/>
      <c r="O676" s="7"/>
      <c r="P676" s="7"/>
      <c r="Q676" s="7"/>
      <c r="R676" s="7"/>
      <c r="S676" s="7"/>
      <c r="T676" s="7"/>
      <c r="U676" s="7"/>
      <c r="V676" s="7"/>
      <c r="W676" s="7"/>
      <c r="X676" s="6"/>
      <c r="Y676" s="6"/>
      <c r="Z676" s="6"/>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5.0999999999999996" customHeight="1" outlineLevel="1" x14ac:dyDescent="0.25">
      <c r="A677" s="5"/>
      <c r="B677" s="6"/>
      <c r="C677" s="9" t="s">
        <v>0</v>
      </c>
      <c r="D677" s="9"/>
      <c r="E677" s="9"/>
      <c r="F677" s="9"/>
      <c r="G677" s="9"/>
      <c r="H677" s="9"/>
      <c r="I677" s="9"/>
      <c r="J677" s="9"/>
      <c r="K677" s="10"/>
      <c r="L677" s="10"/>
      <c r="M677" s="10"/>
      <c r="N677" s="10"/>
      <c r="O677" s="10"/>
      <c r="P677" s="10"/>
      <c r="Q677" s="10"/>
      <c r="R677" s="10"/>
      <c r="S677" s="10"/>
      <c r="T677" s="10"/>
      <c r="U677" s="10"/>
      <c r="V677" s="10"/>
      <c r="W677" s="11"/>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2" t="s">
        <v>1</v>
      </c>
      <c r="F678" s="13"/>
      <c r="G678" s="14" t="s">
        <v>57</v>
      </c>
      <c r="H678" s="13"/>
      <c r="I678" s="13"/>
      <c r="J678" s="13"/>
      <c r="K678" s="13"/>
      <c r="L678" s="13"/>
      <c r="M678" s="13"/>
      <c r="N678" s="13"/>
      <c r="O678" s="13"/>
      <c r="P678" s="13"/>
      <c r="Q678" s="13"/>
      <c r="R678" s="13"/>
      <c r="S678" s="15"/>
      <c r="T678" s="13"/>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2"/>
      <c r="D679" s="12"/>
      <c r="E679" s="17"/>
      <c r="F679" s="13"/>
      <c r="G679" s="18"/>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7"/>
      <c r="D680" s="12"/>
      <c r="E680" s="17"/>
      <c r="F680" s="13"/>
      <c r="H680" s="13" t="s">
        <v>27</v>
      </c>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20">
        <v>0</v>
      </c>
      <c r="D681" s="12"/>
      <c r="E681" s="17"/>
      <c r="F681" s="13"/>
      <c r="G681" s="21"/>
      <c r="H681" s="13"/>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22"/>
      <c r="K682" s="22"/>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7"/>
      <c r="H683" s="17"/>
      <c r="I683" s="17"/>
      <c r="J683" s="17"/>
      <c r="K683" s="17"/>
      <c r="L683" s="22"/>
      <c r="M683" s="22"/>
      <c r="N683" s="22"/>
      <c r="O683" s="22"/>
      <c r="P683" s="22"/>
      <c r="Q683" s="22"/>
      <c r="R683" s="22"/>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3" t="s">
        <v>2</v>
      </c>
      <c r="H684" s="17"/>
      <c r="I684" s="23" t="s">
        <v>28</v>
      </c>
      <c r="J684" s="23" t="s">
        <v>29</v>
      </c>
      <c r="K684" s="23" t="s">
        <v>30</v>
      </c>
      <c r="L684" s="23" t="s">
        <v>31</v>
      </c>
      <c r="M684" s="23" t="s">
        <v>32</v>
      </c>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17"/>
      <c r="G686" s="17"/>
      <c r="H686" s="17"/>
      <c r="I686" s="23"/>
      <c r="J686" s="23"/>
      <c r="K686" s="23"/>
      <c r="L686" s="23"/>
      <c r="M686" s="23"/>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5.0999999999999996" customHeight="1" outlineLevel="1" x14ac:dyDescent="0.25">
      <c r="A687" s="5"/>
      <c r="B687" s="6"/>
      <c r="C687" s="17"/>
      <c r="D687" s="17"/>
      <c r="E687" s="17"/>
      <c r="F687" s="26"/>
      <c r="G687" s="27"/>
      <c r="H687" s="27"/>
      <c r="I687" s="28"/>
      <c r="J687" s="28"/>
      <c r="K687" s="28"/>
      <c r="L687" s="28"/>
      <c r="M687" s="28"/>
      <c r="N687" s="28"/>
      <c r="O687" s="28"/>
      <c r="P687" s="29"/>
      <c r="Q687" s="29"/>
      <c r="R687" s="29"/>
      <c r="S687" s="29"/>
      <c r="T687" s="29"/>
      <c r="U687" s="29"/>
      <c r="V687" s="30"/>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3</v>
      </c>
      <c r="H688" s="27" t="s">
        <v>4</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5" outlineLevel="1" x14ac:dyDescent="0.25">
      <c r="A689" s="5"/>
      <c r="B689" s="6"/>
      <c r="C689" s="17"/>
      <c r="D689" s="17"/>
      <c r="E689" s="17"/>
      <c r="F689" s="26"/>
      <c r="G689" s="27" t="s">
        <v>5</v>
      </c>
      <c r="H689" s="27" t="s">
        <v>6</v>
      </c>
      <c r="I689" s="390"/>
      <c r="J689" s="390"/>
      <c r="K689" s="390"/>
      <c r="L689" s="390"/>
      <c r="M689" s="390"/>
      <c r="N689" s="374"/>
      <c r="O689" s="374"/>
      <c r="P689" s="391"/>
      <c r="Q689" s="391"/>
      <c r="R689" s="391"/>
      <c r="S689" s="391"/>
      <c r="T689" s="391"/>
      <c r="U689" s="391"/>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26"/>
      <c r="G690" s="31" t="s">
        <v>7</v>
      </c>
      <c r="H690" s="31" t="s">
        <v>8</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9</v>
      </c>
      <c r="H691" s="34" t="s">
        <v>10</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11</v>
      </c>
      <c r="H692" s="34" t="s">
        <v>12</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13</v>
      </c>
      <c r="H693" s="34" t="s">
        <v>14</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15</v>
      </c>
      <c r="H694" s="34" t="s">
        <v>16</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19</v>
      </c>
      <c r="H695" s="34" t="s">
        <v>20</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17</v>
      </c>
      <c r="H696" s="34" t="s">
        <v>18</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21</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22</v>
      </c>
      <c r="H698" s="34" t="s">
        <v>23</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5.0999999999999996" customHeight="1" outlineLevel="1" x14ac:dyDescent="0.25">
      <c r="A699" s="5"/>
      <c r="B699" s="6"/>
      <c r="C699" s="17"/>
      <c r="D699" s="17"/>
      <c r="E699" s="17"/>
      <c r="F699" s="36"/>
      <c r="G699" s="37"/>
      <c r="H699" s="37"/>
      <c r="I699" s="37"/>
      <c r="J699" s="38"/>
      <c r="K699" s="38"/>
      <c r="L699" s="38"/>
      <c r="M699" s="38"/>
      <c r="N699" s="38"/>
      <c r="O699" s="38"/>
      <c r="P699" s="38"/>
      <c r="Q699" s="38"/>
      <c r="R699" s="38"/>
      <c r="S699" s="38"/>
      <c r="T699" s="38"/>
      <c r="U699" s="38"/>
      <c r="V699" s="30"/>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24.95" customHeight="1" outlineLevel="1" x14ac:dyDescent="0.25">
      <c r="A700" s="5"/>
      <c r="B700" s="6"/>
      <c r="C700" s="39"/>
      <c r="D700" s="39"/>
      <c r="E700" s="39"/>
      <c r="F700" s="39"/>
      <c r="G700" s="40" t="str">
        <f>G678</f>
        <v>Deepflow</v>
      </c>
      <c r="H700" s="39"/>
      <c r="I700" s="39"/>
      <c r="J700" s="39"/>
      <c r="K700" s="39"/>
      <c r="L700" s="39"/>
      <c r="M700" s="39"/>
      <c r="N700" s="39"/>
      <c r="O700" s="39"/>
      <c r="P700" s="39"/>
      <c r="Q700" s="39"/>
      <c r="R700" s="39"/>
      <c r="S700" s="39"/>
      <c r="T700" s="39"/>
      <c r="U700" s="39"/>
      <c r="V700" s="39"/>
      <c r="W700" s="41" t="s">
        <v>24</v>
      </c>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12" customHeight="1" outlineLevel="1" x14ac:dyDescent="0.25">
      <c r="A701" s="5"/>
      <c r="B701" s="6"/>
      <c r="C701" s="6"/>
      <c r="D701" s="6"/>
      <c r="E701" s="6"/>
      <c r="F701" s="7"/>
      <c r="G701" s="7"/>
      <c r="H701" s="7"/>
      <c r="I701" s="7"/>
      <c r="J701" s="7"/>
      <c r="K701" s="7"/>
      <c r="L701" s="7"/>
      <c r="M701" s="7"/>
      <c r="N701" s="7"/>
      <c r="O701" s="7"/>
      <c r="P701" s="7"/>
      <c r="Q701" s="7"/>
      <c r="R701" s="7"/>
      <c r="S701" s="7"/>
      <c r="T701" s="7"/>
      <c r="U701" s="7"/>
      <c r="V701" s="7"/>
      <c r="W701" s="7"/>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1054</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1065</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Crop!G647</f>
        <v>landuse</v>
      </c>
      <c r="H20" s="25" t="s">
        <v>445</v>
      </c>
      <c r="I20" s="25" t="s">
        <v>63</v>
      </c>
      <c r="J20" s="25" t="s">
        <v>64</v>
      </c>
      <c r="K20" s="25" t="s">
        <v>65</v>
      </c>
      <c r="L20" s="25" t="s">
        <v>66</v>
      </c>
      <c r="M20" s="25" t="s">
        <v>997</v>
      </c>
      <c r="N20" s="25" t="s">
        <v>998</v>
      </c>
      <c r="O20" s="25" t="s">
        <v>999</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1076</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1077</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1078</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1079</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1080</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1064</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1070</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1071</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1062</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1063</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1055</v>
      </c>
      <c r="H55" s="778"/>
      <c r="I55" s="778"/>
      <c r="J55" s="907"/>
      <c r="K55" s="803" t="s">
        <v>444</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927</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459</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893</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894</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895</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896</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897</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898</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899</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900</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1059</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1056</v>
      </c>
      <c r="H69" s="778"/>
      <c r="I69" s="778"/>
      <c r="J69" s="803" t="s">
        <v>854</v>
      </c>
      <c r="K69" s="803" t="s">
        <v>444</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1058</v>
      </c>
      <c r="L70" s="803" t="s">
        <v>1058</v>
      </c>
      <c r="M70" s="803" t="s">
        <v>1058</v>
      </c>
      <c r="N70" s="803" t="s">
        <v>1058</v>
      </c>
      <c r="O70" s="803" t="s">
        <v>1058</v>
      </c>
      <c r="P70" s="803" t="s">
        <v>1058</v>
      </c>
      <c r="Q70" s="803" t="s">
        <v>1058</v>
      </c>
      <c r="R70" s="803" t="s">
        <v>1058</v>
      </c>
      <c r="S70" s="803" t="s">
        <v>1058</v>
      </c>
      <c r="T70" s="803" t="s">
        <v>1058</v>
      </c>
      <c r="U70" s="803"/>
      <c r="V70" s="897"/>
      <c r="W70" s="773"/>
      <c r="X70" s="768"/>
    </row>
    <row r="71" spans="1:24" x14ac:dyDescent="0.25">
      <c r="A71" s="767"/>
      <c r="B71" s="766"/>
      <c r="C71" s="778"/>
      <c r="D71" s="778"/>
      <c r="E71" s="778"/>
      <c r="F71" s="782"/>
      <c r="G71" s="782"/>
      <c r="H71" s="782"/>
      <c r="I71" s="765" t="s">
        <v>927</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927</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927</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927</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927</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927</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927</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927</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927</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927</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927</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927</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927</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927</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927</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927</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927</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459</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459</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459</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459</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459</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459</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459</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459</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459</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459</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459</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459</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459</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459</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459</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459</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459</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893</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893</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893</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893</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893</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893</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893</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893</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893</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893</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893</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893</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893</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893</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893</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893</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893</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894</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894</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894</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894</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894</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894</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894</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894</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894</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894</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894</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894</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894</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894</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894</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894</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894</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895</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895</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895</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895</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895</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895</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895</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895</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895</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895</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895</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895</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895</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895</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895</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895</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895</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896</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896</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896</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896</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896</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896</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896</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896</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896</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896</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896</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896</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896</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896</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896</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896</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896</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897</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897</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897</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897</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897</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897</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897</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897</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897</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897</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897</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897</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897</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897</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897</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897</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897</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898</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898</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898</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898</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898</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898</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898</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898</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898</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898</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898</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898</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898</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898</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898</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898</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898</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899</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899</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899</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899</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899</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899</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899</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899</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899</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899</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899</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899</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899</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899</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899</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899</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899</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900</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900</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900</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900</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900</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900</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900</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900</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900</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900</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900</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900</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900</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900</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900</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900</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900</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1057</v>
      </c>
      <c r="H242" s="778"/>
      <c r="I242" s="778"/>
      <c r="J242" s="803"/>
      <c r="K242" s="803" t="s">
        <v>436</v>
      </c>
      <c r="L242" s="803" t="s">
        <v>437</v>
      </c>
      <c r="M242" s="803" t="s">
        <v>439</v>
      </c>
      <c r="N242" s="803" t="s">
        <v>440</v>
      </c>
      <c r="O242" s="803" t="s">
        <v>441</v>
      </c>
      <c r="P242" s="803" t="s">
        <v>443</v>
      </c>
      <c r="Q242" s="803" t="s">
        <v>1000</v>
      </c>
      <c r="R242" s="803" t="s">
        <v>1001</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1052</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854</v>
      </c>
      <c r="K269" s="803" t="s">
        <v>444</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523</v>
      </c>
      <c r="H270" s="778"/>
      <c r="I270" s="778"/>
      <c r="J270" s="803"/>
      <c r="K270" s="803" t="s">
        <v>523</v>
      </c>
      <c r="L270" s="803" t="s">
        <v>523</v>
      </c>
      <c r="M270" s="803" t="s">
        <v>523</v>
      </c>
      <c r="N270" s="803" t="s">
        <v>523</v>
      </c>
      <c r="O270" s="803" t="s">
        <v>523</v>
      </c>
      <c r="P270" s="803" t="s">
        <v>523</v>
      </c>
      <c r="Q270" s="803" t="s">
        <v>523</v>
      </c>
      <c r="R270" s="803" t="s">
        <v>523</v>
      </c>
      <c r="S270" s="803" t="s">
        <v>523</v>
      </c>
      <c r="T270" s="803" t="s">
        <v>523</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1061</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1060</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850</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1066</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1053</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1051</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1072</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444</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abSelected="1" zoomScale="90" zoomScaleNormal="90" workbookViewId="0">
      <selection activeCell="U15" sqref="U15"/>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866</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352</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927</v>
      </c>
      <c r="G9" s="678" t="s">
        <v>865</v>
      </c>
      <c r="H9" s="678" t="s">
        <v>857</v>
      </c>
      <c r="I9" s="678" t="s">
        <v>858</v>
      </c>
      <c r="J9" s="678" t="s">
        <v>859</v>
      </c>
      <c r="K9" s="678" t="s">
        <v>860</v>
      </c>
      <c r="L9" s="678" t="s">
        <v>861</v>
      </c>
      <c r="M9" s="678" t="s">
        <v>862</v>
      </c>
      <c r="N9" s="678" t="s">
        <v>863</v>
      </c>
      <c r="O9" s="678" t="s">
        <v>864</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446</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447</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448</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449</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450</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451</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452</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453</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454</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455</v>
      </c>
      <c r="F19" s="343">
        <v>43930</v>
      </c>
      <c r="G19" s="343">
        <v>43905</v>
      </c>
      <c r="H19" s="343">
        <v>43905</v>
      </c>
      <c r="I19" s="343">
        <v>43905</v>
      </c>
      <c r="J19" s="343">
        <v>43926</v>
      </c>
      <c r="K19" s="343">
        <v>43926</v>
      </c>
      <c r="L19" s="343">
        <v>43926</v>
      </c>
      <c r="M19" s="343">
        <v>43926</v>
      </c>
      <c r="N19" s="343">
        <v>43926</v>
      </c>
      <c r="O19" s="343">
        <v>43926</v>
      </c>
      <c r="P19" s="75" t="s">
        <v>934</v>
      </c>
      <c r="Z19" s="219"/>
      <c r="AA19" s="248"/>
      <c r="AB19" s="240"/>
      <c r="AC19" s="240"/>
      <c r="AD19" s="240"/>
    </row>
    <row r="20" spans="1:30" s="75" customFormat="1" outlineLevel="1" x14ac:dyDescent="0.25">
      <c r="A20" s="238"/>
      <c r="B20" s="239"/>
      <c r="C20" s="249"/>
      <c r="D20" s="257"/>
      <c r="E20" s="219" t="s">
        <v>456</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1041</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867</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352</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927</v>
      </c>
      <c r="H34" s="678" t="s">
        <v>865</v>
      </c>
      <c r="I34" s="678" t="s">
        <v>857</v>
      </c>
      <c r="J34" s="678" t="s">
        <v>858</v>
      </c>
      <c r="K34" s="678" t="s">
        <v>859</v>
      </c>
      <c r="L34" s="678" t="s">
        <v>860</v>
      </c>
      <c r="M34" s="678" t="s">
        <v>861</v>
      </c>
      <c r="N34" s="678" t="s">
        <v>862</v>
      </c>
      <c r="O34" s="678" t="s">
        <v>863</v>
      </c>
      <c r="P34" s="678" t="s">
        <v>864</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872</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910</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910</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MIN(Crop!I64:I80)</f>
        <v>43794</v>
      </c>
      <c r="H43" s="407">
        <f>MIN(Crop!J64:J80)</f>
        <v>43794</v>
      </c>
      <c r="I43" s="407">
        <f>MIN(Crop!K64:K80)</f>
        <v>43794</v>
      </c>
      <c r="J43" s="407">
        <f>MIN(Crop!L64:L80)</f>
        <v>43794</v>
      </c>
      <c r="K43" s="407">
        <f>MIN(Crop!M64:M80)</f>
        <v>43794</v>
      </c>
      <c r="L43" s="407">
        <f>MIN(Crop!N64:N80)</f>
        <v>43794</v>
      </c>
      <c r="M43" s="407">
        <f>MIN(Crop!O64:O80)</f>
        <v>43794</v>
      </c>
      <c r="N43" s="407">
        <f>MIN(Crop!P64:P80)</f>
        <v>43794</v>
      </c>
      <c r="O43" s="407">
        <f>MIN(Crop!Q64:Q80)</f>
        <v>43794</v>
      </c>
      <c r="P43" s="407">
        <f>MIN(Crop!R64:R80)</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856</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352</v>
      </c>
      <c r="I56" s="245"/>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869</v>
      </c>
      <c r="G58" s="684"/>
      <c r="H58" s="684"/>
      <c r="I58" s="961" t="s">
        <v>870</v>
      </c>
      <c r="J58" s="961"/>
      <c r="K58" s="961"/>
      <c r="L58" s="961" t="s">
        <v>871</v>
      </c>
      <c r="M58" s="961"/>
      <c r="N58" s="961"/>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865</v>
      </c>
      <c r="G60" s="678" t="s">
        <v>857</v>
      </c>
      <c r="H60" s="678" t="s">
        <v>858</v>
      </c>
      <c r="I60" s="678" t="s">
        <v>859</v>
      </c>
      <c r="J60" s="678" t="s">
        <v>860</v>
      </c>
      <c r="K60" s="678" t="s">
        <v>861</v>
      </c>
      <c r="L60" s="678" t="s">
        <v>862</v>
      </c>
      <c r="M60" s="678" t="s">
        <v>863</v>
      </c>
      <c r="N60" s="678" t="s">
        <v>864</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873</v>
      </c>
      <c r="F61" s="679">
        <v>43466</v>
      </c>
      <c r="G61" s="679">
        <v>43466</v>
      </c>
      <c r="H61" s="679">
        <v>43466</v>
      </c>
      <c r="I61" s="679">
        <v>43466</v>
      </c>
      <c r="J61" s="679">
        <v>43466</v>
      </c>
      <c r="K61" s="679">
        <v>43466</v>
      </c>
      <c r="L61" s="679">
        <v>43466</v>
      </c>
      <c r="M61" s="679">
        <v>43466</v>
      </c>
      <c r="N61" s="679">
        <v>43466</v>
      </c>
      <c r="P61" s="75" t="s">
        <v>887</v>
      </c>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874</v>
      </c>
      <c r="F62" s="679">
        <v>43511</v>
      </c>
      <c r="G62" s="679">
        <v>43511</v>
      </c>
      <c r="H62" s="679">
        <v>43511</v>
      </c>
      <c r="I62" s="679">
        <v>43511</v>
      </c>
      <c r="J62" s="679">
        <v>43511</v>
      </c>
      <c r="K62" s="679">
        <v>43511</v>
      </c>
      <c r="L62" s="679">
        <v>43497</v>
      </c>
      <c r="M62" s="679">
        <v>43497</v>
      </c>
      <c r="N62" s="679">
        <v>43497</v>
      </c>
      <c r="R62" s="220"/>
      <c r="U62" s="680"/>
      <c r="V62" s="218"/>
      <c r="W62" s="218"/>
      <c r="X62" s="219"/>
      <c r="Y62" s="248"/>
      <c r="Z62" s="240"/>
      <c r="AA62" s="240"/>
      <c r="AB62" s="240"/>
    </row>
    <row r="63" spans="1:28" s="765" customFormat="1" ht="12" customHeight="1" outlineLevel="1" x14ac:dyDescent="0.25">
      <c r="A63" s="769"/>
      <c r="B63" s="766"/>
      <c r="C63" s="778"/>
      <c r="D63" s="780"/>
      <c r="E63" s="783" t="s">
        <v>875</v>
      </c>
      <c r="F63" s="952">
        <f>Crop!dry_seed_start</f>
        <v>43556</v>
      </c>
      <c r="G63" s="952">
        <f>Crop!dry_seed_start</f>
        <v>43556</v>
      </c>
      <c r="H63" s="952">
        <f>Crop!dry_seed_start</f>
        <v>43556</v>
      </c>
      <c r="I63" s="952">
        <f>Crop!dry_seed_start</f>
        <v>43556</v>
      </c>
      <c r="J63" s="952">
        <f>Crop!dry_seed_start</f>
        <v>43556</v>
      </c>
      <c r="K63" s="952">
        <f>Crop!dry_seed_start</f>
        <v>43556</v>
      </c>
      <c r="L63" s="952">
        <f>Crop!dry_seed_start</f>
        <v>43556</v>
      </c>
      <c r="M63" s="952">
        <f>Crop!dry_seed_start</f>
        <v>43556</v>
      </c>
      <c r="N63" s="952">
        <f>Crop!dry_seed_start</f>
        <v>43556</v>
      </c>
      <c r="R63" s="218"/>
      <c r="U63" s="680"/>
      <c r="V63" s="218"/>
      <c r="W63" s="218"/>
      <c r="X63" s="219"/>
      <c r="Y63" s="773"/>
      <c r="Z63" s="768"/>
      <c r="AA63" s="768"/>
      <c r="AB63" s="768"/>
    </row>
    <row r="64" spans="1:28" s="75" customFormat="1" outlineLevel="1" x14ac:dyDescent="0.25">
      <c r="A64" s="238"/>
      <c r="B64" s="239"/>
      <c r="C64" s="249"/>
      <c r="D64" s="257"/>
      <c r="E64" s="783" t="s">
        <v>876</v>
      </c>
      <c r="F64" s="946">
        <f>$G$10</f>
        <v>43560</v>
      </c>
      <c r="G64" s="946">
        <f t="shared" ref="G64:N64" si="3">$G$10</f>
        <v>43560</v>
      </c>
      <c r="H64" s="946">
        <f t="shared" si="3"/>
        <v>43560</v>
      </c>
      <c r="I64" s="946">
        <f t="shared" si="3"/>
        <v>43560</v>
      </c>
      <c r="J64" s="946">
        <f t="shared" si="3"/>
        <v>43560</v>
      </c>
      <c r="K64" s="946">
        <f t="shared" si="3"/>
        <v>43560</v>
      </c>
      <c r="L64" s="946">
        <f t="shared" si="3"/>
        <v>43560</v>
      </c>
      <c r="M64" s="946">
        <f t="shared" si="3"/>
        <v>43560</v>
      </c>
      <c r="N64" s="946">
        <f t="shared" si="3"/>
        <v>43560</v>
      </c>
      <c r="P64" s="953"/>
      <c r="Q64" s="75" t="s">
        <v>1096</v>
      </c>
      <c r="R64" s="218"/>
      <c r="S64" s="218"/>
      <c r="T64" s="218"/>
      <c r="U64" s="680"/>
      <c r="V64" s="218"/>
      <c r="W64" s="218"/>
      <c r="X64" s="219"/>
      <c r="Y64" s="248"/>
      <c r="Z64" s="240"/>
      <c r="AA64" s="240"/>
      <c r="AB64" s="240"/>
    </row>
    <row r="65" spans="1:28" s="75" customFormat="1" outlineLevel="1" x14ac:dyDescent="0.25">
      <c r="A65" s="238"/>
      <c r="B65" s="239"/>
      <c r="C65" s="249"/>
      <c r="D65" s="257"/>
      <c r="E65" s="783" t="s">
        <v>877</v>
      </c>
      <c r="F65" s="946">
        <f>F64+H40</f>
        <v>43570</v>
      </c>
      <c r="G65" s="946">
        <f>G64+I40</f>
        <v>43570</v>
      </c>
      <c r="H65" s="946">
        <f>H64+J40</f>
        <v>43570</v>
      </c>
      <c r="I65" s="946">
        <f>$J$10</f>
        <v>43579</v>
      </c>
      <c r="J65" s="946">
        <f t="shared" ref="J65:N65" si="4">$J$10</f>
        <v>43579</v>
      </c>
      <c r="K65" s="946">
        <f t="shared" si="4"/>
        <v>43579</v>
      </c>
      <c r="L65" s="946">
        <f t="shared" si="4"/>
        <v>43579</v>
      </c>
      <c r="M65" s="946">
        <f t="shared" si="4"/>
        <v>43579</v>
      </c>
      <c r="N65" s="946">
        <f t="shared" si="4"/>
        <v>43579</v>
      </c>
      <c r="P65" s="947"/>
      <c r="Q65" s="75" t="s">
        <v>1092</v>
      </c>
      <c r="R65" s="218"/>
      <c r="S65" s="945"/>
      <c r="T65" s="218"/>
      <c r="U65" s="680"/>
      <c r="V65" s="218"/>
      <c r="W65" s="218"/>
      <c r="X65" s="219"/>
      <c r="Y65" s="248"/>
      <c r="Z65" s="240"/>
      <c r="AA65" s="240"/>
      <c r="AB65" s="240"/>
    </row>
    <row r="66" spans="1:28" s="75" customFormat="1" outlineLevel="1" x14ac:dyDescent="0.25">
      <c r="A66" s="238"/>
      <c r="B66" s="239"/>
      <c r="C66" s="249"/>
      <c r="D66" s="257"/>
      <c r="E66" s="783" t="s">
        <v>878</v>
      </c>
      <c r="F66" s="948">
        <f>F65+H36</f>
        <v>43610</v>
      </c>
      <c r="G66" s="948">
        <f t="shared" ref="G66:H66" si="5">G65+I36</f>
        <v>43610</v>
      </c>
      <c r="H66" s="948">
        <f t="shared" si="5"/>
        <v>43610</v>
      </c>
      <c r="I66" s="949">
        <f>I65+K40</f>
        <v>43589</v>
      </c>
      <c r="J66" s="949">
        <f t="shared" ref="I66:K66" si="6">J65+L40</f>
        <v>43589</v>
      </c>
      <c r="K66" s="949">
        <f t="shared" si="6"/>
        <v>43589</v>
      </c>
      <c r="L66" s="949">
        <f>M10+N40</f>
        <v>43602</v>
      </c>
      <c r="M66" s="949">
        <f t="shared" ref="M66:N66" si="7">N10+O40</f>
        <v>43602</v>
      </c>
      <c r="N66" s="949">
        <f t="shared" si="7"/>
        <v>43602</v>
      </c>
      <c r="P66" s="950"/>
      <c r="Q66" s="218" t="s">
        <v>1090</v>
      </c>
      <c r="R66" s="218"/>
      <c r="S66" s="218"/>
      <c r="T66" s="218"/>
      <c r="Y66" s="248"/>
      <c r="Z66" s="240"/>
      <c r="AA66" s="240"/>
      <c r="AB66" s="240"/>
    </row>
    <row r="67" spans="1:28" s="75" customFormat="1" outlineLevel="1" x14ac:dyDescent="0.25">
      <c r="A67" s="238"/>
      <c r="B67" s="239"/>
      <c r="C67" s="249"/>
      <c r="D67" s="257"/>
      <c r="E67" s="783" t="s">
        <v>879</v>
      </c>
      <c r="F67" s="948">
        <f>F66+H37</f>
        <v>43617</v>
      </c>
      <c r="G67" s="948">
        <f>G66+I37</f>
        <v>43617</v>
      </c>
      <c r="H67" s="948">
        <f>H66+J37</f>
        <v>43617</v>
      </c>
      <c r="I67" s="948">
        <f>I66+K36</f>
        <v>43610</v>
      </c>
      <c r="J67" s="948">
        <f t="shared" ref="J67:K67" si="8">J66+L36</f>
        <v>43610</v>
      </c>
      <c r="K67" s="948">
        <f t="shared" si="8"/>
        <v>43610</v>
      </c>
      <c r="L67" s="948">
        <f>L66+N37</f>
        <v>43609</v>
      </c>
      <c r="M67" s="948">
        <f t="shared" ref="M67:N67" si="9">M66+O37</f>
        <v>43609</v>
      </c>
      <c r="N67" s="948">
        <f t="shared" si="9"/>
        <v>43609</v>
      </c>
      <c r="R67" s="218"/>
      <c r="S67" s="218"/>
      <c r="T67" s="218"/>
      <c r="Y67" s="248"/>
      <c r="Z67" s="240"/>
      <c r="AA67" s="240"/>
      <c r="AB67" s="240"/>
    </row>
    <row r="68" spans="1:28" s="75" customFormat="1" outlineLevel="1" x14ac:dyDescent="0.25">
      <c r="A68" s="238"/>
      <c r="B68" s="239"/>
      <c r="C68" s="249"/>
      <c r="D68" s="257"/>
      <c r="E68" s="783" t="s">
        <v>880</v>
      </c>
      <c r="F68" s="948">
        <f>F67+H38</f>
        <v>43624</v>
      </c>
      <c r="G68" s="948">
        <f t="shared" ref="G68" si="10">G67+I38</f>
        <v>43624</v>
      </c>
      <c r="H68" s="948">
        <f t="shared" ref="H68" si="11">H67+J38</f>
        <v>43624</v>
      </c>
      <c r="I68" s="948">
        <f>I67+K37</f>
        <v>43617</v>
      </c>
      <c r="J68" s="948">
        <f t="shared" ref="J68:K68" si="12">J67+L37</f>
        <v>43617</v>
      </c>
      <c r="K68" s="948">
        <f t="shared" si="12"/>
        <v>43617</v>
      </c>
      <c r="L68" s="948">
        <f>L67+N38</f>
        <v>43616</v>
      </c>
      <c r="M68" s="948">
        <f t="shared" ref="M68" si="13">M67+O38</f>
        <v>43616</v>
      </c>
      <c r="N68" s="948">
        <f t="shared" ref="N68" si="14">N67+P38</f>
        <v>43616</v>
      </c>
      <c r="P68" s="75" t="s">
        <v>1091</v>
      </c>
      <c r="R68" s="218"/>
      <c r="S68" s="218"/>
      <c r="T68" s="218"/>
      <c r="U68" s="680"/>
      <c r="V68" s="218"/>
      <c r="W68" s="218"/>
      <c r="X68" s="219"/>
      <c r="Y68" s="248"/>
      <c r="Z68" s="240"/>
      <c r="AA68" s="240"/>
      <c r="AB68" s="240"/>
    </row>
    <row r="69" spans="1:28" s="75" customFormat="1" outlineLevel="1" x14ac:dyDescent="0.25">
      <c r="A69" s="238"/>
      <c r="B69" s="239"/>
      <c r="C69" s="249"/>
      <c r="D69" s="257"/>
      <c r="E69" s="783" t="s">
        <v>881</v>
      </c>
      <c r="F69" s="951">
        <v>43678</v>
      </c>
      <c r="G69" s="951">
        <v>43678</v>
      </c>
      <c r="H69" s="951">
        <v>43678</v>
      </c>
      <c r="I69" s="948">
        <f>I68+K38</f>
        <v>43624</v>
      </c>
      <c r="J69" s="948">
        <f t="shared" ref="J69" si="15">J68+L38</f>
        <v>43624</v>
      </c>
      <c r="K69" s="948">
        <f t="shared" ref="K69" si="16">K68+M38</f>
        <v>43624</v>
      </c>
      <c r="L69" s="951">
        <v>43678</v>
      </c>
      <c r="M69" s="951">
        <v>43678</v>
      </c>
      <c r="N69" s="951">
        <v>43678</v>
      </c>
      <c r="R69" s="218"/>
      <c r="S69" s="218"/>
      <c r="T69" s="218"/>
      <c r="U69" s="680"/>
      <c r="V69" s="218"/>
      <c r="W69" s="218"/>
      <c r="X69" s="219"/>
      <c r="Y69" s="248"/>
      <c r="Z69" s="240"/>
      <c r="AA69" s="240"/>
      <c r="AB69" s="240"/>
    </row>
    <row r="70" spans="1:28" s="75" customFormat="1" outlineLevel="1" x14ac:dyDescent="0.25">
      <c r="A70" s="238"/>
      <c r="B70" s="239"/>
      <c r="C70" s="249"/>
      <c r="D70" s="257"/>
      <c r="E70" s="783" t="s">
        <v>882</v>
      </c>
      <c r="F70" s="679">
        <v>43709</v>
      </c>
      <c r="G70" s="679">
        <v>43709</v>
      </c>
      <c r="H70" s="679">
        <v>43709</v>
      </c>
      <c r="I70" s="951">
        <v>43678</v>
      </c>
      <c r="J70" s="951">
        <v>43678</v>
      </c>
      <c r="K70" s="951">
        <v>43678</v>
      </c>
      <c r="L70" s="679">
        <v>43709</v>
      </c>
      <c r="M70" s="679">
        <v>43709</v>
      </c>
      <c r="N70" s="679">
        <v>43709</v>
      </c>
      <c r="R70" s="218"/>
      <c r="S70" s="218"/>
      <c r="T70" s="218"/>
      <c r="U70" s="680"/>
      <c r="V70" s="218"/>
      <c r="W70" s="218"/>
      <c r="X70" s="219"/>
      <c r="Y70" s="248"/>
      <c r="Z70" s="240"/>
      <c r="AA70" s="240"/>
      <c r="AB70" s="240"/>
    </row>
    <row r="71" spans="1:28" s="75" customFormat="1" outlineLevel="1" x14ac:dyDescent="0.25">
      <c r="A71" s="238"/>
      <c r="B71" s="239"/>
      <c r="C71" s="249"/>
      <c r="D71" s="257"/>
      <c r="E71" s="783" t="s">
        <v>562</v>
      </c>
      <c r="F71" s="679">
        <v>43739</v>
      </c>
      <c r="G71" s="679">
        <v>43739</v>
      </c>
      <c r="H71" s="679">
        <v>43739</v>
      </c>
      <c r="I71" s="679">
        <v>43739</v>
      </c>
      <c r="J71" s="679">
        <v>43739</v>
      </c>
      <c r="K71" s="679">
        <v>43739</v>
      </c>
      <c r="L71" s="679">
        <v>43739</v>
      </c>
      <c r="M71" s="679">
        <v>43739</v>
      </c>
      <c r="N71" s="679">
        <v>43739</v>
      </c>
      <c r="R71" s="218"/>
      <c r="S71" s="218"/>
      <c r="T71" s="218"/>
      <c r="U71" s="680"/>
      <c r="V71" s="218"/>
      <c r="W71" s="218"/>
      <c r="X71" s="219"/>
      <c r="Y71" s="248"/>
      <c r="Z71" s="240"/>
      <c r="AA71" s="240"/>
      <c r="AB71" s="240"/>
    </row>
    <row r="72" spans="1:28" s="75" customFormat="1" outlineLevel="1" x14ac:dyDescent="0.25">
      <c r="A72" s="238"/>
      <c r="B72" s="239"/>
      <c r="C72" s="249"/>
      <c r="D72" s="257"/>
      <c r="E72" s="783" t="s">
        <v>883</v>
      </c>
      <c r="F72" s="948">
        <f>$G$43</f>
        <v>43794</v>
      </c>
      <c r="G72" s="948">
        <f t="shared" ref="G72:N72" si="17">$G$43</f>
        <v>43794</v>
      </c>
      <c r="H72" s="948">
        <f t="shared" si="17"/>
        <v>43794</v>
      </c>
      <c r="I72" s="948">
        <f t="shared" si="17"/>
        <v>43794</v>
      </c>
      <c r="J72" s="948">
        <f t="shared" si="17"/>
        <v>43794</v>
      </c>
      <c r="K72" s="948">
        <f t="shared" si="17"/>
        <v>43794</v>
      </c>
      <c r="L72" s="948">
        <f t="shared" si="17"/>
        <v>43794</v>
      </c>
      <c r="M72" s="948">
        <f t="shared" si="17"/>
        <v>43794</v>
      </c>
      <c r="N72" s="948">
        <f t="shared" si="17"/>
        <v>43794</v>
      </c>
      <c r="P72" s="75" t="s">
        <v>885</v>
      </c>
      <c r="R72" s="220"/>
      <c r="S72" s="220"/>
      <c r="T72" s="220"/>
      <c r="U72" s="682"/>
      <c r="V72" s="220"/>
      <c r="W72" s="220"/>
      <c r="X72" s="219"/>
      <c r="Y72" s="248"/>
      <c r="Z72" s="240"/>
      <c r="AA72" s="240"/>
      <c r="AB72" s="240"/>
    </row>
    <row r="73" spans="1:28" s="75" customFormat="1" outlineLevel="1" x14ac:dyDescent="0.25">
      <c r="A73" s="238"/>
      <c r="B73" s="239"/>
      <c r="C73" s="249"/>
      <c r="D73" s="257"/>
      <c r="E73" s="783" t="s">
        <v>884</v>
      </c>
      <c r="F73" s="948">
        <f t="shared" ref="F73:N73" si="18">F72+$G$45</f>
        <v>43804</v>
      </c>
      <c r="G73" s="948">
        <f t="shared" si="18"/>
        <v>43804</v>
      </c>
      <c r="H73" s="948">
        <f t="shared" si="18"/>
        <v>43804</v>
      </c>
      <c r="I73" s="948">
        <f t="shared" si="18"/>
        <v>43804</v>
      </c>
      <c r="J73" s="948">
        <f t="shared" si="18"/>
        <v>43804</v>
      </c>
      <c r="K73" s="948">
        <f t="shared" si="18"/>
        <v>43804</v>
      </c>
      <c r="L73" s="948">
        <f t="shared" si="18"/>
        <v>43804</v>
      </c>
      <c r="M73" s="948">
        <f t="shared" si="18"/>
        <v>43804</v>
      </c>
      <c r="N73" s="948">
        <f t="shared" si="18"/>
        <v>43804</v>
      </c>
      <c r="P73" s="75" t="s">
        <v>886</v>
      </c>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783" t="s">
        <v>889</v>
      </c>
      <c r="F74" s="948">
        <f t="shared" ref="F74:N74" si="19">F73+$G$46</f>
        <v>43831</v>
      </c>
      <c r="G74" s="948">
        <f t="shared" si="19"/>
        <v>43831</v>
      </c>
      <c r="H74" s="948">
        <f t="shared" si="19"/>
        <v>43831</v>
      </c>
      <c r="I74" s="948">
        <f t="shared" si="19"/>
        <v>43831</v>
      </c>
      <c r="J74" s="948">
        <f t="shared" si="19"/>
        <v>43831</v>
      </c>
      <c r="K74" s="948">
        <f t="shared" si="19"/>
        <v>43831</v>
      </c>
      <c r="L74" s="948">
        <f t="shared" si="19"/>
        <v>43831</v>
      </c>
      <c r="M74" s="948">
        <f t="shared" si="19"/>
        <v>43831</v>
      </c>
      <c r="N74" s="948">
        <f t="shared" si="19"/>
        <v>43831</v>
      </c>
      <c r="P74" s="75" t="s">
        <v>888</v>
      </c>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1050</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279</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352</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273</v>
      </c>
      <c r="I14" s="23"/>
      <c r="J14" s="23" t="s">
        <v>272</v>
      </c>
      <c r="K14" s="23"/>
      <c r="L14" s="23" t="s">
        <v>274</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460</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281</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280</v>
      </c>
      <c r="H20" s="217"/>
      <c r="I20" s="217"/>
      <c r="J20" s="217"/>
      <c r="K20" s="217"/>
      <c r="L20" s="392" t="s">
        <v>460</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275</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273</v>
      </c>
      <c r="I34" s="23"/>
      <c r="J34" s="23" t="s">
        <v>272</v>
      </c>
      <c r="K34" s="23"/>
      <c r="L34" s="23" t="s">
        <v>274</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276</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277</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278</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282</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273</v>
      </c>
      <c r="I53" s="23" t="s">
        <v>272</v>
      </c>
      <c r="J53" s="23" t="s">
        <v>274</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283</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284</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285</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286</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422</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272</v>
      </c>
      <c r="J60" s="228" t="s">
        <v>274</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287</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288</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289</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293</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291</v>
      </c>
      <c r="G73" s="894"/>
      <c r="H73" s="804"/>
      <c r="I73" s="892"/>
      <c r="J73" s="804" t="s">
        <v>292</v>
      </c>
      <c r="K73" s="804"/>
      <c r="L73" s="804"/>
      <c r="M73" s="892"/>
      <c r="N73" s="804" t="s">
        <v>423</v>
      </c>
      <c r="O73" s="804"/>
      <c r="P73" s="804"/>
      <c r="Q73" s="892"/>
      <c r="R73" s="804" t="s">
        <v>294</v>
      </c>
      <c r="S73" s="804"/>
      <c r="T73" s="894"/>
      <c r="U73" s="892"/>
      <c r="V73" s="895" t="s">
        <v>295</v>
      </c>
      <c r="W73" s="892"/>
      <c r="X73" s="892"/>
      <c r="Y73" s="892"/>
      <c r="Z73" s="16"/>
      <c r="AA73" s="7"/>
      <c r="AB73" s="7"/>
      <c r="AC73" s="7"/>
    </row>
    <row r="74" spans="1:29" s="8" customFormat="1" ht="13.7" customHeight="1" outlineLevel="1" x14ac:dyDescent="0.25">
      <c r="A74" s="5"/>
      <c r="B74" s="6"/>
      <c r="C74" s="17"/>
      <c r="D74" s="17"/>
      <c r="E74" s="17"/>
      <c r="F74" s="895" t="s">
        <v>108</v>
      </c>
      <c r="G74" s="803" t="s">
        <v>1049</v>
      </c>
      <c r="H74" s="197" t="s">
        <v>290</v>
      </c>
      <c r="I74" s="892"/>
      <c r="J74" s="803" t="s">
        <v>108</v>
      </c>
      <c r="K74" s="803" t="s">
        <v>1049</v>
      </c>
      <c r="L74" s="803" t="s">
        <v>290</v>
      </c>
      <c r="M74" s="892"/>
      <c r="N74" s="803" t="s">
        <v>108</v>
      </c>
      <c r="O74" s="803" t="s">
        <v>1049</v>
      </c>
      <c r="P74" s="803" t="s">
        <v>290</v>
      </c>
      <c r="Q74" s="892"/>
      <c r="R74" s="803" t="s">
        <v>108</v>
      </c>
      <c r="S74" s="803" t="s">
        <v>1049</v>
      </c>
      <c r="T74" s="803" t="s">
        <v>290</v>
      </c>
      <c r="U74" s="892"/>
      <c r="V74" s="895" t="s">
        <v>290</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1048</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296</v>
      </c>
      <c r="G99" s="22"/>
      <c r="H99" s="22"/>
      <c r="I99" s="22"/>
      <c r="J99" s="22"/>
      <c r="K99" s="22"/>
      <c r="L99" s="22"/>
      <c r="M99" s="22"/>
      <c r="N99" s="22"/>
      <c r="O99" s="22" t="s">
        <v>428</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61"/>
      <c r="F101" s="962"/>
      <c r="G101" s="23" t="s">
        <v>297</v>
      </c>
      <c r="H101" s="23"/>
      <c r="I101" s="23"/>
      <c r="J101" s="804" t="s">
        <v>424</v>
      </c>
      <c r="K101" s="804"/>
      <c r="L101" s="804"/>
      <c r="M101" s="902"/>
      <c r="N101" s="804" t="s">
        <v>425</v>
      </c>
      <c r="O101" s="804"/>
      <c r="P101" s="394"/>
      <c r="Q101" s="806"/>
      <c r="R101" s="394" t="s">
        <v>426</v>
      </c>
      <c r="S101" s="185"/>
      <c r="T101" s="185"/>
      <c r="U101" s="806"/>
      <c r="V101" s="185" t="s">
        <v>427</v>
      </c>
      <c r="W101" s="185"/>
      <c r="X101" s="185"/>
      <c r="Y101" s="806"/>
      <c r="Z101" s="16"/>
      <c r="AA101" s="7"/>
      <c r="AB101" s="7"/>
      <c r="AC101" s="7"/>
    </row>
    <row r="102" spans="1:29" s="8" customFormat="1" ht="13.5" customHeight="1" outlineLevel="1" x14ac:dyDescent="0.25">
      <c r="A102" s="5"/>
      <c r="B102" s="6"/>
      <c r="C102" s="17"/>
      <c r="D102" s="17"/>
      <c r="E102" s="17" t="s">
        <v>285</v>
      </c>
      <c r="F102" s="17"/>
      <c r="G102" s="23" t="s">
        <v>115</v>
      </c>
      <c r="H102" s="23" t="s">
        <v>298</v>
      </c>
      <c r="I102" s="23"/>
      <c r="J102" s="23" t="s">
        <v>108</v>
      </c>
      <c r="K102" s="803" t="s">
        <v>1049</v>
      </c>
      <c r="L102" s="23" t="s">
        <v>290</v>
      </c>
      <c r="M102" s="803"/>
      <c r="N102" s="23" t="s">
        <v>108</v>
      </c>
      <c r="O102" s="803" t="s">
        <v>1049</v>
      </c>
      <c r="P102" s="23" t="s">
        <v>290</v>
      </c>
      <c r="Q102" s="803"/>
      <c r="R102" s="23" t="s">
        <v>108</v>
      </c>
      <c r="S102" s="803" t="s">
        <v>1049</v>
      </c>
      <c r="T102" s="23" t="s">
        <v>290</v>
      </c>
      <c r="U102" s="23"/>
      <c r="V102" s="23" t="s">
        <v>108</v>
      </c>
      <c r="W102" s="803" t="s">
        <v>1049</v>
      </c>
      <c r="X102" s="23" t="s">
        <v>290</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1076</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1077</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1078</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1079</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1080</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841</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842</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840</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1076</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1077</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1078</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1079</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1080</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387"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940</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939</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65" t="s">
        <v>1042</v>
      </c>
      <c r="I45" s="966"/>
      <c r="J45" s="966"/>
      <c r="K45" s="966"/>
      <c r="L45" s="966"/>
      <c r="M45" s="966"/>
      <c r="N45" s="966"/>
      <c r="O45" s="966"/>
      <c r="P45" s="966"/>
      <c r="Q45" s="966"/>
      <c r="R45" s="966"/>
      <c r="S45" s="966"/>
      <c r="T45" s="967"/>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927</v>
      </c>
      <c r="K59" s="106" t="s">
        <v>459</v>
      </c>
      <c r="L59" s="255" t="s">
        <v>893</v>
      </c>
      <c r="M59" s="255" t="s">
        <v>894</v>
      </c>
      <c r="N59" s="255" t="s">
        <v>895</v>
      </c>
      <c r="O59" s="255" t="s">
        <v>896</v>
      </c>
      <c r="P59" s="255" t="s">
        <v>897</v>
      </c>
      <c r="Q59" s="255" t="s">
        <v>898</v>
      </c>
      <c r="R59" s="255" t="s">
        <v>899</v>
      </c>
      <c r="S59" s="255" t="s">
        <v>900</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925</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1005</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926</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438</v>
      </c>
      <c r="J82" s="130" t="s">
        <v>163</v>
      </c>
      <c r="K82" s="130"/>
      <c r="L82" s="130"/>
      <c r="M82" s="130"/>
      <c r="N82" s="130"/>
      <c r="O82" s="130"/>
      <c r="P82" s="130"/>
      <c r="Q82" s="130"/>
      <c r="R82" s="130"/>
      <c r="S82" s="255"/>
      <c r="T82" s="130" t="s">
        <v>924</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528</v>
      </c>
      <c r="I83" s="106" t="s">
        <v>39</v>
      </c>
      <c r="J83" s="106" t="s">
        <v>436</v>
      </c>
      <c r="K83" s="106" t="s">
        <v>437</v>
      </c>
      <c r="L83" s="106" t="s">
        <v>439</v>
      </c>
      <c r="M83" s="106" t="s">
        <v>440</v>
      </c>
      <c r="N83" s="255" t="s">
        <v>441</v>
      </c>
      <c r="O83" s="255" t="s">
        <v>443</v>
      </c>
      <c r="P83" s="255" t="s">
        <v>1000</v>
      </c>
      <c r="Q83" s="255" t="s">
        <v>1001</v>
      </c>
      <c r="R83" s="106"/>
      <c r="S83" s="255"/>
      <c r="T83" s="255" t="s">
        <v>444</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927</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76"/>
      <c r="G87" s="115"/>
      <c r="H87" s="670" t="s">
        <v>459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76"/>
      <c r="G88" s="115"/>
      <c r="H88" s="670" t="s">
        <v>893</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76"/>
      <c r="G89" s="115"/>
      <c r="H89" s="670" t="s">
        <v>894</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76"/>
      <c r="G90" s="115"/>
      <c r="H90" s="670" t="s">
        <v>895</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76"/>
      <c r="G91" s="115"/>
      <c r="H91" s="670" t="s">
        <v>896</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76"/>
      <c r="G92" s="115"/>
      <c r="H92" s="670" t="s">
        <v>897</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76"/>
      <c r="G93" s="115"/>
      <c r="H93" s="670" t="s">
        <v>898</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76"/>
      <c r="G94" s="115"/>
      <c r="H94" s="670" t="s">
        <v>899</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76"/>
      <c r="G95" s="115"/>
      <c r="H95" s="670" t="s">
        <v>900</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302</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357</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358</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293</v>
      </c>
      <c r="I123" s="170"/>
      <c r="J123" s="170"/>
      <c r="K123" s="170"/>
      <c r="L123" s="171" t="s">
        <v>438</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436</v>
      </c>
      <c r="N124" s="174" t="s">
        <v>437</v>
      </c>
      <c r="O124" s="174" t="s">
        <v>439</v>
      </c>
      <c r="P124" s="174" t="s">
        <v>440</v>
      </c>
      <c r="Q124" s="174" t="s">
        <v>441</v>
      </c>
      <c r="R124" s="174" t="s">
        <v>443</v>
      </c>
      <c r="S124" s="174" t="s">
        <v>1000</v>
      </c>
      <c r="T124" s="174" t="s">
        <v>1001</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303</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301</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373</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372</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252</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252</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252</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252</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253</v>
      </c>
      <c r="L149" s="164" t="s">
        <v>86</v>
      </c>
      <c r="M149" s="164" t="s">
        <v>252</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253</v>
      </c>
      <c r="L150" s="164" t="s">
        <v>87</v>
      </c>
      <c r="M150" s="164" t="s">
        <v>252</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253</v>
      </c>
      <c r="L151" s="164" t="s">
        <v>88</v>
      </c>
      <c r="M151" s="164" t="s">
        <v>252</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253</v>
      </c>
      <c r="L152" s="164" t="s">
        <v>175</v>
      </c>
      <c r="M152" s="164" t="s">
        <v>252</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359</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528</v>
      </c>
      <c r="J165" s="106" t="s">
        <v>854</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436</v>
      </c>
      <c r="L166" s="106" t="s">
        <v>437</v>
      </c>
      <c r="M166" s="106" t="s">
        <v>439</v>
      </c>
      <c r="N166" s="106" t="s">
        <v>440</v>
      </c>
      <c r="O166" s="255" t="s">
        <v>441</v>
      </c>
      <c r="P166" s="255" t="s">
        <v>443</v>
      </c>
      <c r="Q166" s="255" t="s">
        <v>1000</v>
      </c>
      <c r="R166" s="255" t="s">
        <v>1001</v>
      </c>
      <c r="S166" s="106"/>
      <c r="T166" s="106"/>
      <c r="U166" s="106" t="s">
        <v>436</v>
      </c>
      <c r="V166" s="106" t="s">
        <v>437</v>
      </c>
      <c r="W166" s="106" t="s">
        <v>439</v>
      </c>
      <c r="X166" s="106" t="s">
        <v>440</v>
      </c>
      <c r="Y166" s="255" t="s">
        <v>441</v>
      </c>
      <c r="Z166" s="255" t="s">
        <v>443</v>
      </c>
      <c r="AA166" s="255" t="s">
        <v>1000</v>
      </c>
      <c r="AB166" s="255" t="s">
        <v>1001</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927</v>
      </c>
      <c r="J167" s="133" t="s">
        <v>446</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444</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447</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448</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449</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450</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451</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452</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453</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454</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455</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459</v>
      </c>
      <c r="J177" s="133" t="s">
        <v>446</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444</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447</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448</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449</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450</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451</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452</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453</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454</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455</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893</v>
      </c>
      <c r="J187" s="133" t="s">
        <v>446</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444</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447</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448</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449</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450</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451</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452</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453</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454</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455</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894</v>
      </c>
      <c r="J197" s="133" t="s">
        <v>446</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444</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447</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448</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449</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450</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451</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452</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453</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454</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455</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895</v>
      </c>
      <c r="J207" s="133" t="s">
        <v>446</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444</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447</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448</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449</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450</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451</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452</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453</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454</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455</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896</v>
      </c>
      <c r="J217" s="133" t="s">
        <v>446</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444</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447</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448</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449</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450</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451</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452</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453</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454</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455</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897</v>
      </c>
      <c r="J227" s="133" t="s">
        <v>446</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444</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447</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448</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449</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450</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451</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452</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453</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454</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455</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898</v>
      </c>
      <c r="J237" s="133" t="s">
        <v>446</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444</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447</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448</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449</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450</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451</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452</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453</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454</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455</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899</v>
      </c>
      <c r="J247" s="133" t="s">
        <v>446</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444</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447</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448</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449</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450</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451</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452</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453</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454</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455</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900</v>
      </c>
      <c r="J257" s="133" t="s">
        <v>446</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444</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447</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448</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449</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450</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451</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452</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453</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454</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455</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collapsed="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360</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528</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436</v>
      </c>
      <c r="L280" s="106" t="s">
        <v>437</v>
      </c>
      <c r="M280" s="106" t="s">
        <v>439</v>
      </c>
      <c r="N280" s="106" t="s">
        <v>440</v>
      </c>
      <c r="O280" s="106" t="s">
        <v>441</v>
      </c>
      <c r="P280" s="255" t="s">
        <v>443</v>
      </c>
      <c r="Q280" s="255" t="s">
        <v>1000</v>
      </c>
      <c r="R280" s="255" t="s">
        <v>1001</v>
      </c>
      <c r="S280" s="106"/>
      <c r="T280" s="106"/>
      <c r="U280" s="106" t="s">
        <v>436</v>
      </c>
      <c r="V280" s="106" t="s">
        <v>437</v>
      </c>
      <c r="W280" s="106" t="s">
        <v>439</v>
      </c>
      <c r="X280" s="106" t="s">
        <v>440</v>
      </c>
      <c r="Y280" s="106" t="s">
        <v>441</v>
      </c>
      <c r="Z280" s="255" t="s">
        <v>443</v>
      </c>
      <c r="AA280" s="255" t="s">
        <v>1000</v>
      </c>
      <c r="AB280" s="255" t="s">
        <v>1001</v>
      </c>
      <c r="AC280" s="106" t="s">
        <v>441</v>
      </c>
      <c r="AD280" s="106" t="s">
        <v>441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927</v>
      </c>
      <c r="J281" s="133" t="s">
        <v>444</v>
      </c>
      <c r="K281" s="404">
        <v>200</v>
      </c>
      <c r="L281" s="404">
        <v>300</v>
      </c>
      <c r="M281" s="404">
        <v>300</v>
      </c>
      <c r="N281" s="402">
        <f t="shared" ref="N281:N312" si="293">$O281</f>
        <v>400</v>
      </c>
      <c r="O281" s="182">
        <v>400</v>
      </c>
      <c r="P281" s="182">
        <v>0</v>
      </c>
      <c r="Q281" s="182">
        <v>0</v>
      </c>
      <c r="R281" s="182">
        <v>0</v>
      </c>
      <c r="S281" s="111"/>
      <c r="T281" s="133" t="s">
        <v>444</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459</v>
      </c>
      <c r="J291" s="133" t="s">
        <v>444</v>
      </c>
      <c r="K291" s="404">
        <v>200</v>
      </c>
      <c r="L291" s="404">
        <v>300</v>
      </c>
      <c r="M291" s="404">
        <v>300</v>
      </c>
      <c r="N291" s="402">
        <f t="shared" si="293"/>
        <v>400</v>
      </c>
      <c r="O291" s="182">
        <v>400</v>
      </c>
      <c r="P291" s="182">
        <v>0</v>
      </c>
      <c r="Q291" s="182">
        <v>0</v>
      </c>
      <c r="R291" s="182">
        <v>0</v>
      </c>
      <c r="S291" s="111"/>
      <c r="T291" s="133" t="s">
        <v>444</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893</v>
      </c>
      <c r="J301" s="133" t="s">
        <v>444</v>
      </c>
      <c r="K301" s="404">
        <v>200</v>
      </c>
      <c r="L301" s="404">
        <v>300</v>
      </c>
      <c r="M301" s="404">
        <v>300</v>
      </c>
      <c r="N301" s="402">
        <f t="shared" si="293"/>
        <v>400</v>
      </c>
      <c r="O301" s="182">
        <v>400</v>
      </c>
      <c r="P301" s="182">
        <v>0</v>
      </c>
      <c r="Q301" s="182">
        <v>0</v>
      </c>
      <c r="R301" s="182">
        <v>0</v>
      </c>
      <c r="S301" s="111"/>
      <c r="T301" s="133" t="s">
        <v>444</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894</v>
      </c>
      <c r="J311" s="133" t="s">
        <v>444</v>
      </c>
      <c r="K311" s="404">
        <v>200</v>
      </c>
      <c r="L311" s="404">
        <v>300</v>
      </c>
      <c r="M311" s="404">
        <v>300</v>
      </c>
      <c r="N311" s="402">
        <f t="shared" si="293"/>
        <v>400</v>
      </c>
      <c r="O311" s="182">
        <v>400</v>
      </c>
      <c r="P311" s="182">
        <v>0</v>
      </c>
      <c r="Q311" s="182">
        <v>0</v>
      </c>
      <c r="R311" s="182">
        <v>0</v>
      </c>
      <c r="S311" s="111"/>
      <c r="T311" s="133" t="s">
        <v>444</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895</v>
      </c>
      <c r="J321" s="133" t="s">
        <v>444</v>
      </c>
      <c r="K321" s="404">
        <v>200</v>
      </c>
      <c r="L321" s="404">
        <v>300</v>
      </c>
      <c r="M321" s="404">
        <v>300</v>
      </c>
      <c r="N321" s="402">
        <f t="shared" si="306"/>
        <v>400</v>
      </c>
      <c r="O321" s="182">
        <v>400</v>
      </c>
      <c r="P321" s="182">
        <v>0</v>
      </c>
      <c r="Q321" s="182">
        <v>0</v>
      </c>
      <c r="R321" s="182">
        <v>0</v>
      </c>
      <c r="S321" s="111"/>
      <c r="T321" s="133" t="s">
        <v>444</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896</v>
      </c>
      <c r="J331" s="133" t="s">
        <v>444</v>
      </c>
      <c r="K331" s="404">
        <v>200</v>
      </c>
      <c r="L331" s="404">
        <v>300</v>
      </c>
      <c r="M331" s="404">
        <v>300</v>
      </c>
      <c r="N331" s="402">
        <f t="shared" si="306"/>
        <v>400</v>
      </c>
      <c r="O331" s="182">
        <v>400</v>
      </c>
      <c r="P331" s="182">
        <v>0</v>
      </c>
      <c r="Q331" s="182">
        <v>0</v>
      </c>
      <c r="R331" s="182">
        <v>0</v>
      </c>
      <c r="S331" s="111"/>
      <c r="T331" s="133" t="s">
        <v>444</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897</v>
      </c>
      <c r="J341" s="133" t="s">
        <v>444</v>
      </c>
      <c r="K341" s="404">
        <v>200</v>
      </c>
      <c r="L341" s="404">
        <v>300</v>
      </c>
      <c r="M341" s="404">
        <v>300</v>
      </c>
      <c r="N341" s="402">
        <f t="shared" si="306"/>
        <v>400</v>
      </c>
      <c r="O341" s="182">
        <v>400</v>
      </c>
      <c r="P341" s="182">
        <v>0</v>
      </c>
      <c r="Q341" s="182">
        <v>0</v>
      </c>
      <c r="R341" s="182">
        <v>0</v>
      </c>
      <c r="S341" s="111"/>
      <c r="T341" s="133" t="s">
        <v>444</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898</v>
      </c>
      <c r="J351" s="133" t="s">
        <v>444</v>
      </c>
      <c r="K351" s="404">
        <v>200</v>
      </c>
      <c r="L351" s="404">
        <v>300</v>
      </c>
      <c r="M351" s="404">
        <v>300</v>
      </c>
      <c r="N351" s="402">
        <f t="shared" si="319"/>
        <v>400</v>
      </c>
      <c r="O351" s="182">
        <v>400</v>
      </c>
      <c r="P351" s="182">
        <v>0</v>
      </c>
      <c r="Q351" s="182">
        <v>0</v>
      </c>
      <c r="R351" s="182">
        <v>0</v>
      </c>
      <c r="S351" s="111"/>
      <c r="T351" s="133" t="s">
        <v>444</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899</v>
      </c>
      <c r="J361" s="133" t="s">
        <v>444</v>
      </c>
      <c r="K361" s="404">
        <v>200</v>
      </c>
      <c r="L361" s="404">
        <v>300</v>
      </c>
      <c r="M361" s="404">
        <v>300</v>
      </c>
      <c r="N361" s="402">
        <f t="shared" si="319"/>
        <v>400</v>
      </c>
      <c r="O361" s="182">
        <v>400</v>
      </c>
      <c r="P361" s="182">
        <v>0</v>
      </c>
      <c r="Q361" s="182">
        <v>0</v>
      </c>
      <c r="R361" s="182">
        <v>0</v>
      </c>
      <c r="S361" s="111"/>
      <c r="T361" s="133" t="s">
        <v>444</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900</v>
      </c>
      <c r="J371" s="133" t="s">
        <v>444</v>
      </c>
      <c r="K371" s="404">
        <v>200</v>
      </c>
      <c r="L371" s="404">
        <v>300</v>
      </c>
      <c r="M371" s="404">
        <v>300</v>
      </c>
      <c r="N371" s="402">
        <f t="shared" si="319"/>
        <v>400</v>
      </c>
      <c r="O371" s="182">
        <v>400</v>
      </c>
      <c r="P371" s="182">
        <v>0</v>
      </c>
      <c r="Q371" s="182">
        <v>0</v>
      </c>
      <c r="R371" s="182">
        <v>0</v>
      </c>
      <c r="S371" s="111"/>
      <c r="T371" s="133" t="s">
        <v>444</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collapsed="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945</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911</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449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942</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941</v>
      </c>
      <c r="K450" s="91"/>
      <c r="L450" s="105"/>
      <c r="M450" s="105"/>
      <c r="N450" s="105"/>
      <c r="O450" s="819"/>
      <c r="P450" s="819"/>
      <c r="Q450" s="819"/>
      <c r="R450" s="105"/>
      <c r="S450" s="709"/>
      <c r="T450" s="106" t="s">
        <v>214</v>
      </c>
      <c r="U450" s="105"/>
      <c r="V450" s="105" t="s">
        <v>944</v>
      </c>
      <c r="W450" s="105"/>
      <c r="X450" s="106" t="s">
        <v>215</v>
      </c>
      <c r="Y450" s="106"/>
      <c r="Z450" s="873"/>
      <c r="AA450" s="826"/>
      <c r="AB450" s="826"/>
      <c r="AC450" s="845" t="s">
        <v>1006</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914</v>
      </c>
      <c r="I451" s="884" t="s">
        <v>179</v>
      </c>
      <c r="J451" s="884" t="s">
        <v>445</v>
      </c>
      <c r="K451" s="884" t="s">
        <v>63</v>
      </c>
      <c r="L451" s="884" t="s">
        <v>64</v>
      </c>
      <c r="M451" s="884" t="s">
        <v>65</v>
      </c>
      <c r="N451" s="884" t="s">
        <v>66</v>
      </c>
      <c r="O451" s="884" t="s">
        <v>997</v>
      </c>
      <c r="P451" s="884" t="s">
        <v>998</v>
      </c>
      <c r="Q451" s="884" t="s">
        <v>999</v>
      </c>
      <c r="R451" s="883"/>
      <c r="S451" s="883"/>
      <c r="T451" s="883" t="s">
        <v>216</v>
      </c>
      <c r="U451" s="883"/>
      <c r="V451" s="883" t="s">
        <v>943</v>
      </c>
      <c r="W451" s="883"/>
      <c r="X451" s="883"/>
      <c r="Y451" s="883"/>
      <c r="Z451" s="883"/>
      <c r="AA451" s="883"/>
      <c r="AB451" s="883"/>
      <c r="AC451" s="883" t="s">
        <v>914</v>
      </c>
      <c r="AD451" s="883" t="s">
        <v>1007</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927</v>
      </c>
      <c r="I452" s="135" t="s">
        <v>446</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447</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448</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449</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450</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451</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452</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453</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454</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455</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7"/>
      <c r="H462" s="117" t="s">
        <v>459</v>
      </c>
      <c r="I462" s="135" t="s">
        <v>446</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7"/>
      <c r="H463" s="117"/>
      <c r="I463" s="135" t="s">
        <v>447</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7"/>
      <c r="H464" s="117"/>
      <c r="I464" s="135" t="s">
        <v>448</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7"/>
      <c r="H465" s="117"/>
      <c r="I465" s="135" t="s">
        <v>449</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7"/>
      <c r="H466" s="117"/>
      <c r="I466" s="135" t="s">
        <v>450</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7"/>
      <c r="H467" s="117"/>
      <c r="I467" s="135" t="s">
        <v>451</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7"/>
      <c r="H468" s="117"/>
      <c r="I468" s="135" t="s">
        <v>452</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7"/>
      <c r="H469" s="117"/>
      <c r="I469" s="135" t="s">
        <v>453</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7"/>
      <c r="H470" s="117"/>
      <c r="I470" s="135" t="s">
        <v>454</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135" t="s">
        <v>455</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7"/>
      <c r="H472" s="117" t="s">
        <v>893</v>
      </c>
      <c r="I472" s="135" t="s">
        <v>446</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7"/>
      <c r="H473" s="117"/>
      <c r="I473" s="135" t="s">
        <v>447</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7"/>
      <c r="H474" s="117"/>
      <c r="I474" s="135" t="s">
        <v>448</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7"/>
      <c r="H475" s="117"/>
      <c r="I475" s="135" t="s">
        <v>449</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7"/>
      <c r="H476" s="117"/>
      <c r="I476" s="135" t="s">
        <v>450</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7"/>
      <c r="H477" s="117"/>
      <c r="I477" s="135" t="s">
        <v>451</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7"/>
      <c r="H478" s="117"/>
      <c r="I478" s="135" t="s">
        <v>452</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7"/>
      <c r="H479" s="117"/>
      <c r="I479" s="135" t="s">
        <v>453</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7"/>
      <c r="H480" s="117"/>
      <c r="I480" s="135" t="s">
        <v>454</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135" t="s">
        <v>455</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7"/>
      <c r="H482" s="117" t="s">
        <v>894</v>
      </c>
      <c r="I482" s="135" t="s">
        <v>446</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7"/>
      <c r="H483" s="117"/>
      <c r="I483" s="135" t="s">
        <v>447</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7"/>
      <c r="H484" s="117"/>
      <c r="I484" s="135" t="s">
        <v>448</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7"/>
      <c r="H485" s="117"/>
      <c r="I485" s="135" t="s">
        <v>449</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7"/>
      <c r="H486" s="117"/>
      <c r="I486" s="135" t="s">
        <v>450</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7"/>
      <c r="H487" s="117"/>
      <c r="I487" s="135" t="s">
        <v>451</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7"/>
      <c r="H488" s="117"/>
      <c r="I488" s="135" t="s">
        <v>452</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7"/>
      <c r="H489" s="117"/>
      <c r="I489" s="135" t="s">
        <v>453</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7"/>
      <c r="H490" s="117"/>
      <c r="I490" s="135" t="s">
        <v>454</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135" t="s">
        <v>455</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7"/>
      <c r="H492" s="117" t="s">
        <v>895</v>
      </c>
      <c r="I492" s="135" t="s">
        <v>446</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7"/>
      <c r="H493" s="117"/>
      <c r="I493" s="135" t="s">
        <v>447</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7"/>
      <c r="H494" s="117"/>
      <c r="I494" s="135" t="s">
        <v>448</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7"/>
      <c r="H495" s="117"/>
      <c r="I495" s="135" t="s">
        <v>449</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7"/>
      <c r="H496" s="117"/>
      <c r="I496" s="135" t="s">
        <v>450</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7"/>
      <c r="H497" s="117"/>
      <c r="I497" s="135" t="s">
        <v>451</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7"/>
      <c r="H498" s="117"/>
      <c r="I498" s="135" t="s">
        <v>452</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7"/>
      <c r="H499" s="117"/>
      <c r="I499" s="135" t="s">
        <v>453</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7"/>
      <c r="H500" s="117"/>
      <c r="I500" s="135" t="s">
        <v>454</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135" t="s">
        <v>455</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7"/>
      <c r="H502" s="117" t="s">
        <v>896</v>
      </c>
      <c r="I502" s="135" t="s">
        <v>446</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7"/>
      <c r="H503" s="117"/>
      <c r="I503" s="135" t="s">
        <v>447</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7"/>
      <c r="H504" s="117"/>
      <c r="I504" s="135" t="s">
        <v>448</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7"/>
      <c r="H505" s="117"/>
      <c r="I505" s="135" t="s">
        <v>449</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7"/>
      <c r="H506" s="117"/>
      <c r="I506" s="135" t="s">
        <v>450</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7"/>
      <c r="H507" s="117"/>
      <c r="I507" s="135" t="s">
        <v>451</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7"/>
      <c r="H508" s="117"/>
      <c r="I508" s="135" t="s">
        <v>452</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7"/>
      <c r="H509" s="117"/>
      <c r="I509" s="135" t="s">
        <v>453</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7"/>
      <c r="H510" s="117"/>
      <c r="I510" s="135" t="s">
        <v>454</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135" t="s">
        <v>455</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7"/>
      <c r="H512" s="117" t="s">
        <v>897</v>
      </c>
      <c r="I512" s="135" t="s">
        <v>446</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7"/>
      <c r="H513" s="117"/>
      <c r="I513" s="135" t="s">
        <v>447</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7"/>
      <c r="H514" s="117"/>
      <c r="I514" s="135" t="s">
        <v>448</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7"/>
      <c r="H515" s="117"/>
      <c r="I515" s="135" t="s">
        <v>449</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7"/>
      <c r="H516" s="117"/>
      <c r="I516" s="135" t="s">
        <v>450</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7"/>
      <c r="H517" s="117"/>
      <c r="I517" s="135" t="s">
        <v>451</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7"/>
      <c r="H518" s="117"/>
      <c r="I518" s="135" t="s">
        <v>452</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7"/>
      <c r="H519" s="117"/>
      <c r="I519" s="135" t="s">
        <v>453</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7"/>
      <c r="H520" s="117"/>
      <c r="I520" s="135" t="s">
        <v>454</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135" t="s">
        <v>455</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7"/>
      <c r="H522" s="117" t="s">
        <v>898</v>
      </c>
      <c r="I522" s="135" t="s">
        <v>446</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7"/>
      <c r="H523" s="117"/>
      <c r="I523" s="135" t="s">
        <v>447</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7"/>
      <c r="H524" s="117"/>
      <c r="I524" s="135" t="s">
        <v>448</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7"/>
      <c r="H525" s="117"/>
      <c r="I525" s="135" t="s">
        <v>449</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7"/>
      <c r="H526" s="117"/>
      <c r="I526" s="135" t="s">
        <v>450</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7"/>
      <c r="H527" s="117"/>
      <c r="I527" s="135" t="s">
        <v>451</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7"/>
      <c r="H528" s="117"/>
      <c r="I528" s="135" t="s">
        <v>452</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7"/>
      <c r="H529" s="117"/>
      <c r="I529" s="135" t="s">
        <v>453</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7"/>
      <c r="H530" s="117"/>
      <c r="I530" s="135" t="s">
        <v>454</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135" t="s">
        <v>455</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7"/>
      <c r="H532" s="117" t="s">
        <v>899</v>
      </c>
      <c r="I532" s="135" t="s">
        <v>446</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7"/>
      <c r="H533" s="117"/>
      <c r="I533" s="135" t="s">
        <v>447</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7"/>
      <c r="H534" s="117"/>
      <c r="I534" s="135" t="s">
        <v>448</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7"/>
      <c r="H535" s="117"/>
      <c r="I535" s="135" t="s">
        <v>449</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7"/>
      <c r="H536" s="117"/>
      <c r="I536" s="135" t="s">
        <v>450</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7"/>
      <c r="H537" s="117"/>
      <c r="I537" s="135" t="s">
        <v>451</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7"/>
      <c r="H538" s="117"/>
      <c r="I538" s="135" t="s">
        <v>452</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7"/>
      <c r="H539" s="117"/>
      <c r="I539" s="135" t="s">
        <v>453</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7"/>
      <c r="H540" s="117"/>
      <c r="I540" s="135" t="s">
        <v>454</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135" t="s">
        <v>455</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7"/>
      <c r="H542" s="117" t="s">
        <v>900</v>
      </c>
      <c r="I542" s="135" t="s">
        <v>446</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7"/>
      <c r="H543" s="117"/>
      <c r="I543" s="135" t="s">
        <v>447</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7"/>
      <c r="H544" s="117"/>
      <c r="I544" s="135" t="s">
        <v>448</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7"/>
      <c r="H545" s="117"/>
      <c r="I545" s="135" t="s">
        <v>449</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7"/>
      <c r="H546" s="117"/>
      <c r="I546" s="135" t="s">
        <v>450</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7"/>
      <c r="H547" s="117"/>
      <c r="I547" s="135" t="s">
        <v>451</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7"/>
      <c r="H548" s="117"/>
      <c r="I548" s="135" t="s">
        <v>452</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7"/>
      <c r="H549" s="117"/>
      <c r="I549" s="135" t="s">
        <v>453</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7"/>
      <c r="H550" s="117"/>
      <c r="I550" s="135" t="s">
        <v>454</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135" t="s">
        <v>455</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collapsed="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949</v>
      </c>
      <c r="O562" s="189"/>
      <c r="P562" s="754" t="s">
        <v>946</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948</v>
      </c>
      <c r="O563" s="249"/>
      <c r="P563" s="754" t="s">
        <v>947</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912</v>
      </c>
      <c r="O564" s="255"/>
      <c r="P564" s="255" t="s">
        <v>913</v>
      </c>
      <c r="Q564" s="709"/>
      <c r="R564" s="106"/>
      <c r="S564" s="130" t="s">
        <v>221</v>
      </c>
      <c r="T564" s="130"/>
      <c r="U564" s="255"/>
      <c r="V564" s="196" t="s">
        <v>215</v>
      </c>
      <c r="W564" s="732"/>
      <c r="X564" s="732"/>
      <c r="Y564" s="732"/>
      <c r="Z564" s="732"/>
      <c r="AA564" s="826"/>
      <c r="AB564" s="826"/>
      <c r="AC564" s="845" t="s">
        <v>1006</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908</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914</v>
      </c>
      <c r="AD565" s="840" t="s">
        <v>1007</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927</v>
      </c>
      <c r="I568" s="133" t="s">
        <v>446</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447</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448</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449</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450</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451</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452</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453</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454</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455</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459</v>
      </c>
      <c r="I578" s="133" t="s">
        <v>446</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447</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448</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449</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450</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451</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452</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453</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454</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455</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893</v>
      </c>
      <c r="I588" s="133" t="s">
        <v>446</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447</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448</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449</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450</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451</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452</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453</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454</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455</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894</v>
      </c>
      <c r="I598" s="133" t="s">
        <v>446</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447</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448</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449</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450</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451</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452</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453</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454</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455</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895</v>
      </c>
      <c r="I608" s="133" t="s">
        <v>446</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447</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448</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449</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450</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451</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452</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453</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454</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455</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896</v>
      </c>
      <c r="I618" s="133" t="s">
        <v>446</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447</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448</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449</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450</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451</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452</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453</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454</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455</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897</v>
      </c>
      <c r="I628" s="133" t="s">
        <v>446</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447</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448</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449</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450</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451</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452</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453</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454</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455</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898</v>
      </c>
      <c r="I638" s="133" t="s">
        <v>446</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447</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448</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449</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450</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451</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452</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453</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454</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455</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899</v>
      </c>
      <c r="I648" s="133" t="s">
        <v>446</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447</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448</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449</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450</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451</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452</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453</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454</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455</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900</v>
      </c>
      <c r="I658" s="133" t="s">
        <v>446</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447</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448</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449</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450</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451</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452</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453</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454</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455</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63"/>
      <c r="M683" s="964"/>
      <c r="N683" s="964"/>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432</v>
      </c>
      <c r="M687" s="135" t="s">
        <v>445</v>
      </c>
      <c r="N687" s="135" t="s">
        <v>63</v>
      </c>
      <c r="O687" s="135" t="s">
        <v>64</v>
      </c>
      <c r="P687" s="135" t="s">
        <v>65</v>
      </c>
      <c r="Q687" s="135" t="s">
        <v>66</v>
      </c>
      <c r="R687" s="135" t="s">
        <v>997</v>
      </c>
      <c r="S687" s="135" t="s">
        <v>998</v>
      </c>
      <c r="T687" s="135" t="s">
        <v>999</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444</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446</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447</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448</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449</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450</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451</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452</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453</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454</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455</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1011</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445</v>
      </c>
      <c r="L741" s="106" t="s">
        <v>63</v>
      </c>
      <c r="M741" s="106" t="s">
        <v>64</v>
      </c>
      <c r="N741" s="106" t="s">
        <v>65</v>
      </c>
      <c r="O741" s="255" t="s">
        <v>66</v>
      </c>
      <c r="P741" s="255" t="s">
        <v>997</v>
      </c>
      <c r="Q741" s="255" t="s">
        <v>998</v>
      </c>
      <c r="R741" s="255" t="s">
        <v>999</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449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849</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848</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1030</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420</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434</v>
      </c>
      <c r="O769" s="663" t="s">
        <v>433</v>
      </c>
      <c r="P769" s="663" t="s">
        <v>219</v>
      </c>
      <c r="Q769" s="106" t="s">
        <v>846</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446</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447</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448</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449</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450</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451</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452</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453</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454</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455</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1031</v>
      </c>
      <c r="H781" s="110"/>
      <c r="I781" s="110"/>
      <c r="J781" s="110"/>
      <c r="K781" s="110"/>
      <c r="L781" s="669">
        <v>6.5</v>
      </c>
      <c r="M781" s="110" t="s">
        <v>852</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6"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470</v>
      </c>
      <c r="F6" s="426">
        <v>2</v>
      </c>
      <c r="G6" s="427"/>
      <c r="H6" s="428" t="s">
        <v>471</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472</v>
      </c>
      <c r="F7" s="432">
        <v>1</v>
      </c>
      <c r="G7" s="433"/>
      <c r="H7" s="434" t="s">
        <v>473</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474</v>
      </c>
      <c r="J12" s="441" t="s">
        <v>475</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476</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477</v>
      </c>
      <c r="C15" s="413">
        <f>INT(MAX($C$16:$C$31))+1</f>
        <v>5</v>
      </c>
      <c r="D15" s="442" t="s">
        <v>478</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479</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480</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481</v>
      </c>
      <c r="I18" s="674">
        <f ca="1">NOW()</f>
        <v>44515.571211689814</v>
      </c>
      <c r="J18" s="974" t="s">
        <v>1089</v>
      </c>
      <c r="K18" s="975"/>
      <c r="L18" s="975"/>
      <c r="M18" s="975"/>
      <c r="N18" s="975"/>
      <c r="O18" s="975"/>
      <c r="P18" s="975"/>
      <c r="Q18" s="975"/>
      <c r="R18" s="975"/>
      <c r="S18" s="975"/>
      <c r="T18" s="975"/>
      <c r="U18" s="975"/>
      <c r="V18" s="975"/>
      <c r="W18" s="975"/>
      <c r="X18" s="976"/>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482</v>
      </c>
      <c r="I21" s="557">
        <v>44362.832283217598</v>
      </c>
      <c r="J21" s="977" t="s">
        <v>1029</v>
      </c>
      <c r="K21" s="977"/>
      <c r="L21" s="977"/>
      <c r="M21" s="977"/>
      <c r="N21" s="977"/>
      <c r="O21" s="977"/>
      <c r="P21" s="977"/>
      <c r="Q21" s="977"/>
      <c r="R21" s="977"/>
      <c r="S21" s="977"/>
      <c r="T21" s="977"/>
      <c r="U21" s="977"/>
      <c r="V21" s="977"/>
      <c r="W21" s="977"/>
      <c r="X21" s="977"/>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483</v>
      </c>
      <c r="AQ24" s="423"/>
      <c r="AR24" s="411"/>
      <c r="AS24" s="411"/>
      <c r="AT24" s="411"/>
    </row>
    <row r="25" spans="1:46" ht="5.0999999999999996" hidden="1" customHeight="1" outlineLevel="3" x14ac:dyDescent="0.25">
      <c r="A25" s="411"/>
      <c r="B25" s="420"/>
      <c r="C25" s="413">
        <f>INT($C$6)+3.005</f>
        <v>4.0049999999999999</v>
      </c>
      <c r="D25" s="442" t="s">
        <v>479</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484</v>
      </c>
      <c r="I26" s="449" t="s">
        <v>485</v>
      </c>
      <c r="J26" s="450">
        <v>15</v>
      </c>
      <c r="K26" s="449" t="s">
        <v>486</v>
      </c>
      <c r="L26" s="450">
        <v>8.43</v>
      </c>
      <c r="M26" s="447" t="s">
        <v>487</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488</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489</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490</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491</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483</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470</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472</v>
      </c>
      <c r="F41" s="432">
        <v>1</v>
      </c>
      <c r="G41" s="433"/>
      <c r="H41" s="434" t="s">
        <v>492</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476</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477</v>
      </c>
      <c r="C49" s="413">
        <f>INT(MAX($C$51:$C$178))+1</f>
        <v>5</v>
      </c>
      <c r="D49" s="442" t="s">
        <v>478</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493</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479</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494</v>
      </c>
      <c r="I52" s="463"/>
      <c r="J52" s="464">
        <v>3</v>
      </c>
      <c r="K52" s="447"/>
      <c r="L52" s="447" t="s">
        <v>1009</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495</v>
      </c>
      <c r="I53" s="463"/>
      <c r="J53" s="464">
        <v>0</v>
      </c>
      <c r="K53" s="447"/>
      <c r="L53" s="447" t="s">
        <v>496</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497</v>
      </c>
      <c r="I54" s="463" t="s">
        <v>498</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499</v>
      </c>
      <c r="I55" s="463" t="s">
        <v>498</v>
      </c>
      <c r="J55" s="464">
        <v>15</v>
      </c>
      <c r="K55" s="447"/>
      <c r="L55" s="447" t="s">
        <v>500</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501</v>
      </c>
      <c r="I56" s="463"/>
      <c r="J56" s="464">
        <v>0</v>
      </c>
      <c r="K56" s="447"/>
      <c r="L56" s="447" t="s">
        <v>502</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503</v>
      </c>
      <c r="I57" s="466" t="s">
        <v>504</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505</v>
      </c>
      <c r="I58" s="463"/>
      <c r="J58" s="464">
        <v>1</v>
      </c>
      <c r="K58" s="447"/>
      <c r="L58" s="447" t="s">
        <v>506</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507</v>
      </c>
      <c r="I59" s="463" t="s">
        <v>508</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509</v>
      </c>
      <c r="I60" s="447"/>
      <c r="J60" s="450">
        <v>100</v>
      </c>
      <c r="K60" s="447"/>
      <c r="L60" s="447" t="s">
        <v>510</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511</v>
      </c>
      <c r="I61" s="463" t="s">
        <v>504</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512</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513</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514</v>
      </c>
      <c r="J65" s="470"/>
      <c r="K65" s="470" t="s">
        <v>515</v>
      </c>
      <c r="L65" s="470"/>
      <c r="M65" s="470" t="s">
        <v>516</v>
      </c>
      <c r="N65" s="470"/>
      <c r="O65" s="470" t="s">
        <v>517</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518</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483</v>
      </c>
      <c r="AQ67" s="423"/>
      <c r="AR67" s="411"/>
      <c r="AS67" s="411"/>
      <c r="AT67" s="411"/>
    </row>
    <row r="68" spans="1:46" outlineLevel="1" x14ac:dyDescent="0.25">
      <c r="A68" s="411"/>
      <c r="B68" s="420"/>
      <c r="C68" s="413">
        <f>INT($C$40)+1</f>
        <v>2</v>
      </c>
      <c r="D68" s="442"/>
      <c r="E68" s="438"/>
      <c r="F68" s="438"/>
      <c r="G68" s="442"/>
      <c r="H68" s="459" t="s">
        <v>519</v>
      </c>
      <c r="I68" s="460"/>
      <c r="J68" s="461"/>
      <c r="K68" s="473" t="s">
        <v>520</v>
      </c>
      <c r="L68" s="473" t="s">
        <v>521</v>
      </c>
      <c r="M68" s="474"/>
      <c r="N68" s="475"/>
      <c r="O68" s="429" t="s">
        <v>522</v>
      </c>
      <c r="P68" s="429"/>
      <c r="Q68" s="429"/>
      <c r="R68" s="429" t="s">
        <v>523</v>
      </c>
      <c r="S68" s="429"/>
      <c r="T68" s="429"/>
      <c r="U68" s="476" t="s">
        <v>22</v>
      </c>
      <c r="V68" s="461"/>
      <c r="W68" s="475" t="s">
        <v>524</v>
      </c>
      <c r="X68" s="461"/>
      <c r="Y68" s="475" t="s">
        <v>526</v>
      </c>
      <c r="Z68" s="477" t="s">
        <v>525</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527</v>
      </c>
      <c r="I69" s="476" t="s">
        <v>528</v>
      </c>
      <c r="J69" s="475"/>
      <c r="K69" s="473"/>
      <c r="L69" s="473" t="s">
        <v>529</v>
      </c>
      <c r="M69" s="474"/>
      <c r="N69" s="475"/>
      <c r="O69" s="476" t="s">
        <v>531</v>
      </c>
      <c r="P69" s="476" t="s">
        <v>532</v>
      </c>
      <c r="Q69" s="476" t="s">
        <v>533</v>
      </c>
      <c r="R69" s="476" t="s">
        <v>531</v>
      </c>
      <c r="S69" s="476" t="s">
        <v>532</v>
      </c>
      <c r="T69" s="476" t="s">
        <v>533</v>
      </c>
      <c r="U69" s="476" t="s">
        <v>530</v>
      </c>
      <c r="V69" s="475" t="s">
        <v>534</v>
      </c>
      <c r="W69" s="475" t="s">
        <v>535</v>
      </c>
      <c r="X69" s="475"/>
      <c r="Y69" s="475" t="s">
        <v>536</v>
      </c>
      <c r="Z69" s="870" t="s">
        <v>514</v>
      </c>
      <c r="AA69" s="870"/>
      <c r="AB69" s="870"/>
      <c r="AC69" s="870" t="s">
        <v>515</v>
      </c>
      <c r="AD69" s="870"/>
      <c r="AE69" s="870"/>
      <c r="AF69" s="870" t="s">
        <v>517</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479</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845</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844</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528</v>
      </c>
      <c r="J73" s="463" t="s">
        <v>179</v>
      </c>
      <c r="K73" s="463" t="s">
        <v>178</v>
      </c>
      <c r="L73" s="463" t="s">
        <v>521</v>
      </c>
      <c r="M73" s="447"/>
      <c r="N73" s="753" t="s">
        <v>932</v>
      </c>
      <c r="O73" s="1011" t="s">
        <v>931</v>
      </c>
      <c r="P73" s="1012"/>
      <c r="Q73" s="1012"/>
      <c r="R73" s="1012"/>
      <c r="S73" s="1012"/>
      <c r="T73" s="1012"/>
      <c r="U73" s="1012"/>
      <c r="V73" s="1013"/>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927</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865</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857</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858</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859</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860</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861</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862</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863</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864</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483</v>
      </c>
      <c r="AQ175" s="423"/>
      <c r="AR175" s="411"/>
      <c r="AS175" s="411"/>
      <c r="AT175" s="411"/>
    </row>
    <row r="176" spans="1:46" ht="5.0999999999999996" hidden="1" customHeight="1" outlineLevel="3" x14ac:dyDescent="0.25">
      <c r="A176" s="411"/>
      <c r="B176" s="420"/>
      <c r="C176" s="413">
        <f>INT($C$40)+3.005</f>
        <v>4.0049999999999999</v>
      </c>
      <c r="D176" s="442" t="s">
        <v>479</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537</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483</v>
      </c>
      <c r="AQ178" s="423"/>
      <c r="AR178" s="411"/>
      <c r="AS178" s="411"/>
      <c r="AT178" s="411"/>
    </row>
    <row r="179" spans="1:46" outlineLevel="1" x14ac:dyDescent="0.25">
      <c r="A179" s="411"/>
      <c r="B179" s="420"/>
      <c r="C179" s="413">
        <f>INT($C$40)+1</f>
        <v>2</v>
      </c>
      <c r="D179" s="442"/>
      <c r="E179" s="438"/>
      <c r="F179" s="438"/>
      <c r="G179" s="442"/>
      <c r="H179" s="459" t="s">
        <v>538</v>
      </c>
      <c r="I179" s="484"/>
      <c r="J179" s="476" t="s">
        <v>539</v>
      </c>
      <c r="K179" s="429" t="s">
        <v>540</v>
      </c>
      <c r="L179" s="429"/>
      <c r="M179" s="429"/>
      <c r="N179" s="476"/>
      <c r="O179" s="429" t="s">
        <v>541</v>
      </c>
      <c r="P179" s="429"/>
      <c r="Q179" s="429"/>
      <c r="R179" s="429"/>
      <c r="S179" s="429"/>
      <c r="T179" s="429"/>
      <c r="U179" s="429" t="s">
        <v>542</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543</v>
      </c>
      <c r="P180" s="476" t="s">
        <v>544</v>
      </c>
      <c r="Q180" s="476" t="s">
        <v>545</v>
      </c>
      <c r="R180" s="476" t="s">
        <v>1008</v>
      </c>
      <c r="S180" s="476" t="s">
        <v>546</v>
      </c>
      <c r="T180" s="476" t="s">
        <v>547</v>
      </c>
      <c r="U180" s="429" t="s">
        <v>548</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479</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549</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550</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551</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552</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553</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554</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555</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556</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557</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558</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559</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560</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483</v>
      </c>
      <c r="AQ194" s="423"/>
      <c r="AR194" s="411"/>
      <c r="AS194" s="411"/>
      <c r="AT194" s="411"/>
    </row>
    <row r="195" spans="1:46" ht="5.0999999999999996" hidden="1" customHeight="1" outlineLevel="3" x14ac:dyDescent="0.25">
      <c r="A195" s="411"/>
      <c r="B195" s="420"/>
      <c r="C195" s="413">
        <f>INT($C$40)+3.005</f>
        <v>4.0049999999999999</v>
      </c>
      <c r="D195" s="442" t="s">
        <v>479</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1010</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483</v>
      </c>
      <c r="AQ197" s="423"/>
      <c r="AR197" s="411"/>
      <c r="AS197" s="411"/>
      <c r="AT197" s="411"/>
    </row>
    <row r="198" spans="1:46" outlineLevel="1" x14ac:dyDescent="0.25">
      <c r="A198" s="411"/>
      <c r="B198" s="420"/>
      <c r="C198" s="413">
        <f>INT($C$40)+1</f>
        <v>2</v>
      </c>
      <c r="D198" s="442"/>
      <c r="E198" s="438"/>
      <c r="F198" s="438"/>
      <c r="G198" s="442"/>
      <c r="H198" s="459" t="s">
        <v>561</v>
      </c>
      <c r="I198" s="460"/>
      <c r="J198" s="488" t="s">
        <v>151</v>
      </c>
      <c r="K198" s="488" t="s">
        <v>152</v>
      </c>
      <c r="L198" s="488" t="s">
        <v>153</v>
      </c>
      <c r="M198" s="488" t="s">
        <v>154</v>
      </c>
      <c r="N198" s="488" t="s">
        <v>155</v>
      </c>
      <c r="O198" s="488" t="s">
        <v>156</v>
      </c>
      <c r="P198" s="488" t="s">
        <v>157</v>
      </c>
      <c r="Q198" s="488" t="s">
        <v>158</v>
      </c>
      <c r="R198" s="488" t="s">
        <v>159</v>
      </c>
      <c r="S198" s="488" t="s">
        <v>562</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479</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563</v>
      </c>
      <c r="I200" s="463"/>
      <c r="J200" s="489">
        <v>50</v>
      </c>
      <c r="K200" s="447"/>
      <c r="L200" s="447"/>
      <c r="M200" s="447" t="s">
        <v>564</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565</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566</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567</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568</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569</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570</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571</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572</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573</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574</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483</v>
      </c>
      <c r="AQ212" s="423"/>
      <c r="AR212" s="411"/>
      <c r="AS212" s="411"/>
      <c r="AT212" s="411"/>
    </row>
    <row r="213" spans="1:46" outlineLevel="1" x14ac:dyDescent="0.25">
      <c r="A213" s="411"/>
      <c r="B213" s="420"/>
      <c r="C213" s="413">
        <f>INT($C$40)+1</f>
        <v>2</v>
      </c>
      <c r="D213" s="442"/>
      <c r="E213" s="438"/>
      <c r="F213" s="438"/>
      <c r="G213" s="442"/>
      <c r="H213" s="459" t="s">
        <v>575</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479</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576</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483</v>
      </c>
      <c r="AQ216" s="423"/>
      <c r="AR216" s="411"/>
      <c r="AS216" s="411"/>
      <c r="AT216" s="411"/>
    </row>
    <row r="217" spans="1:46" outlineLevel="1" x14ac:dyDescent="0.25">
      <c r="A217" s="411"/>
      <c r="B217" s="420"/>
      <c r="C217" s="413">
        <f>INT($C$40)+1</f>
        <v>2</v>
      </c>
      <c r="D217" s="442"/>
      <c r="E217" s="438"/>
      <c r="F217" s="438"/>
      <c r="G217" s="442"/>
      <c r="H217" s="459" t="s">
        <v>577</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479</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collapsed="1" x14ac:dyDescent="0.25">
      <c r="A219" s="411"/>
      <c r="B219" s="420"/>
      <c r="C219" s="413">
        <f>INT($C$40)+2</f>
        <v>3</v>
      </c>
      <c r="D219" s="442"/>
      <c r="E219" s="438"/>
      <c r="F219" s="438"/>
      <c r="G219" s="442"/>
      <c r="H219" s="447" t="s">
        <v>578</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579</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580</v>
      </c>
      <c r="J222" s="463" t="s">
        <v>581</v>
      </c>
      <c r="K222" s="463" t="s">
        <v>855</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483</v>
      </c>
      <c r="AQ224" s="423"/>
      <c r="AR224" s="411"/>
      <c r="AS224" s="411"/>
      <c r="AT224" s="411"/>
    </row>
    <row r="225" spans="1:46" s="765" customFormat="1" ht="30" outlineLevel="1" x14ac:dyDescent="0.25">
      <c r="A225" s="411"/>
      <c r="B225" s="420"/>
      <c r="C225" s="413">
        <f>INT($C$40)+1</f>
        <v>2</v>
      </c>
      <c r="D225" s="442"/>
      <c r="E225" s="438"/>
      <c r="F225" s="438"/>
      <c r="G225" s="442"/>
      <c r="H225" s="459" t="s">
        <v>1082</v>
      </c>
      <c r="I225" s="460"/>
      <c r="J225" s="940" t="s">
        <v>1084</v>
      </c>
      <c r="K225" s="940" t="s">
        <v>1083</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479</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DATE(i_startyear,MONTH(MAX($N$660:$U$662)+21),DAY(MAX($N$660:$U$662)+21))</f>
        <v>43774</v>
      </c>
      <c r="K227" s="557">
        <f>DATE(i_startyear,MONTH(MIN($N$660:$U$662)-21),DAY(MIN($N$660:$U$662)-21))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DATE(i_startyear,MONTH(MAX($N$684:$U$686)+21),DAY(MAX($N$684:$U$686)+21))</f>
        <v>43501</v>
      </c>
      <c r="K228" s="557">
        <f>DATE(i_startyear,MONTH(MIN($N$684:$U$686)-21),DAY(MIN($N$684:$U$686)-21))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DATE(i_startyear,MONTH(MAX($N$708:$U$710)+21),DAY(MAX($N$708:$U$710)+21))</f>
        <v>43501</v>
      </c>
      <c r="K229" s="557">
        <f>DATE(i_startyear,MONTH(MIN($N$708:$U$710)-21),DAY(MIN($N$708:$U$710)-21))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483</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470</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collapsed="1" x14ac:dyDescent="0.25">
      <c r="A242" s="411"/>
      <c r="B242" s="420"/>
      <c r="C242" s="413">
        <f>INT($C$241)+1.02</f>
        <v>2.02</v>
      </c>
      <c r="D242" s="424"/>
      <c r="E242" s="493" t="s">
        <v>472</v>
      </c>
      <c r="F242" s="497">
        <v>1</v>
      </c>
      <c r="G242" s="433"/>
      <c r="H242" s="434" t="s">
        <v>583</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hidden="1"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hidden="1"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hidden="1"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hidden="1" outlineLevel="2" x14ac:dyDescent="0.25">
      <c r="A246" s="411"/>
      <c r="B246" s="420"/>
      <c r="C246" s="413">
        <f>INT($C$241)+2</f>
        <v>3</v>
      </c>
      <c r="D246" s="421"/>
      <c r="E246" s="500"/>
      <c r="F246" s="500"/>
      <c r="G246" s="421"/>
      <c r="H246" s="440"/>
      <c r="I246" s="440"/>
      <c r="J246" s="440"/>
      <c r="K246" s="501" t="s">
        <v>514</v>
      </c>
      <c r="L246" s="501"/>
      <c r="M246" s="501"/>
      <c r="N246" s="501" t="s">
        <v>515</v>
      </c>
      <c r="O246" s="501"/>
      <c r="P246" s="501"/>
      <c r="Q246" s="501"/>
      <c r="R246" s="501" t="s">
        <v>517</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hidden="1" outlineLevel="2" x14ac:dyDescent="0.25">
      <c r="A247" s="411"/>
      <c r="B247" s="420"/>
      <c r="C247" s="413">
        <f>INT($C$241)+2</f>
        <v>3</v>
      </c>
      <c r="D247" s="421"/>
      <c r="E247" s="500"/>
      <c r="F247" s="500"/>
      <c r="G247" s="421"/>
      <c r="H247" s="440"/>
      <c r="I247" s="440"/>
      <c r="J247" s="440"/>
      <c r="K247" s="490" t="s">
        <v>14</v>
      </c>
      <c r="L247" s="490" t="s">
        <v>584</v>
      </c>
      <c r="M247" s="490" t="s">
        <v>4</v>
      </c>
      <c r="N247" s="490" t="s">
        <v>585</v>
      </c>
      <c r="O247" s="490" t="s">
        <v>586</v>
      </c>
      <c r="P247" s="490" t="s">
        <v>587</v>
      </c>
      <c r="Q247" s="490" t="s">
        <v>588</v>
      </c>
      <c r="R247" s="490" t="s">
        <v>585</v>
      </c>
      <c r="S247" s="490" t="s">
        <v>586</v>
      </c>
      <c r="T247" s="490" t="s">
        <v>587</v>
      </c>
      <c r="U247" s="490" t="s">
        <v>588</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hidden="1" customHeight="1" outlineLevel="2" collapsed="1" x14ac:dyDescent="0.25">
      <c r="A248" s="411"/>
      <c r="B248" s="420" t="s">
        <v>476</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589</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477</v>
      </c>
      <c r="C250" s="413">
        <f>INT(MAX($C$253:$C$331))+1</f>
        <v>5</v>
      </c>
      <c r="D250" s="442" t="s">
        <v>478</v>
      </c>
      <c r="E250" s="500"/>
      <c r="F250" s="500"/>
      <c r="G250" s="442"/>
      <c r="H250" s="500" t="s">
        <v>590</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477</v>
      </c>
      <c r="C251" s="413">
        <f>INT(MAX($C$253:$C$331))+1</f>
        <v>5</v>
      </c>
      <c r="D251" s="442" t="s">
        <v>478</v>
      </c>
      <c r="E251" s="500"/>
      <c r="F251" s="500"/>
      <c r="G251" s="442"/>
      <c r="H251" s="500" t="s">
        <v>590</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collapsed="1" x14ac:dyDescent="0.25">
      <c r="A252" s="411"/>
      <c r="B252" s="420"/>
      <c r="C252" s="413">
        <f>INT($C$241)+1</f>
        <v>2</v>
      </c>
      <c r="D252" s="442"/>
      <c r="E252" s="500"/>
      <c r="F252" s="500"/>
      <c r="G252" s="442"/>
      <c r="H252" s="503" t="s">
        <v>591</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479</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hidden="1" outlineLevel="2" x14ac:dyDescent="0.25">
      <c r="A254" s="411"/>
      <c r="B254" s="420"/>
      <c r="C254" s="413">
        <f>INT($C$241)+2</f>
        <v>3</v>
      </c>
      <c r="D254" s="442"/>
      <c r="E254" s="500"/>
      <c r="F254" s="500"/>
      <c r="G254" s="442"/>
      <c r="H254" s="446" t="s">
        <v>592</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hidden="1" outlineLevel="2" collapsed="1" x14ac:dyDescent="0.25">
      <c r="A255" s="411"/>
      <c r="B255" s="420"/>
      <c r="C255" s="413">
        <f>INT($C$241)+2</f>
        <v>3</v>
      </c>
      <c r="D255" s="442"/>
      <c r="E255" s="500"/>
      <c r="F255" s="500"/>
      <c r="G255" s="442"/>
      <c r="H255" s="447" t="s">
        <v>593</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hidden="1"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483</v>
      </c>
      <c r="AQ257" s="423"/>
      <c r="AR257" s="411"/>
      <c r="AS257" s="411"/>
      <c r="AT257" s="411"/>
    </row>
    <row r="258" spans="1:46" outlineLevel="1" collapsed="1" x14ac:dyDescent="0.25">
      <c r="A258" s="411"/>
      <c r="B258" s="420"/>
      <c r="C258" s="413">
        <f>INT($C$241)+1</f>
        <v>2</v>
      </c>
      <c r="D258" s="442"/>
      <c r="E258" s="500"/>
      <c r="F258" s="500"/>
      <c r="G258" s="442"/>
      <c r="H258" s="503" t="s">
        <v>594</v>
      </c>
      <c r="I258" s="429" t="s">
        <v>595</v>
      </c>
      <c r="J258" s="506"/>
      <c r="K258" s="429" t="s">
        <v>596</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479</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hidden="1" outlineLevel="2" x14ac:dyDescent="0.25">
      <c r="A260" s="411"/>
      <c r="B260" s="420"/>
      <c r="C260" s="413">
        <f>INT($C$241)+2</f>
        <v>3</v>
      </c>
      <c r="D260" s="442"/>
      <c r="E260" s="500"/>
      <c r="F260" s="500"/>
      <c r="G260" s="442"/>
      <c r="H260" s="507" t="s">
        <v>965</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597</v>
      </c>
      <c r="X260" s="469"/>
      <c r="Y260" s="469"/>
      <c r="Z260" s="469"/>
      <c r="AA260" s="469"/>
      <c r="AB260" s="447"/>
      <c r="AC260" s="978" t="s">
        <v>598</v>
      </c>
      <c r="AD260" s="979"/>
      <c r="AE260" s="979"/>
      <c r="AF260" s="980"/>
      <c r="AG260" s="447"/>
      <c r="AH260" s="510" t="s">
        <v>599</v>
      </c>
      <c r="AI260" s="510"/>
      <c r="AJ260" s="510"/>
      <c r="AK260" s="510"/>
      <c r="AL260" s="447"/>
      <c r="AM260" s="447"/>
      <c r="AN260" s="447"/>
      <c r="AO260" s="447"/>
      <c r="AP260" s="442"/>
      <c r="AQ260" s="423"/>
      <c r="AR260" s="411"/>
      <c r="AS260" s="411"/>
      <c r="AT260" s="411"/>
    </row>
    <row r="261" spans="1:46" hidden="1" outlineLevel="2" x14ac:dyDescent="0.25">
      <c r="A261" s="411"/>
      <c r="B261" s="420"/>
      <c r="C261" s="413"/>
      <c r="D261" s="442"/>
      <c r="E261" s="500"/>
      <c r="F261" s="500"/>
      <c r="G261" s="442"/>
      <c r="H261" s="811" t="s">
        <v>964</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81"/>
      <c r="AD261" s="982"/>
      <c r="AE261" s="982"/>
      <c r="AF261" s="983"/>
      <c r="AG261" s="447"/>
      <c r="AH261" s="510"/>
      <c r="AI261" s="510"/>
      <c r="AJ261" s="510"/>
      <c r="AK261" s="510"/>
      <c r="AL261" s="447"/>
      <c r="AM261" s="447"/>
      <c r="AN261" s="447"/>
      <c r="AO261" s="447"/>
      <c r="AP261" s="442"/>
      <c r="AQ261" s="423"/>
      <c r="AR261" s="411"/>
      <c r="AS261" s="411"/>
      <c r="AT261" s="411"/>
    </row>
    <row r="262" spans="1:46" hidden="1" outlineLevel="2" x14ac:dyDescent="0.25">
      <c r="A262" s="411"/>
      <c r="B262" s="420"/>
      <c r="C262" s="413">
        <f>INT($C$241)+2</f>
        <v>3</v>
      </c>
      <c r="D262" s="442"/>
      <c r="E262" s="500"/>
      <c r="F262" s="500"/>
      <c r="G262" s="442"/>
      <c r="H262" s="511" t="s">
        <v>963</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84"/>
      <c r="AD262" s="985"/>
      <c r="AE262" s="985"/>
      <c r="AF262" s="986"/>
      <c r="AG262" s="463"/>
      <c r="AH262" s="514"/>
      <c r="AI262" s="514"/>
      <c r="AJ262" s="514"/>
      <c r="AK262" s="514"/>
      <c r="AL262" s="463"/>
      <c r="AM262" s="463"/>
      <c r="AN262" s="463"/>
      <c r="AO262" s="463"/>
      <c r="AP262" s="442"/>
      <c r="AQ262" s="423"/>
      <c r="AR262" s="411"/>
      <c r="AS262" s="411"/>
      <c r="AT262" s="411"/>
    </row>
    <row r="263" spans="1:46" hidden="1" outlineLevel="2" x14ac:dyDescent="0.25">
      <c r="A263" s="411"/>
      <c r="B263" s="420"/>
      <c r="C263" s="413">
        <f>INT($C$241)+3</f>
        <v>4</v>
      </c>
      <c r="D263" s="442"/>
      <c r="E263" s="500"/>
      <c r="F263" s="500"/>
      <c r="G263" s="442"/>
      <c r="H263" s="446" t="s">
        <v>600</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78" t="s">
        <v>601</v>
      </c>
      <c r="AD263" s="979"/>
      <c r="AE263" s="979"/>
      <c r="AF263" s="980"/>
      <c r="AG263" s="447"/>
      <c r="AH263" s="515" t="s">
        <v>602</v>
      </c>
      <c r="AI263" s="510"/>
      <c r="AJ263" s="510"/>
      <c r="AK263" s="510"/>
      <c r="AL263" s="447"/>
      <c r="AM263" s="447"/>
      <c r="AN263" s="447"/>
      <c r="AO263" s="447"/>
      <c r="AP263" s="442"/>
      <c r="AQ263" s="423"/>
      <c r="AR263" s="411"/>
      <c r="AS263" s="411"/>
      <c r="AT263" s="411"/>
    </row>
    <row r="264" spans="1:46" hidden="1" outlineLevel="2" x14ac:dyDescent="0.25">
      <c r="A264" s="411"/>
      <c r="B264" s="420"/>
      <c r="C264" s="413">
        <f>INT($C$241)+3</f>
        <v>4</v>
      </c>
      <c r="D264" s="442"/>
      <c r="E264" s="500"/>
      <c r="F264" s="500"/>
      <c r="G264" s="442"/>
      <c r="H264" s="447" t="s">
        <v>603</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84"/>
      <c r="AD264" s="985"/>
      <c r="AE264" s="985"/>
      <c r="AF264" s="986"/>
      <c r="AG264" s="447"/>
      <c r="AH264" s="510"/>
      <c r="AI264" s="510"/>
      <c r="AJ264" s="510"/>
      <c r="AK264" s="510"/>
      <c r="AL264" s="447"/>
      <c r="AM264" s="447"/>
      <c r="AN264" s="447"/>
      <c r="AO264" s="447"/>
      <c r="AP264" s="442"/>
      <c r="AQ264" s="423"/>
      <c r="AR264" s="411"/>
      <c r="AS264" s="411"/>
      <c r="AT264" s="411"/>
    </row>
    <row r="265" spans="1:46" hidden="1" outlineLevel="2" x14ac:dyDescent="0.25">
      <c r="A265" s="411"/>
      <c r="B265" s="420"/>
      <c r="C265" s="413">
        <f>INT($C$241)+2</f>
        <v>3</v>
      </c>
      <c r="D265" s="442"/>
      <c r="E265" s="500" t="s">
        <v>604</v>
      </c>
      <c r="F265" s="500"/>
      <c r="G265" s="442"/>
      <c r="H265" s="516" t="s">
        <v>605</v>
      </c>
      <c r="I265" s="470" t="s">
        <v>606</v>
      </c>
      <c r="J265" s="517"/>
      <c r="K265" s="450">
        <f>COUNTA($H$266:$H$290)</f>
        <v>3</v>
      </c>
      <c r="L265" s="450">
        <f>COUNTA($I$266:$I$290)/K265</f>
        <v>8</v>
      </c>
      <c r="M265" s="518">
        <v>-8</v>
      </c>
      <c r="N265" s="470" t="s">
        <v>915</v>
      </c>
      <c r="O265" s="470"/>
      <c r="P265" s="470"/>
      <c r="Q265" s="470"/>
      <c r="R265" s="470" t="s">
        <v>607</v>
      </c>
      <c r="S265" s="470"/>
      <c r="T265" s="470"/>
      <c r="U265" s="470"/>
      <c r="V265" s="447"/>
      <c r="W265" s="519" t="s">
        <v>608</v>
      </c>
      <c r="X265" s="519" t="s">
        <v>609</v>
      </c>
      <c r="Y265" s="519" t="s">
        <v>610</v>
      </c>
      <c r="Z265" s="519" t="s">
        <v>611</v>
      </c>
      <c r="AA265" s="520"/>
      <c r="AB265" s="447"/>
      <c r="AC265" s="519" t="s">
        <v>608</v>
      </c>
      <c r="AD265" s="519" t="s">
        <v>609</v>
      </c>
      <c r="AE265" s="519" t="s">
        <v>610</v>
      </c>
      <c r="AF265" s="519" t="s">
        <v>611</v>
      </c>
      <c r="AG265" s="447"/>
      <c r="AH265" s="521" t="s">
        <v>608</v>
      </c>
      <c r="AI265" s="521" t="s">
        <v>609</v>
      </c>
      <c r="AJ265" s="521" t="s">
        <v>610</v>
      </c>
      <c r="AK265" s="521" t="s">
        <v>611</v>
      </c>
      <c r="AL265" s="447"/>
      <c r="AM265" s="447"/>
      <c r="AN265" s="447"/>
      <c r="AO265" s="447"/>
      <c r="AP265" s="442"/>
      <c r="AQ265" s="423"/>
      <c r="AR265" s="411"/>
      <c r="AS265" s="411"/>
      <c r="AT265" s="411"/>
    </row>
    <row r="266" spans="1:46" hidden="1" outlineLevel="2" collapsed="1" x14ac:dyDescent="0.25">
      <c r="A266" s="411"/>
      <c r="B266" s="420"/>
      <c r="C266" s="413">
        <f>INT($C$241)+2</f>
        <v>3</v>
      </c>
      <c r="D266" s="442"/>
      <c r="E266" s="500">
        <v>1</v>
      </c>
      <c r="F266" s="500"/>
      <c r="G266" s="442"/>
      <c r="H266" s="463" t="str">
        <f>H$260</f>
        <v>Aut</v>
      </c>
      <c r="I266" s="522">
        <v>0</v>
      </c>
      <c r="J266" s="523" t="s">
        <v>612</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613</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614</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615</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616</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617</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618</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619</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collapsed="1" x14ac:dyDescent="0.25">
      <c r="A274" s="411"/>
      <c r="B274" s="420"/>
      <c r="C274" s="413">
        <f>INT($C$241)+2</f>
        <v>3</v>
      </c>
      <c r="D274" s="442"/>
      <c r="E274" s="500">
        <v>2</v>
      </c>
      <c r="F274" s="500"/>
      <c r="G274" s="442"/>
      <c r="H274" s="463" t="str">
        <f>H$261</f>
        <v>Win</v>
      </c>
      <c r="I274" s="447">
        <v>0</v>
      </c>
      <c r="J274" s="523" t="s">
        <v>612</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613</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620</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621</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622</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623</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624</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625</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hidden="1" outlineLevel="2" collapsed="1" x14ac:dyDescent="0.25">
      <c r="A282" s="411"/>
      <c r="B282" s="420"/>
      <c r="C282" s="413">
        <f>INT($C$241)+2</f>
        <v>3</v>
      </c>
      <c r="D282" s="442"/>
      <c r="E282" s="500">
        <v>3</v>
      </c>
      <c r="F282" s="500"/>
      <c r="G282" s="442"/>
      <c r="H282" s="463" t="str">
        <f>H$262</f>
        <v>Spr</v>
      </c>
      <c r="I282" s="522">
        <v>0</v>
      </c>
      <c r="J282" s="814" t="s">
        <v>612</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613</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620</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621</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622</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623</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624</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625</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hidden="1"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483</v>
      </c>
      <c r="AQ290" s="423"/>
      <c r="AR290" s="411"/>
      <c r="AS290" s="411"/>
      <c r="AT290" s="411"/>
    </row>
    <row r="291" spans="1:46" hidden="1" outlineLevel="2" x14ac:dyDescent="0.25">
      <c r="A291" s="411"/>
      <c r="B291" s="420"/>
      <c r="C291" s="413">
        <f>INT($C$241)+2</f>
        <v>3</v>
      </c>
      <c r="D291" s="442"/>
      <c r="E291" s="500" t="s">
        <v>604</v>
      </c>
      <c r="F291" s="500"/>
      <c r="G291" s="442"/>
      <c r="H291" s="516" t="s">
        <v>605</v>
      </c>
      <c r="I291" s="470" t="s">
        <v>606</v>
      </c>
      <c r="J291" s="470"/>
      <c r="K291" s="447"/>
      <c r="L291" s="447"/>
      <c r="M291" s="447"/>
      <c r="N291" s="470" t="s">
        <v>626</v>
      </c>
      <c r="O291" s="470"/>
      <c r="P291" s="470"/>
      <c r="Q291" s="470"/>
      <c r="R291" s="447" t="s">
        <v>627</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collapsed="1" x14ac:dyDescent="0.25">
      <c r="A292" s="411"/>
      <c r="B292" s="420"/>
      <c r="C292" s="413">
        <f>INT($C$241)+2</f>
        <v>3</v>
      </c>
      <c r="D292" s="442"/>
      <c r="E292" s="500">
        <v>1</v>
      </c>
      <c r="F292" s="500"/>
      <c r="G292" s="442"/>
      <c r="H292" s="463" t="str">
        <f>H$260</f>
        <v>Aut</v>
      </c>
      <c r="I292" s="447">
        <v>0</v>
      </c>
      <c r="J292" s="447" t="s">
        <v>628</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629</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630</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615</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616</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617</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618</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619</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collapsed="1" x14ac:dyDescent="0.25">
      <c r="A300" s="411"/>
      <c r="B300" s="420"/>
      <c r="C300" s="413">
        <f>INT($C$241)+2</f>
        <v>3</v>
      </c>
      <c r="D300" s="442"/>
      <c r="E300" s="500">
        <v>2</v>
      </c>
      <c r="F300" s="500"/>
      <c r="G300" s="442"/>
      <c r="H300" s="463" t="str">
        <f>H$261</f>
        <v>Win</v>
      </c>
      <c r="I300" s="447">
        <v>0</v>
      </c>
      <c r="J300" s="447" t="s">
        <v>628</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629</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630</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615</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616</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617</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618</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619</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idden="1" outlineLevel="2" collapsed="1" x14ac:dyDescent="0.25">
      <c r="A308" s="411"/>
      <c r="B308" s="420"/>
      <c r="C308" s="413">
        <f>INT($C$241)+2</f>
        <v>3</v>
      </c>
      <c r="D308" s="442"/>
      <c r="E308" s="500">
        <v>3</v>
      </c>
      <c r="F308" s="500"/>
      <c r="G308" s="442"/>
      <c r="H308" s="463" t="str">
        <f>H$262</f>
        <v>Spr</v>
      </c>
      <c r="I308" s="447">
        <v>0</v>
      </c>
      <c r="J308" s="447" t="s">
        <v>628</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629</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630</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615</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616</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617</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618</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619</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hidden="1"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483</v>
      </c>
      <c r="AQ316" s="423"/>
      <c r="AR316" s="411"/>
      <c r="AS316" s="411"/>
      <c r="AT316" s="411"/>
    </row>
    <row r="317" spans="1:46" hidden="1" outlineLevel="2" collapsed="1" x14ac:dyDescent="0.25">
      <c r="A317" s="411"/>
      <c r="B317" s="420"/>
      <c r="C317" s="413">
        <f>INT($C$241+3)</f>
        <v>4</v>
      </c>
      <c r="D317" s="442"/>
      <c r="E317" s="500"/>
      <c r="F317" s="500"/>
      <c r="G317" s="442"/>
      <c r="H317" s="516" t="s">
        <v>631</v>
      </c>
      <c r="I317" s="470" t="s">
        <v>632</v>
      </c>
      <c r="J317" s="469"/>
      <c r="K317" s="447"/>
      <c r="L317" s="447"/>
      <c r="M317" s="447"/>
      <c r="N317" s="447"/>
      <c r="O317" s="987" t="s">
        <v>633</v>
      </c>
      <c r="P317" s="988"/>
      <c r="Q317" s="988"/>
      <c r="R317" s="988"/>
      <c r="S317" s="988"/>
      <c r="T317" s="988"/>
      <c r="U317" s="988"/>
      <c r="V317" s="988"/>
      <c r="W317" s="988"/>
      <c r="X317" s="989"/>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90"/>
      <c r="P318" s="991"/>
      <c r="Q318" s="991"/>
      <c r="R318" s="991"/>
      <c r="S318" s="991"/>
      <c r="T318" s="991"/>
      <c r="U318" s="991"/>
      <c r="V318" s="991"/>
      <c r="W318" s="991"/>
      <c r="X318" s="992"/>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634</v>
      </c>
      <c r="I319" s="447">
        <v>1</v>
      </c>
      <c r="J319" s="447" t="b">
        <f>COUNTA(K319:M319)&gt;0</f>
        <v>0</v>
      </c>
      <c r="K319" s="464"/>
      <c r="L319" s="464"/>
      <c r="M319" s="464"/>
      <c r="N319" s="447"/>
      <c r="O319" s="990"/>
      <c r="P319" s="991"/>
      <c r="Q319" s="991"/>
      <c r="R319" s="991"/>
      <c r="S319" s="991"/>
      <c r="T319" s="991"/>
      <c r="U319" s="991"/>
      <c r="V319" s="991"/>
      <c r="W319" s="991"/>
      <c r="X319" s="992"/>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93"/>
      <c r="P320" s="994"/>
      <c r="Q320" s="994"/>
      <c r="R320" s="994"/>
      <c r="S320" s="994"/>
      <c r="T320" s="994"/>
      <c r="U320" s="994"/>
      <c r="V320" s="994"/>
      <c r="W320" s="994"/>
      <c r="X320" s="995"/>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hidden="1"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483</v>
      </c>
      <c r="AQ321" s="423"/>
      <c r="AR321" s="411"/>
      <c r="AS321" s="411"/>
      <c r="AT321" s="411"/>
    </row>
    <row r="322" spans="1:46" hidden="1" outlineLevel="2" collapsed="1" x14ac:dyDescent="0.25">
      <c r="A322" s="411"/>
      <c r="B322" s="420"/>
      <c r="C322" s="413">
        <f>INT($C$241+3)</f>
        <v>4</v>
      </c>
      <c r="D322" s="442"/>
      <c r="E322" s="500"/>
      <c r="F322" s="500"/>
      <c r="G322" s="442"/>
      <c r="H322" s="516" t="s">
        <v>605</v>
      </c>
      <c r="I322" s="447" t="s">
        <v>635</v>
      </c>
      <c r="J322" s="447"/>
      <c r="K322" s="447"/>
      <c r="L322" s="447"/>
      <c r="M322" s="447"/>
      <c r="N322" s="470" t="s">
        <v>636</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637</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hidden="1"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483</v>
      </c>
      <c r="AQ326" s="423"/>
      <c r="AR326" s="411"/>
      <c r="AS326" s="411"/>
      <c r="AT326" s="411"/>
    </row>
    <row r="327" spans="1:46" hidden="1" outlineLevel="2" collapsed="1" x14ac:dyDescent="0.25">
      <c r="A327" s="411"/>
      <c r="B327" s="420"/>
      <c r="C327" s="413">
        <f>INT($C$241+3)</f>
        <v>4</v>
      </c>
      <c r="D327" s="442"/>
      <c r="E327" s="500"/>
      <c r="F327" s="500"/>
      <c r="G327" s="442"/>
      <c r="H327" s="559" t="s">
        <v>638</v>
      </c>
      <c r="I327" s="463" t="s">
        <v>582</v>
      </c>
      <c r="J327" s="447"/>
      <c r="K327" s="449" t="s">
        <v>639</v>
      </c>
      <c r="L327" s="463">
        <f>COUNTA($H$328:$H$331)</f>
        <v>3</v>
      </c>
      <c r="M327" s="450">
        <v>-6</v>
      </c>
      <c r="N327" s="447"/>
      <c r="O327" s="447"/>
      <c r="P327" s="447"/>
      <c r="Q327" s="447"/>
      <c r="R327" s="470" t="s">
        <v>640</v>
      </c>
      <c r="S327" s="469"/>
      <c r="T327" s="469"/>
      <c r="U327" s="469"/>
      <c r="V327" s="447"/>
      <c r="W327" s="447" t="s">
        <v>641</v>
      </c>
      <c r="X327" s="447" t="s">
        <v>642</v>
      </c>
      <c r="Y327" s="447" t="s">
        <v>643</v>
      </c>
      <c r="Z327" s="447" t="s">
        <v>644</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645</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928</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929</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hidden="1"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483</v>
      </c>
      <c r="AQ331" s="423"/>
      <c r="AR331" s="411"/>
      <c r="AS331" s="411"/>
      <c r="AT331" s="411"/>
    </row>
    <row r="332" spans="1:46" outlineLevel="1" collapsed="1" x14ac:dyDescent="0.25">
      <c r="A332" s="411"/>
      <c r="B332" s="420"/>
      <c r="C332" s="413">
        <f>INT($C$241)+1</f>
        <v>2</v>
      </c>
      <c r="D332" s="442"/>
      <c r="E332" s="500"/>
      <c r="F332" s="500"/>
      <c r="G332" s="442"/>
      <c r="H332" s="503" t="s">
        <v>646</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479</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hidden="1" outlineLevel="2" collapsed="1" x14ac:dyDescent="0.25">
      <c r="A334" s="411"/>
      <c r="B334" s="420"/>
      <c r="C334" s="413">
        <f>INT($C$241+3)</f>
        <v>4</v>
      </c>
      <c r="D334" s="442"/>
      <c r="E334" s="500"/>
      <c r="F334" s="500"/>
      <c r="G334" s="442"/>
      <c r="H334" s="516"/>
      <c r="I334" s="470" t="s">
        <v>606</v>
      </c>
      <c r="J334" s="470"/>
      <c r="K334" s="447"/>
      <c r="L334" s="447"/>
      <c r="M334" s="447"/>
      <c r="N334" s="470" t="s">
        <v>647</v>
      </c>
      <c r="O334" s="470"/>
      <c r="P334" s="470"/>
      <c r="Q334" s="470"/>
      <c r="R334" s="447"/>
      <c r="S334" s="447"/>
      <c r="T334" s="447"/>
      <c r="U334" s="447"/>
      <c r="V334" s="447" t="s">
        <v>648</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628</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629</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630</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615</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616</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617</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618</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619</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hidden="1"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483</v>
      </c>
      <c r="AQ343" s="423"/>
      <c r="AR343" s="411"/>
      <c r="AS343" s="411"/>
      <c r="AT343" s="411"/>
    </row>
    <row r="344" spans="1:46" hidden="1" outlineLevel="2" collapsed="1" x14ac:dyDescent="0.25">
      <c r="A344" s="411"/>
      <c r="B344" s="420"/>
      <c r="C344" s="413">
        <f>INT($C$241+3)</f>
        <v>4</v>
      </c>
      <c r="D344" s="442"/>
      <c r="E344" s="500"/>
      <c r="F344" s="500"/>
      <c r="G344" s="442"/>
      <c r="H344" s="516"/>
      <c r="I344" s="470" t="s">
        <v>606</v>
      </c>
      <c r="J344" s="470"/>
      <c r="K344" s="447"/>
      <c r="L344" s="447"/>
      <c r="M344" s="447"/>
      <c r="N344" s="470" t="s">
        <v>933</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628</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629</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630</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615</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616</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617</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618</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619</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hidden="1"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483</v>
      </c>
      <c r="AQ353" s="423"/>
      <c r="AR353" s="411"/>
      <c r="AS353" s="411"/>
      <c r="AT353" s="411"/>
    </row>
    <row r="354" spans="1:46" hidden="1" outlineLevel="2" collapsed="1" x14ac:dyDescent="0.25">
      <c r="A354" s="411"/>
      <c r="B354" s="420"/>
      <c r="C354" s="413">
        <f>INT($C$241+3)</f>
        <v>4</v>
      </c>
      <c r="D354" s="442"/>
      <c r="E354" s="500"/>
      <c r="F354" s="500"/>
      <c r="G354" s="442"/>
      <c r="H354" s="516"/>
      <c r="I354" s="470" t="s">
        <v>606</v>
      </c>
      <c r="J354" s="470"/>
      <c r="K354" s="447"/>
      <c r="L354" s="447"/>
      <c r="M354" s="447"/>
      <c r="N354" s="470" t="s">
        <v>649</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628</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629</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630</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615</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616</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617</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618</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619</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hidden="1"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483</v>
      </c>
      <c r="AQ363" s="423"/>
      <c r="AR363" s="411"/>
      <c r="AS363" s="411"/>
      <c r="AT363" s="411"/>
    </row>
    <row r="364" spans="1:46" hidden="1" outlineLevel="2" x14ac:dyDescent="0.25">
      <c r="A364" s="411"/>
      <c r="B364" s="420"/>
      <c r="C364" s="413">
        <f t="shared" ref="C364:C369" si="141">INT($C$241)+3</f>
        <v>4</v>
      </c>
      <c r="D364" s="442"/>
      <c r="E364" s="500"/>
      <c r="F364" s="500"/>
      <c r="G364" s="442"/>
      <c r="H364" s="447" t="s">
        <v>650</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idden="1" outlineLevel="2" collapsed="1" x14ac:dyDescent="0.25">
      <c r="A365" s="411"/>
      <c r="B365" s="420"/>
      <c r="C365" s="413">
        <f t="shared" si="141"/>
        <v>4</v>
      </c>
      <c r="D365" s="442"/>
      <c r="E365" s="500"/>
      <c r="F365" s="500"/>
      <c r="G365" s="442"/>
      <c r="H365" s="447" t="s">
        <v>651</v>
      </c>
      <c r="I365" s="447">
        <v>55</v>
      </c>
      <c r="J365" s="447" t="s">
        <v>652</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653</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654</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655</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656</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657</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658</v>
      </c>
      <c r="I372" s="481">
        <v>1</v>
      </c>
      <c r="J372" s="447"/>
      <c r="K372" s="996" t="s">
        <v>659</v>
      </c>
      <c r="L372" s="997"/>
      <c r="M372" s="998"/>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660</v>
      </c>
      <c r="I373" s="481">
        <v>1</v>
      </c>
      <c r="J373" s="447"/>
      <c r="K373" s="999"/>
      <c r="L373" s="1000"/>
      <c r="M373" s="1001"/>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1046</v>
      </c>
      <c r="I374" s="564" t="b">
        <v>0</v>
      </c>
      <c r="J374" s="447" t="s">
        <v>662</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629</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630</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615</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616</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617</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618</v>
      </c>
      <c r="I380" s="564" t="b">
        <v>0</v>
      </c>
      <c r="J380" s="447"/>
      <c r="K380" s="447"/>
      <c r="L380" s="447"/>
      <c r="M380" s="447"/>
      <c r="N380" s="522"/>
      <c r="O380" s="890"/>
      <c r="P380" s="1014" t="s">
        <v>1047</v>
      </c>
      <c r="Q380" s="1014"/>
      <c r="R380" s="1014"/>
      <c r="S380" s="1014"/>
      <c r="T380" s="1014"/>
      <c r="U380" s="1014"/>
      <c r="V380" s="1014"/>
      <c r="W380" s="1014"/>
      <c r="X380" s="1014"/>
      <c r="Y380" s="1014"/>
      <c r="Z380" s="1015"/>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619</v>
      </c>
      <c r="I381" s="564" t="b">
        <v>0</v>
      </c>
      <c r="J381" s="447"/>
      <c r="K381" s="447"/>
      <c r="L381" s="447"/>
      <c r="M381" s="447"/>
      <c r="N381" s="522"/>
      <c r="O381" s="890"/>
      <c r="P381" s="1016"/>
      <c r="Q381" s="1016"/>
      <c r="R381" s="1016"/>
      <c r="S381" s="1016"/>
      <c r="T381" s="1016"/>
      <c r="U381" s="1016"/>
      <c r="V381" s="1016"/>
      <c r="W381" s="1016"/>
      <c r="X381" s="1016"/>
      <c r="Y381" s="1016"/>
      <c r="Z381" s="1017"/>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663</v>
      </c>
      <c r="I382" s="464" t="b">
        <v>0</v>
      </c>
      <c r="J382" s="520" t="s">
        <v>664</v>
      </c>
      <c r="K382" s="520"/>
      <c r="L382" s="520"/>
      <c r="M382" s="520"/>
      <c r="N382" s="764"/>
      <c r="O382" s="891"/>
      <c r="P382" s="1016"/>
      <c r="Q382" s="1016"/>
      <c r="R382" s="1016"/>
      <c r="S382" s="1016"/>
      <c r="T382" s="1016"/>
      <c r="U382" s="1016"/>
      <c r="V382" s="1016"/>
      <c r="W382" s="1016"/>
      <c r="X382" s="1016"/>
      <c r="Y382" s="1016"/>
      <c r="Z382" s="1017"/>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661</v>
      </c>
      <c r="I383" s="614"/>
      <c r="J383" s="614"/>
      <c r="K383" s="614"/>
      <c r="L383" s="614"/>
      <c r="M383" s="614"/>
      <c r="N383" s="614"/>
      <c r="O383" s="889"/>
      <c r="P383" s="1016"/>
      <c r="Q383" s="1016"/>
      <c r="R383" s="1016"/>
      <c r="S383" s="1016"/>
      <c r="T383" s="1016"/>
      <c r="U383" s="1016"/>
      <c r="V383" s="1016"/>
      <c r="W383" s="1016"/>
      <c r="X383" s="1016"/>
      <c r="Y383" s="1016"/>
      <c r="Z383" s="1017"/>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665</v>
      </c>
      <c r="L384" s="469"/>
      <c r="M384" s="469"/>
      <c r="N384" s="567"/>
      <c r="O384" s="887"/>
      <c r="P384" s="1016"/>
      <c r="Q384" s="1016"/>
      <c r="R384" s="1016"/>
      <c r="S384" s="1016"/>
      <c r="T384" s="1016"/>
      <c r="U384" s="1016"/>
      <c r="V384" s="1016"/>
      <c r="W384" s="1016"/>
      <c r="X384" s="1016"/>
      <c r="Y384" s="1016"/>
      <c r="Z384" s="1017"/>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638</v>
      </c>
      <c r="J385" s="568" t="s">
        <v>666</v>
      </c>
      <c r="K385" s="569" t="s">
        <v>667</v>
      </c>
      <c r="L385" s="463" t="s">
        <v>668</v>
      </c>
      <c r="M385" s="463" t="s">
        <v>669</v>
      </c>
      <c r="N385" s="570" t="s">
        <v>638</v>
      </c>
      <c r="O385" s="888"/>
      <c r="P385" s="1016"/>
      <c r="Q385" s="1016"/>
      <c r="R385" s="1016"/>
      <c r="S385" s="1016"/>
      <c r="T385" s="1016"/>
      <c r="U385" s="1016"/>
      <c r="V385" s="1016"/>
      <c r="W385" s="1016"/>
      <c r="X385" s="1016"/>
      <c r="Y385" s="1016"/>
      <c r="Z385" s="1017"/>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515</v>
      </c>
      <c r="I386" s="564" t="b">
        <v>1</v>
      </c>
      <c r="J386" s="564" t="b">
        <v>1</v>
      </c>
      <c r="K386" s="569" t="b">
        <v>0</v>
      </c>
      <c r="L386" s="464" t="b">
        <v>1</v>
      </c>
      <c r="M386" s="464" t="b">
        <v>1</v>
      </c>
      <c r="N386" s="572" t="b">
        <v>1</v>
      </c>
      <c r="O386" s="888"/>
      <c r="P386" s="1016"/>
      <c r="Q386" s="1016"/>
      <c r="R386" s="1016"/>
      <c r="S386" s="1016"/>
      <c r="T386" s="1016"/>
      <c r="U386" s="1016"/>
      <c r="V386" s="1016"/>
      <c r="W386" s="1016"/>
      <c r="X386" s="1016"/>
      <c r="Y386" s="1016"/>
      <c r="Z386" s="1017"/>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517</v>
      </c>
      <c r="I387" s="564" t="b">
        <v>1</v>
      </c>
      <c r="J387" s="564" t="b">
        <v>1</v>
      </c>
      <c r="K387" s="569" t="b">
        <v>0</v>
      </c>
      <c r="L387" s="464" t="b">
        <v>1</v>
      </c>
      <c r="M387" s="464" t="b">
        <v>1</v>
      </c>
      <c r="N387" s="572" t="b">
        <v>1</v>
      </c>
      <c r="O387" s="888"/>
      <c r="P387" s="1018"/>
      <c r="Q387" s="1018"/>
      <c r="R387" s="1018"/>
      <c r="S387" s="1018"/>
      <c r="T387" s="1018"/>
      <c r="U387" s="1018"/>
      <c r="V387" s="1018"/>
      <c r="W387" s="1018"/>
      <c r="X387" s="1018"/>
      <c r="Y387" s="1018"/>
      <c r="Z387" s="1019"/>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hidden="1"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483</v>
      </c>
      <c r="AQ388" s="423"/>
      <c r="AR388" s="411"/>
      <c r="AS388" s="411"/>
      <c r="AT388" s="411"/>
    </row>
    <row r="389" spans="1:46" outlineLevel="1" collapsed="1" x14ac:dyDescent="0.25">
      <c r="A389" s="411"/>
      <c r="B389" s="420"/>
      <c r="C389" s="413">
        <f>INT($C$241)+1</f>
        <v>2</v>
      </c>
      <c r="D389" s="442"/>
      <c r="E389" s="500"/>
      <c r="F389" s="500"/>
      <c r="G389" s="442"/>
      <c r="H389" s="503" t="s">
        <v>1024</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479</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hidden="1" outlineLevel="2" collapsed="1" x14ac:dyDescent="0.25">
      <c r="A391" s="411"/>
      <c r="B391" s="420"/>
      <c r="C391" s="413">
        <f>INT($C$241)+2</f>
        <v>3</v>
      </c>
      <c r="D391" s="442"/>
      <c r="E391" s="500"/>
      <c r="F391" s="500"/>
      <c r="G391" s="442"/>
      <c r="H391" s="516" t="s">
        <v>671</v>
      </c>
      <c r="I391" s="470" t="s">
        <v>672</v>
      </c>
      <c r="J391" s="573"/>
      <c r="K391" s="470" t="s">
        <v>916</v>
      </c>
      <c r="L391" s="470"/>
      <c r="M391" s="470"/>
      <c r="N391" s="470" t="s">
        <v>917</v>
      </c>
      <c r="O391" s="470"/>
      <c r="P391" s="470"/>
      <c r="Q391" s="470"/>
      <c r="R391" s="470" t="s">
        <v>918</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919</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hidden="1"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483</v>
      </c>
      <c r="AQ403" s="423"/>
      <c r="AR403" s="411"/>
      <c r="AS403" s="411"/>
      <c r="AT403" s="411"/>
    </row>
    <row r="404" spans="1:46" outlineLevel="1" collapsed="1" x14ac:dyDescent="0.25">
      <c r="A404" s="411"/>
      <c r="B404" s="420"/>
      <c r="C404" s="413">
        <f>INT($C$241)+1</f>
        <v>2</v>
      </c>
      <c r="D404" s="442"/>
      <c r="E404" s="500"/>
      <c r="F404" s="500"/>
      <c r="G404" s="442"/>
      <c r="H404" s="503" t="s">
        <v>670</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479</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hidden="1" outlineLevel="2" collapsed="1" x14ac:dyDescent="0.25">
      <c r="A406" s="411"/>
      <c r="B406" s="420"/>
      <c r="C406" s="413">
        <f>INT($C$241)+2</f>
        <v>3</v>
      </c>
      <c r="D406" s="442"/>
      <c r="E406" s="500"/>
      <c r="F406" s="500"/>
      <c r="G406" s="442"/>
      <c r="H406" s="516" t="s">
        <v>671</v>
      </c>
      <c r="I406" s="470" t="s">
        <v>673</v>
      </c>
      <c r="J406" s="573"/>
      <c r="K406" s="574">
        <f>COUNTA($H407:$H$437)</f>
        <v>30</v>
      </c>
      <c r="L406" s="574">
        <f>COUNTA($I$407:$I$437)/K406</f>
        <v>1</v>
      </c>
      <c r="M406" s="450">
        <v>-9</v>
      </c>
      <c r="N406" s="470" t="s">
        <v>674</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927</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927</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927</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hidden="1"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483</v>
      </c>
      <c r="AQ437" s="423"/>
      <c r="AR437" s="411"/>
      <c r="AS437" s="411"/>
      <c r="AT437" s="411"/>
    </row>
    <row r="438" spans="1:46" hidden="1" outlineLevel="2" collapsed="1" x14ac:dyDescent="0.25">
      <c r="A438" s="411"/>
      <c r="B438" s="420"/>
      <c r="C438" s="413">
        <f>INT($C$241)+2</f>
        <v>3</v>
      </c>
      <c r="D438" s="442"/>
      <c r="E438" s="500"/>
      <c r="F438" s="500"/>
      <c r="G438" s="442"/>
      <c r="H438" s="516" t="s">
        <v>671</v>
      </c>
      <c r="I438" s="470" t="s">
        <v>675</v>
      </c>
      <c r="J438" s="470"/>
      <c r="K438" s="576">
        <f>COUNTA($H439:$H$451)</f>
        <v>3</v>
      </c>
      <c r="L438" s="574">
        <f>COUNTA($I$439:$I$451)/K438</f>
        <v>4</v>
      </c>
      <c r="M438" s="545"/>
      <c r="N438" s="447"/>
      <c r="O438" s="470" t="s">
        <v>676</v>
      </c>
      <c r="P438" s="470"/>
      <c r="Q438" s="470"/>
      <c r="R438" s="470" t="s">
        <v>677</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678</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hidden="1"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483</v>
      </c>
      <c r="AQ451" s="423"/>
      <c r="AR451" s="411"/>
      <c r="AS451" s="411"/>
      <c r="AT451" s="411"/>
    </row>
    <row r="452" spans="1:46" hidden="1" outlineLevel="2" collapsed="1" x14ac:dyDescent="0.25">
      <c r="A452" s="411"/>
      <c r="B452" s="420"/>
      <c r="C452" s="413">
        <f>INT($C$241)+2</f>
        <v>3</v>
      </c>
      <c r="D452" s="442"/>
      <c r="E452" s="500"/>
      <c r="F452" s="500"/>
      <c r="G452" s="442"/>
      <c r="H452" s="516" t="s">
        <v>671</v>
      </c>
      <c r="I452" s="470" t="s">
        <v>679</v>
      </c>
      <c r="J452" s="470"/>
      <c r="K452" s="576"/>
      <c r="L452" s="574">
        <f>COUNTA($I453:$I$465)/COUNTA($H453:$H$465)</f>
        <v>4</v>
      </c>
      <c r="M452" s="447"/>
      <c r="N452" s="470" t="s">
        <v>680</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678</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681</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682</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683</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678</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681</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682</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683</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678</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681</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682</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683</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hidden="1"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483</v>
      </c>
      <c r="AQ465" s="423"/>
      <c r="AR465" s="411"/>
      <c r="AS465" s="411"/>
      <c r="AT465" s="411"/>
    </row>
    <row r="466" spans="1:46" hidden="1" outlineLevel="2" collapsed="1" x14ac:dyDescent="0.25">
      <c r="A466" s="411"/>
      <c r="B466" s="420"/>
      <c r="C466" s="413">
        <f>INT($C$241)+2</f>
        <v>3</v>
      </c>
      <c r="D466" s="442"/>
      <c r="E466" s="500"/>
      <c r="F466" s="500"/>
      <c r="G466" s="442"/>
      <c r="H466" s="516" t="s">
        <v>671</v>
      </c>
      <c r="I466" s="516" t="s">
        <v>1012</v>
      </c>
      <c r="J466" s="470" t="s">
        <v>1027</v>
      </c>
      <c r="K466" s="470"/>
      <c r="L466" s="574">
        <f>COUNTA($J467:$J$587)/COUNTA($I467:$I$587)</f>
        <v>8</v>
      </c>
      <c r="M466" s="447"/>
      <c r="N466" s="470" t="s">
        <v>680</v>
      </c>
      <c r="O466" s="470"/>
      <c r="P466" s="470"/>
      <c r="Q466" s="470"/>
      <c r="R466" s="868" t="s">
        <v>1025</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1013</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1014</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684</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685</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686</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687</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655</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1013</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1014</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684</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685</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686</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687</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655</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1013</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1014</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684</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685</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686</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687</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655</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1013</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1014</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684</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685</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686</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687</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655</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1013</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1014</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684</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685</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686</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687</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655</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678</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1014</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684</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685</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686</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687</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655</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678</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1014</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684</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685</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686</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687</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655</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678</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1014</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684</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685</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686</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687</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655</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678</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1014</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684</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685</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686</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687</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655</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678</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1014</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684</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685</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686</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687</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655</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678</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1014</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684</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685</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686</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687</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655</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678</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1014</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684</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685</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686</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687</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655</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678</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1014</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684</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685</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686</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687</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655</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678</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1014</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684</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685</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686</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687</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655</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678</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1014</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684</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685</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686</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687</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655</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hidden="1"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483</v>
      </c>
      <c r="AQ587" s="423"/>
      <c r="AR587" s="411"/>
      <c r="AS587" s="411"/>
      <c r="AT587" s="411"/>
    </row>
    <row r="588" spans="1:46" hidden="1" outlineLevel="2" collapsed="1" x14ac:dyDescent="0.25">
      <c r="A588" s="411"/>
      <c r="B588" s="420"/>
      <c r="C588" s="413">
        <f>INT($C$241)+2</f>
        <v>3</v>
      </c>
      <c r="D588" s="442"/>
      <c r="E588" s="500"/>
      <c r="F588" s="500"/>
      <c r="G588" s="442"/>
      <c r="H588" s="516" t="s">
        <v>671</v>
      </c>
      <c r="I588" s="470" t="s">
        <v>688</v>
      </c>
      <c r="J588" s="470"/>
      <c r="K588" s="576"/>
      <c r="L588" s="574">
        <f>COUNTA($I589:$I$613)/COUNTA($H589:$H$613)</f>
        <v>8</v>
      </c>
      <c r="M588" s="447"/>
      <c r="N588" s="470"/>
      <c r="O588" s="470"/>
      <c r="P588" s="470"/>
      <c r="Q588" s="470"/>
      <c r="R588" s="470" t="s">
        <v>689</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628</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629</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630</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615</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616</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617</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618</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619</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628</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629</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630</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615</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616</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617</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618</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619</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628</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629</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630</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615</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616</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617</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618</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619</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hidden="1"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483</v>
      </c>
      <c r="AQ613" s="423"/>
      <c r="AR613" s="411"/>
      <c r="AS613" s="411"/>
      <c r="AT613" s="411"/>
    </row>
    <row r="614" spans="1:46" hidden="1" outlineLevel="2" collapsed="1" x14ac:dyDescent="0.25">
      <c r="A614" s="411"/>
      <c r="B614" s="420"/>
      <c r="C614" s="413">
        <f>INT($C$241)+2</f>
        <v>3</v>
      </c>
      <c r="D614" s="442"/>
      <c r="E614" s="500"/>
      <c r="F614" s="500"/>
      <c r="G614" s="442"/>
      <c r="H614" s="516" t="s">
        <v>671</v>
      </c>
      <c r="I614" s="470" t="s">
        <v>1044</v>
      </c>
      <c r="J614" s="470"/>
      <c r="K614" s="576"/>
      <c r="L614" s="574">
        <f>COUNTA($I615:$I$627)/COUNTA($H615:$H$627)</f>
        <v>4</v>
      </c>
      <c r="M614" s="447"/>
      <c r="N614" s="470"/>
      <c r="O614" s="470"/>
      <c r="P614" s="470"/>
      <c r="Q614" s="470"/>
      <c r="R614" s="470" t="s">
        <v>689</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678</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691</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692</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693</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678</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691</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692</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693</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678</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691</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692</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693</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hidden="1"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483</v>
      </c>
      <c r="AQ627" s="423"/>
      <c r="AR627" s="411"/>
      <c r="AS627" s="411"/>
      <c r="AT627" s="411"/>
    </row>
    <row r="628" spans="1:46" hidden="1" outlineLevel="2" collapsed="1" x14ac:dyDescent="0.25">
      <c r="A628" s="411"/>
      <c r="B628" s="420"/>
      <c r="C628" s="413">
        <f>INT($C$241)+2</f>
        <v>3</v>
      </c>
      <c r="D628" s="442"/>
      <c r="E628" s="500"/>
      <c r="F628" s="500"/>
      <c r="G628" s="442"/>
      <c r="H628" s="516" t="s">
        <v>671</v>
      </c>
      <c r="I628" s="470" t="s">
        <v>1045</v>
      </c>
      <c r="J628" s="470"/>
      <c r="K628" s="576"/>
      <c r="L628" s="574">
        <f>COUNTA($I629:$I$644)/COUNTA($H629:$H$644)</f>
        <v>5</v>
      </c>
      <c r="M628" s="447"/>
      <c r="N628" s="470"/>
      <c r="O628" s="470"/>
      <c r="P628" s="470"/>
      <c r="Q628" s="470"/>
      <c r="R628" s="470" t="s">
        <v>689</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678</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690</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654</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687</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655</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678</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690</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654</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687</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655</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678</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690</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654</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687</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655</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hidden="1"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483</v>
      </c>
      <c r="AQ644" s="423"/>
      <c r="AR644" s="411"/>
      <c r="AS644" s="411"/>
      <c r="AT644" s="411"/>
    </row>
    <row r="645" spans="1:46" outlineLevel="1" x14ac:dyDescent="0.25">
      <c r="A645" s="411"/>
      <c r="B645" s="420"/>
      <c r="C645" s="413">
        <f>INT($C$241)+1</f>
        <v>2</v>
      </c>
      <c r="D645" s="442"/>
      <c r="E645" s="500"/>
      <c r="F645" s="500"/>
      <c r="G645" s="442"/>
      <c r="H645" s="503" t="s">
        <v>694</v>
      </c>
      <c r="I645" s="460" t="s">
        <v>695</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customHeight="1" outlineLevel="3" x14ac:dyDescent="0.25">
      <c r="A646" s="411"/>
      <c r="B646" s="420"/>
      <c r="C646" s="413">
        <f>INT($C$241)+3.005</f>
        <v>4.0049999999999999</v>
      </c>
      <c r="D646" s="442" t="s">
        <v>479</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outlineLevel="3" x14ac:dyDescent="0.25">
      <c r="A647" s="411"/>
      <c r="B647" s="420"/>
      <c r="C647" s="413">
        <f t="shared" ref="C647:C656" si="287">INT($C$241)+2</f>
        <v>3</v>
      </c>
      <c r="D647" s="442"/>
      <c r="E647" s="500"/>
      <c r="F647" s="500"/>
      <c r="G647" s="442"/>
      <c r="H647" s="463" t="str">
        <f>"Birth: "&amp;H$260</f>
        <v>Birth: Aut</v>
      </c>
      <c r="I647" s="469" t="s">
        <v>596</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962</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outlineLevel="3" x14ac:dyDescent="0.25">
      <c r="A648" s="411"/>
      <c r="B648" s="420"/>
      <c r="C648" s="413">
        <f t="shared" si="287"/>
        <v>3</v>
      </c>
      <c r="D648" s="442"/>
      <c r="E648" s="500"/>
      <c r="F648" s="500"/>
      <c r="G648" s="442"/>
      <c r="H648" s="516"/>
      <c r="I648" s="469" t="s">
        <v>696</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outlineLevel="3" x14ac:dyDescent="0.25">
      <c r="A649" s="411"/>
      <c r="B649" s="420"/>
      <c r="C649" s="413">
        <f t="shared" si="287"/>
        <v>3</v>
      </c>
      <c r="D649" s="442"/>
      <c r="E649" s="500"/>
      <c r="F649" s="500"/>
      <c r="G649" s="442"/>
      <c r="H649" s="463" t="str">
        <f>"Birth: "&amp;H$261</f>
        <v>Birth: Win</v>
      </c>
      <c r="I649" s="469" t="s">
        <v>596</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outlineLevel="3" x14ac:dyDescent="0.25">
      <c r="A650" s="411"/>
      <c r="B650" s="420"/>
      <c r="C650" s="413">
        <f t="shared" si="287"/>
        <v>3</v>
      </c>
      <c r="D650" s="442"/>
      <c r="E650" s="500"/>
      <c r="F650" s="500"/>
      <c r="G650" s="442"/>
      <c r="H650" s="516"/>
      <c r="I650" s="469" t="s">
        <v>696</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outlineLevel="3" x14ac:dyDescent="0.25">
      <c r="A651" s="411"/>
      <c r="B651" s="420"/>
      <c r="C651" s="413">
        <f t="shared" si="287"/>
        <v>3</v>
      </c>
      <c r="D651" s="442"/>
      <c r="E651" s="500"/>
      <c r="F651" s="500"/>
      <c r="G651" s="442"/>
      <c r="H651" s="463" t="str">
        <f>"Birth: "&amp;H$262</f>
        <v>Birth: Spr</v>
      </c>
      <c r="I651" s="469" t="s">
        <v>596</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outlineLevel="3" x14ac:dyDescent="0.25">
      <c r="A652" s="411"/>
      <c r="B652" s="420"/>
      <c r="C652" s="413">
        <f t="shared" si="287"/>
        <v>3</v>
      </c>
      <c r="D652" s="442"/>
      <c r="E652" s="500"/>
      <c r="F652" s="500"/>
      <c r="G652" s="442"/>
      <c r="H652" s="516"/>
      <c r="I652" s="469" t="s">
        <v>696</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605</v>
      </c>
      <c r="I653" s="470" t="s">
        <v>697</v>
      </c>
      <c r="J653" s="573" t="s">
        <v>698</v>
      </c>
      <c r="K653" s="574">
        <f>COUNTA($H$654:$H$726)</f>
        <v>3</v>
      </c>
      <c r="L653" s="574">
        <f>COUNTA($I$654:$I$726)/K653</f>
        <v>8</v>
      </c>
      <c r="M653" s="518">
        <f>COUNTA($J$654:$J$726)/(L653*K653)</f>
        <v>3</v>
      </c>
      <c r="N653" s="581" t="s">
        <v>699</v>
      </c>
      <c r="O653" s="582"/>
      <c r="P653" s="582"/>
      <c r="Q653" s="582"/>
      <c r="R653" s="582"/>
      <c r="S653" s="582"/>
      <c r="T653" s="582"/>
      <c r="U653" s="556"/>
      <c r="V653" s="463" t="s">
        <v>700</v>
      </c>
      <c r="W653" s="447"/>
      <c r="X653" s="469" t="s">
        <v>701</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584</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920</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702</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692</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693</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702</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692</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693</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702</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692</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693</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702</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692</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693</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702</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692</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693</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702</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692</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693</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702</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692</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693</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702</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692</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693</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702</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692</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693</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702</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692</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693</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702</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692</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693</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702</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692</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693</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702</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692</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693</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702</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692</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693</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702</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692</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693</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702</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692</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693</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702</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692</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693</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702</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692</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693</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702</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692</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693</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702</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692</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693</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702</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692</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693</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702</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692</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693</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702</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692</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693</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483</v>
      </c>
      <c r="AQ726" s="423"/>
      <c r="AR726" s="411"/>
      <c r="AS726" s="411"/>
      <c r="AT726" s="411"/>
    </row>
    <row r="727" spans="1:46" outlineLevel="2" collapsed="1" x14ac:dyDescent="0.25">
      <c r="A727" s="411"/>
      <c r="B727" s="420"/>
      <c r="C727" s="413">
        <f>INT($C$241)+2</f>
        <v>3</v>
      </c>
      <c r="D727" s="442"/>
      <c r="E727" s="500"/>
      <c r="F727" s="500"/>
      <c r="G727" s="442"/>
      <c r="H727" s="516"/>
      <c r="I727" s="470" t="s">
        <v>697</v>
      </c>
      <c r="J727" s="470"/>
      <c r="K727" s="470" t="s">
        <v>703</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483</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470</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472</v>
      </c>
      <c r="F746" s="497">
        <v>1</v>
      </c>
      <c r="G746" s="433"/>
      <c r="H746" s="434" t="s">
        <v>704</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514</v>
      </c>
      <c r="L750" s="501"/>
      <c r="M750" s="501"/>
      <c r="N750" s="501" t="s">
        <v>515</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584</v>
      </c>
      <c r="M751" s="490" t="s">
        <v>4</v>
      </c>
      <c r="N751" s="490" t="s">
        <v>608</v>
      </c>
      <c r="O751" s="490" t="s">
        <v>609</v>
      </c>
      <c r="P751" s="490" t="s">
        <v>610</v>
      </c>
      <c r="Q751" s="490" t="s">
        <v>611</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476</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477</v>
      </c>
      <c r="C754" s="413">
        <f>INT(MAX($C$756:$C$800))+1</f>
        <v>5</v>
      </c>
      <c r="D754" s="442" t="s">
        <v>478</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705</v>
      </c>
      <c r="I755" s="460" t="s">
        <v>706</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479</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707</v>
      </c>
      <c r="I757" s="449" t="s">
        <v>514</v>
      </c>
      <c r="J757" s="450">
        <v>1</v>
      </c>
      <c r="K757" s="447">
        <f>J757</f>
        <v>1</v>
      </c>
      <c r="L757" s="449" t="s">
        <v>515</v>
      </c>
      <c r="M757" s="450">
        <f>COUNTA($H$758:$H$777)</f>
        <v>2</v>
      </c>
      <c r="N757" s="447">
        <f>M757+3</f>
        <v>5</v>
      </c>
      <c r="O757" s="447" t="s">
        <v>708</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709</v>
      </c>
      <c r="I758" s="470" t="s">
        <v>697</v>
      </c>
      <c r="J758" s="470"/>
      <c r="K758" s="470" t="s">
        <v>710</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483</v>
      </c>
      <c r="AQ767" s="423"/>
      <c r="AR767" s="411"/>
      <c r="AS767" s="411"/>
      <c r="AT767" s="411"/>
    </row>
    <row r="768" spans="1:46" outlineLevel="2" collapsed="1" x14ac:dyDescent="0.25">
      <c r="A768" s="411"/>
      <c r="B768" s="420"/>
      <c r="C768" s="413">
        <f>INT($C$745)+2</f>
        <v>3</v>
      </c>
      <c r="D768" s="442"/>
      <c r="E768" s="500"/>
      <c r="F768" s="500"/>
      <c r="G768" s="442"/>
      <c r="H768" s="516" t="s">
        <v>711</v>
      </c>
      <c r="I768" s="470" t="s">
        <v>606</v>
      </c>
      <c r="J768" s="470"/>
      <c r="K768" s="447"/>
      <c r="L768" s="447"/>
      <c r="M768" s="447"/>
      <c r="N768" s="470" t="s">
        <v>712</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628</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629</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630</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615</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616</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617</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618</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619</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483</v>
      </c>
      <c r="AQ777" s="423"/>
      <c r="AR777" s="411"/>
      <c r="AS777" s="411"/>
      <c r="AT777" s="411"/>
    </row>
    <row r="778" spans="1:46" outlineLevel="1" x14ac:dyDescent="0.25">
      <c r="A778" s="411"/>
      <c r="B778" s="420"/>
      <c r="C778" s="413">
        <f>INT($C$745)+1</f>
        <v>2</v>
      </c>
      <c r="D778" s="442"/>
      <c r="E778" s="500"/>
      <c r="F778" s="500"/>
      <c r="G778" s="442"/>
      <c r="H778" s="503" t="s">
        <v>713</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479</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707</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671</v>
      </c>
      <c r="I781" s="470" t="s">
        <v>714</v>
      </c>
      <c r="J781" s="470"/>
      <c r="K781" s="470" t="s">
        <v>715</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716</v>
      </c>
      <c r="J786" s="469"/>
      <c r="K786" s="470" t="s">
        <v>717</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843</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853</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718</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483</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470</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472</v>
      </c>
      <c r="F810" s="497">
        <v>1</v>
      </c>
      <c r="G810" s="433"/>
      <c r="H810" s="592" t="s">
        <v>719</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517</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585</v>
      </c>
      <c r="L815" s="490" t="s">
        <v>586</v>
      </c>
      <c r="M815" s="490" t="s">
        <v>587</v>
      </c>
      <c r="N815" s="490" t="s">
        <v>588</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476</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477</v>
      </c>
      <c r="C818" s="413">
        <f>INT(MAX($C$828:$C$858))+1</f>
        <v>6</v>
      </c>
      <c r="D818" s="442" t="s">
        <v>478</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720</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479</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721</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722</v>
      </c>
      <c r="J822" s="559" t="s">
        <v>723</v>
      </c>
      <c r="K822" s="517"/>
      <c r="L822" s="517"/>
      <c r="M822" s="517"/>
      <c r="N822" s="517"/>
      <c r="O822" s="517"/>
      <c r="P822" s="517"/>
      <c r="Q822" s="517"/>
      <c r="R822" s="517"/>
      <c r="S822" s="517"/>
      <c r="T822" s="517"/>
      <c r="U822" s="517"/>
      <c r="V822" s="517"/>
      <c r="W822" s="447"/>
      <c r="X822" s="447"/>
      <c r="Y822" s="447"/>
      <c r="Z822" s="447"/>
      <c r="AA822" s="447"/>
      <c r="AB822" s="447"/>
      <c r="AC822" s="447"/>
      <c r="AD822" s="469" t="s">
        <v>724</v>
      </c>
      <c r="AE822" s="469"/>
      <c r="AF822" s="469"/>
      <c r="AG822" s="469"/>
      <c r="AH822" s="469" t="s">
        <v>725</v>
      </c>
      <c r="AI822" s="469"/>
      <c r="AJ822" s="469"/>
      <c r="AK822" s="469"/>
      <c r="AL822" s="469" t="s">
        <v>726</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727</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728</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729</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483</v>
      </c>
      <c r="AQ826" s="423"/>
      <c r="AR826" s="411"/>
      <c r="AS826" s="411"/>
      <c r="AT826" s="411"/>
    </row>
    <row r="827" spans="1:46" outlineLevel="1" x14ac:dyDescent="0.25">
      <c r="A827" s="411"/>
      <c r="B827" s="420"/>
      <c r="C827" s="413">
        <f>INT($C$809)+1</f>
        <v>2</v>
      </c>
      <c r="D827" s="442"/>
      <c r="E827" s="500"/>
      <c r="F827" s="500"/>
      <c r="G827" s="442"/>
      <c r="H827" s="503" t="s">
        <v>730</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479</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731</v>
      </c>
      <c r="O829" s="447"/>
      <c r="P829" s="447"/>
      <c r="Q829" s="447"/>
      <c r="R829" s="447"/>
      <c r="S829" s="447"/>
      <c r="T829" s="447"/>
      <c r="U829" s="447"/>
      <c r="V829" s="447"/>
      <c r="W829" s="447"/>
      <c r="X829" s="447"/>
      <c r="Y829" s="447"/>
      <c r="Z829" s="447"/>
      <c r="AA829" s="447"/>
      <c r="AB829" s="447"/>
      <c r="AC829" s="447"/>
      <c r="AD829" s="593" t="s">
        <v>721</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732</v>
      </c>
      <c r="I830" s="559" t="s">
        <v>722</v>
      </c>
      <c r="J830" s="559" t="s">
        <v>723</v>
      </c>
      <c r="K830" s="517" t="s">
        <v>733</v>
      </c>
      <c r="L830" s="517"/>
      <c r="M830" s="517"/>
      <c r="N830" s="517"/>
      <c r="O830" s="517" t="s">
        <v>734</v>
      </c>
      <c r="P830" s="517"/>
      <c r="Q830" s="517"/>
      <c r="R830" s="517"/>
      <c r="S830" s="517" t="s">
        <v>735</v>
      </c>
      <c r="T830" s="517"/>
      <c r="U830" s="517"/>
      <c r="V830" s="517"/>
      <c r="W830" s="447"/>
      <c r="X830" s="447"/>
      <c r="Y830" s="447"/>
      <c r="Z830" s="447"/>
      <c r="AA830" s="447"/>
      <c r="AB830" s="447"/>
      <c r="AC830" s="447"/>
      <c r="AD830" s="598" t="s">
        <v>724</v>
      </c>
      <c r="AE830" s="598"/>
      <c r="AF830" s="598"/>
      <c r="AG830" s="598"/>
      <c r="AH830" s="598" t="s">
        <v>725</v>
      </c>
      <c r="AI830" s="598"/>
      <c r="AJ830" s="598"/>
      <c r="AK830" s="598"/>
      <c r="AL830" s="598" t="s">
        <v>726</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736</v>
      </c>
      <c r="I831" s="596">
        <v>0</v>
      </c>
      <c r="J831" s="596" t="s">
        <v>737</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738</v>
      </c>
      <c r="I832" s="469"/>
      <c r="J832" s="463" t="s">
        <v>739</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740</v>
      </c>
      <c r="I833" s="469"/>
      <c r="J833" s="463" t="s">
        <v>739</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739</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739</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739</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739</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739</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739</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736</v>
      </c>
      <c r="I840" s="596">
        <v>1</v>
      </c>
      <c r="J840" s="596" t="s">
        <v>743</v>
      </c>
      <c r="K840" s="602">
        <v>350</v>
      </c>
      <c r="L840" s="602">
        <v>350</v>
      </c>
      <c r="M840" s="602">
        <v>350</v>
      </c>
      <c r="N840" s="602">
        <v>350</v>
      </c>
      <c r="O840" s="600">
        <v>45</v>
      </c>
      <c r="P840" s="600">
        <v>45</v>
      </c>
      <c r="Q840" s="600">
        <v>45</v>
      </c>
      <c r="R840" s="600">
        <v>47</v>
      </c>
      <c r="S840" s="600">
        <v>3</v>
      </c>
      <c r="T840" s="600">
        <v>3</v>
      </c>
      <c r="U840" s="600">
        <v>3</v>
      </c>
      <c r="V840" s="600">
        <v>3</v>
      </c>
      <c r="W840" s="1002" t="s">
        <v>950</v>
      </c>
      <c r="X840" s="1003"/>
      <c r="Y840" s="1003"/>
      <c r="Z840" s="1003"/>
      <c r="AA840" s="1004"/>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738</v>
      </c>
      <c r="I841" s="469"/>
      <c r="J841" s="469" t="s">
        <v>743</v>
      </c>
      <c r="K841" s="602">
        <v>350</v>
      </c>
      <c r="L841" s="602">
        <v>350</v>
      </c>
      <c r="M841" s="602">
        <v>350</v>
      </c>
      <c r="N841" s="602">
        <v>350</v>
      </c>
      <c r="O841" s="589">
        <v>45</v>
      </c>
      <c r="P841" s="589">
        <v>45</v>
      </c>
      <c r="Q841" s="589">
        <v>45</v>
      </c>
      <c r="R841" s="589">
        <v>47</v>
      </c>
      <c r="S841" s="589">
        <v>3</v>
      </c>
      <c r="T841" s="589">
        <v>3</v>
      </c>
      <c r="U841" s="589">
        <v>3</v>
      </c>
      <c r="V841" s="589">
        <v>3</v>
      </c>
      <c r="W841" s="1005"/>
      <c r="X841" s="1006"/>
      <c r="Y841" s="1006"/>
      <c r="Z841" s="1006"/>
      <c r="AA841" s="1007"/>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740</v>
      </c>
      <c r="I842" s="469"/>
      <c r="J842" s="469" t="s">
        <v>742</v>
      </c>
      <c r="K842" s="602">
        <v>180</v>
      </c>
      <c r="L842" s="602">
        <v>180</v>
      </c>
      <c r="M842" s="602">
        <v>180</v>
      </c>
      <c r="N842" s="602">
        <v>180</v>
      </c>
      <c r="O842" s="589"/>
      <c r="P842" s="589"/>
      <c r="Q842" s="589"/>
      <c r="R842" s="589"/>
      <c r="S842" s="589">
        <v>1</v>
      </c>
      <c r="T842" s="589">
        <v>1</v>
      </c>
      <c r="U842" s="589">
        <v>1</v>
      </c>
      <c r="V842" s="589">
        <v>1</v>
      </c>
      <c r="W842" s="1005"/>
      <c r="X842" s="1006"/>
      <c r="Y842" s="1006"/>
      <c r="Z842" s="1006"/>
      <c r="AA842" s="1007"/>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739</v>
      </c>
      <c r="K843" s="602">
        <v>180</v>
      </c>
      <c r="L843" s="602">
        <v>180</v>
      </c>
      <c r="M843" s="602">
        <v>180</v>
      </c>
      <c r="N843" s="602">
        <v>180</v>
      </c>
      <c r="O843" s="589"/>
      <c r="P843" s="589"/>
      <c r="Q843" s="589"/>
      <c r="R843" s="589"/>
      <c r="S843" s="589">
        <v>1</v>
      </c>
      <c r="T843" s="589">
        <v>1</v>
      </c>
      <c r="U843" s="589">
        <v>1</v>
      </c>
      <c r="V843" s="589">
        <v>1</v>
      </c>
      <c r="W843" s="1005"/>
      <c r="X843" s="1006"/>
      <c r="Y843" s="1006"/>
      <c r="Z843" s="1006"/>
      <c r="AA843" s="1007"/>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739</v>
      </c>
      <c r="K844" s="602">
        <v>180</v>
      </c>
      <c r="L844" s="602">
        <v>180</v>
      </c>
      <c r="M844" s="602">
        <v>180</v>
      </c>
      <c r="N844" s="602">
        <v>180</v>
      </c>
      <c r="O844" s="589"/>
      <c r="P844" s="589"/>
      <c r="Q844" s="589"/>
      <c r="R844" s="589"/>
      <c r="S844" s="589">
        <v>1</v>
      </c>
      <c r="T844" s="589">
        <v>1</v>
      </c>
      <c r="U844" s="589">
        <v>1</v>
      </c>
      <c r="V844" s="589">
        <v>1</v>
      </c>
      <c r="W844" s="1005"/>
      <c r="X844" s="1006"/>
      <c r="Y844" s="1006"/>
      <c r="Z844" s="1006"/>
      <c r="AA844" s="1007"/>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739</v>
      </c>
      <c r="K845" s="602">
        <v>180</v>
      </c>
      <c r="L845" s="602">
        <v>180</v>
      </c>
      <c r="M845" s="602">
        <v>180</v>
      </c>
      <c r="N845" s="602">
        <v>180</v>
      </c>
      <c r="O845" s="589"/>
      <c r="P845" s="589"/>
      <c r="Q845" s="589"/>
      <c r="R845" s="589"/>
      <c r="S845" s="589">
        <v>1</v>
      </c>
      <c r="T845" s="589">
        <v>1</v>
      </c>
      <c r="U845" s="589">
        <v>1</v>
      </c>
      <c r="V845" s="589">
        <v>1</v>
      </c>
      <c r="W845" s="1005"/>
      <c r="X845" s="1006"/>
      <c r="Y845" s="1006"/>
      <c r="Z845" s="1006"/>
      <c r="AA845" s="1007"/>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739</v>
      </c>
      <c r="K846" s="602">
        <v>180</v>
      </c>
      <c r="L846" s="602">
        <v>180</v>
      </c>
      <c r="M846" s="602">
        <v>180</v>
      </c>
      <c r="N846" s="602">
        <v>180</v>
      </c>
      <c r="O846" s="589"/>
      <c r="P846" s="589"/>
      <c r="Q846" s="589"/>
      <c r="R846" s="589"/>
      <c r="S846" s="589">
        <v>1</v>
      </c>
      <c r="T846" s="589">
        <v>1</v>
      </c>
      <c r="U846" s="589">
        <v>1</v>
      </c>
      <c r="V846" s="589">
        <v>1</v>
      </c>
      <c r="W846" s="1005"/>
      <c r="X846" s="1006"/>
      <c r="Y846" s="1006"/>
      <c r="Z846" s="1006"/>
      <c r="AA846" s="1007"/>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739</v>
      </c>
      <c r="K847" s="602">
        <v>180</v>
      </c>
      <c r="L847" s="602">
        <v>180</v>
      </c>
      <c r="M847" s="602">
        <v>180</v>
      </c>
      <c r="N847" s="602">
        <v>180</v>
      </c>
      <c r="O847" s="589"/>
      <c r="P847" s="589"/>
      <c r="Q847" s="589"/>
      <c r="R847" s="589"/>
      <c r="S847" s="589">
        <v>1</v>
      </c>
      <c r="T847" s="589">
        <v>1</v>
      </c>
      <c r="U847" s="589">
        <v>1</v>
      </c>
      <c r="V847" s="589">
        <v>1</v>
      </c>
      <c r="W847" s="1005"/>
      <c r="X847" s="1006"/>
      <c r="Y847" s="1006"/>
      <c r="Z847" s="1006"/>
      <c r="AA847" s="1007"/>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739</v>
      </c>
      <c r="K848" s="602">
        <v>180</v>
      </c>
      <c r="L848" s="602">
        <v>180</v>
      </c>
      <c r="M848" s="602">
        <v>180</v>
      </c>
      <c r="N848" s="602">
        <v>180</v>
      </c>
      <c r="O848" s="606"/>
      <c r="P848" s="606"/>
      <c r="Q848" s="606"/>
      <c r="R848" s="606"/>
      <c r="S848" s="606">
        <v>1</v>
      </c>
      <c r="T848" s="606">
        <v>1</v>
      </c>
      <c r="U848" s="606">
        <v>1</v>
      </c>
      <c r="V848" s="606">
        <v>1</v>
      </c>
      <c r="W848" s="1005"/>
      <c r="X848" s="1006"/>
      <c r="Y848" s="1006"/>
      <c r="Z848" s="1006"/>
      <c r="AA848" s="1007"/>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736</v>
      </c>
      <c r="I849" s="596">
        <v>2</v>
      </c>
      <c r="J849" s="596" t="s">
        <v>741</v>
      </c>
      <c r="K849" s="602"/>
      <c r="L849" s="602"/>
      <c r="M849" s="602"/>
      <c r="N849" s="602"/>
      <c r="O849" s="589"/>
      <c r="P849" s="589"/>
      <c r="Q849" s="589"/>
      <c r="R849" s="589"/>
      <c r="S849" s="589">
        <v>1</v>
      </c>
      <c r="T849" s="589">
        <v>1</v>
      </c>
      <c r="U849" s="589">
        <v>1</v>
      </c>
      <c r="V849" s="589">
        <v>1</v>
      </c>
      <c r="W849" s="1005"/>
      <c r="X849" s="1006"/>
      <c r="Y849" s="1006"/>
      <c r="Z849" s="1006"/>
      <c r="AA849" s="1007"/>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738</v>
      </c>
      <c r="I850" s="469"/>
      <c r="J850" s="463" t="s">
        <v>951</v>
      </c>
      <c r="K850" s="602"/>
      <c r="L850" s="602"/>
      <c r="M850" s="602"/>
      <c r="N850" s="602"/>
      <c r="O850" s="589"/>
      <c r="P850" s="589"/>
      <c r="Q850" s="589"/>
      <c r="R850" s="589"/>
      <c r="S850" s="589">
        <v>1</v>
      </c>
      <c r="T850" s="589">
        <v>1</v>
      </c>
      <c r="U850" s="589">
        <v>1</v>
      </c>
      <c r="V850" s="589">
        <v>1</v>
      </c>
      <c r="W850" s="1005"/>
      <c r="X850" s="1006"/>
      <c r="Y850" s="1006"/>
      <c r="Z850" s="1006"/>
      <c r="AA850" s="1007"/>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740</v>
      </c>
      <c r="I851" s="469"/>
      <c r="J851" s="463" t="s">
        <v>739</v>
      </c>
      <c r="K851" s="602"/>
      <c r="L851" s="602"/>
      <c r="M851" s="602"/>
      <c r="N851" s="602"/>
      <c r="O851" s="589"/>
      <c r="P851" s="589"/>
      <c r="Q851" s="589"/>
      <c r="R851" s="589"/>
      <c r="S851" s="589">
        <v>1</v>
      </c>
      <c r="T851" s="589">
        <v>1</v>
      </c>
      <c r="U851" s="589">
        <v>1</v>
      </c>
      <c r="V851" s="589">
        <v>1</v>
      </c>
      <c r="W851" s="1005"/>
      <c r="X851" s="1006"/>
      <c r="Y851" s="1006"/>
      <c r="Z851" s="1006"/>
      <c r="AA851" s="1007"/>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739</v>
      </c>
      <c r="K852" s="602"/>
      <c r="L852" s="602"/>
      <c r="M852" s="602"/>
      <c r="N852" s="602"/>
      <c r="O852" s="589"/>
      <c r="P852" s="589"/>
      <c r="Q852" s="589"/>
      <c r="R852" s="589"/>
      <c r="S852" s="589">
        <v>1</v>
      </c>
      <c r="T852" s="589">
        <v>1</v>
      </c>
      <c r="U852" s="589">
        <v>1</v>
      </c>
      <c r="V852" s="589">
        <v>1</v>
      </c>
      <c r="W852" s="1005"/>
      <c r="X852" s="1006"/>
      <c r="Y852" s="1006"/>
      <c r="Z852" s="1006"/>
      <c r="AA852" s="1007"/>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739</v>
      </c>
      <c r="K853" s="602"/>
      <c r="L853" s="602"/>
      <c r="M853" s="602"/>
      <c r="N853" s="602"/>
      <c r="O853" s="589"/>
      <c r="P853" s="589"/>
      <c r="Q853" s="589"/>
      <c r="R853" s="589"/>
      <c r="S853" s="589">
        <v>1</v>
      </c>
      <c r="T853" s="589">
        <v>1</v>
      </c>
      <c r="U853" s="589">
        <v>1</v>
      </c>
      <c r="V853" s="589">
        <v>1</v>
      </c>
      <c r="W853" s="1005"/>
      <c r="X853" s="1006"/>
      <c r="Y853" s="1006"/>
      <c r="Z853" s="1006"/>
      <c r="AA853" s="1007"/>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739</v>
      </c>
      <c r="K854" s="602"/>
      <c r="L854" s="602"/>
      <c r="M854" s="602"/>
      <c r="N854" s="602"/>
      <c r="O854" s="589"/>
      <c r="P854" s="589"/>
      <c r="Q854" s="589"/>
      <c r="R854" s="589"/>
      <c r="S854" s="589">
        <v>1</v>
      </c>
      <c r="T854" s="589">
        <v>1</v>
      </c>
      <c r="U854" s="589">
        <v>1</v>
      </c>
      <c r="V854" s="589">
        <v>1</v>
      </c>
      <c r="W854" s="1005"/>
      <c r="X854" s="1006"/>
      <c r="Y854" s="1006"/>
      <c r="Z854" s="1006"/>
      <c r="AA854" s="1007"/>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739</v>
      </c>
      <c r="K855" s="602"/>
      <c r="L855" s="602"/>
      <c r="M855" s="602"/>
      <c r="N855" s="602"/>
      <c r="O855" s="589"/>
      <c r="P855" s="589"/>
      <c r="Q855" s="589"/>
      <c r="R855" s="589"/>
      <c r="S855" s="589">
        <v>1</v>
      </c>
      <c r="T855" s="589">
        <v>1</v>
      </c>
      <c r="U855" s="589">
        <v>1</v>
      </c>
      <c r="V855" s="589">
        <v>1</v>
      </c>
      <c r="W855" s="1005"/>
      <c r="X855" s="1006"/>
      <c r="Y855" s="1006"/>
      <c r="Z855" s="1006"/>
      <c r="AA855" s="1007"/>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739</v>
      </c>
      <c r="K856" s="602"/>
      <c r="L856" s="602"/>
      <c r="M856" s="602"/>
      <c r="N856" s="602"/>
      <c r="O856" s="589"/>
      <c r="P856" s="589"/>
      <c r="Q856" s="589"/>
      <c r="R856" s="589"/>
      <c r="S856" s="589">
        <v>1</v>
      </c>
      <c r="T856" s="589">
        <v>1</v>
      </c>
      <c r="U856" s="589">
        <v>1</v>
      </c>
      <c r="V856" s="589">
        <v>1</v>
      </c>
      <c r="W856" s="1005"/>
      <c r="X856" s="1006"/>
      <c r="Y856" s="1006"/>
      <c r="Z856" s="1006"/>
      <c r="AA856" s="1007"/>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739</v>
      </c>
      <c r="K857" s="602"/>
      <c r="L857" s="602"/>
      <c r="M857" s="602"/>
      <c r="N857" s="602"/>
      <c r="O857" s="606"/>
      <c r="P857" s="606"/>
      <c r="Q857" s="606"/>
      <c r="R857" s="606"/>
      <c r="S857" s="606">
        <v>1</v>
      </c>
      <c r="T857" s="606">
        <v>1</v>
      </c>
      <c r="U857" s="606">
        <v>1</v>
      </c>
      <c r="V857" s="606">
        <v>1</v>
      </c>
      <c r="W857" s="1008"/>
      <c r="X857" s="1009"/>
      <c r="Y857" s="1009"/>
      <c r="Z857" s="1009"/>
      <c r="AA857" s="1010"/>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483</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470</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472</v>
      </c>
      <c r="F868" s="497">
        <v>1</v>
      </c>
      <c r="G868" s="433"/>
      <c r="H868" s="434" t="s">
        <v>744</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745</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746</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747</v>
      </c>
      <c r="I873" s="440"/>
      <c r="J873" s="440" t="s">
        <v>748</v>
      </c>
      <c r="K873" s="440" t="s">
        <v>178</v>
      </c>
      <c r="L873" s="440" t="s">
        <v>749</v>
      </c>
      <c r="M873" s="440" t="s">
        <v>750</v>
      </c>
      <c r="N873" s="440" t="s">
        <v>751</v>
      </c>
      <c r="O873" s="440" t="s">
        <v>752</v>
      </c>
      <c r="P873" s="440" t="s">
        <v>753</v>
      </c>
      <c r="Q873" s="610" t="s">
        <v>754</v>
      </c>
      <c r="R873" s="440" t="s">
        <v>755</v>
      </c>
      <c r="S873" s="440" t="s">
        <v>756</v>
      </c>
      <c r="T873" s="440" t="s">
        <v>1028</v>
      </c>
      <c r="U873" s="440" t="s">
        <v>698</v>
      </c>
      <c r="V873" s="440" t="s">
        <v>757</v>
      </c>
      <c r="W873" s="440" t="s">
        <v>758</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476</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477</v>
      </c>
      <c r="C876" s="413">
        <f>INT(MAX($C$877:$C$987))+1</f>
        <v>5</v>
      </c>
      <c r="D876" s="442" t="s">
        <v>478</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479</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759</v>
      </c>
      <c r="F878" s="494" t="s">
        <v>760</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761</v>
      </c>
      <c r="I879" s="614"/>
      <c r="J879" s="595" t="s">
        <v>762</v>
      </c>
      <c r="K879" s="615" t="str">
        <f t="shared" ref="K879:K910" si="355">IFERROR(DATE(2019,1,($L879-1)*7+1),"-")</f>
        <v>-</v>
      </c>
      <c r="L879" s="616" t="s">
        <v>763</v>
      </c>
      <c r="M879" s="616" t="s">
        <v>763</v>
      </c>
      <c r="N879" s="616" t="s">
        <v>763</v>
      </c>
      <c r="O879" s="616" t="s">
        <v>763</v>
      </c>
      <c r="P879" s="616" t="s">
        <v>763</v>
      </c>
      <c r="Q879" s="616" t="s">
        <v>763</v>
      </c>
      <c r="R879" s="616" t="s">
        <v>763</v>
      </c>
      <c r="S879" s="616" t="s">
        <v>763</v>
      </c>
      <c r="T879" s="616" t="s">
        <v>763</v>
      </c>
      <c r="U879" s="616" t="s">
        <v>763</v>
      </c>
      <c r="V879" s="616" t="s">
        <v>763</v>
      </c>
      <c r="W879" s="616" t="s">
        <v>763</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68" t="s">
        <v>764</v>
      </c>
      <c r="I880" s="969"/>
      <c r="J880" s="618" t="s">
        <v>765</v>
      </c>
      <c r="K880" s="619">
        <f t="shared" si="355"/>
        <v>43795</v>
      </c>
      <c r="L880" s="490">
        <v>48</v>
      </c>
      <c r="M880" s="620" t="s">
        <v>763</v>
      </c>
      <c r="N880" s="620" t="s">
        <v>763</v>
      </c>
      <c r="O880" s="620" t="s">
        <v>763</v>
      </c>
      <c r="P880" s="620" t="s">
        <v>763</v>
      </c>
      <c r="Q880" s="620" t="s">
        <v>763</v>
      </c>
      <c r="R880" s="620" t="s">
        <v>763</v>
      </c>
      <c r="S880" s="620" t="s">
        <v>763</v>
      </c>
      <c r="T880" s="620" t="s">
        <v>763</v>
      </c>
      <c r="U880" s="620" t="s">
        <v>763</v>
      </c>
      <c r="V880" s="620" t="s">
        <v>763</v>
      </c>
      <c r="W880" s="620" t="s">
        <v>763</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70"/>
      <c r="I881" s="971"/>
      <c r="J881" s="618" t="s">
        <v>766</v>
      </c>
      <c r="K881" s="619" t="str">
        <f t="shared" si="355"/>
        <v>-</v>
      </c>
      <c r="L881" s="620" t="s">
        <v>767</v>
      </c>
      <c r="M881" s="490">
        <v>26</v>
      </c>
      <c r="N881" s="620" t="s">
        <v>767</v>
      </c>
      <c r="O881" s="620" t="s">
        <v>767</v>
      </c>
      <c r="P881" s="620" t="s">
        <v>767</v>
      </c>
      <c r="Q881" s="620" t="s">
        <v>767</v>
      </c>
      <c r="R881" s="620" t="s">
        <v>767</v>
      </c>
      <c r="S881" s="620" t="s">
        <v>767</v>
      </c>
      <c r="T881" s="620" t="s">
        <v>767</v>
      </c>
      <c r="U881" s="620" t="s">
        <v>767</v>
      </c>
      <c r="V881" s="620" t="s">
        <v>767</v>
      </c>
      <c r="W881" s="620" t="s">
        <v>767</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72"/>
      <c r="I882" s="973"/>
      <c r="J882" s="603" t="s">
        <v>768</v>
      </c>
      <c r="K882" s="621" t="str">
        <f t="shared" si="355"/>
        <v>-</v>
      </c>
      <c r="L882" s="618" t="s">
        <v>763</v>
      </c>
      <c r="M882" s="618" t="s">
        <v>763</v>
      </c>
      <c r="N882" s="618" t="s">
        <v>763</v>
      </c>
      <c r="O882" s="618" t="s">
        <v>763</v>
      </c>
      <c r="P882" s="618" t="s">
        <v>763</v>
      </c>
      <c r="Q882" s="618" t="s">
        <v>763</v>
      </c>
      <c r="R882" s="618" t="s">
        <v>763</v>
      </c>
      <c r="S882" s="618" t="s">
        <v>763</v>
      </c>
      <c r="T882" s="618" t="s">
        <v>763</v>
      </c>
      <c r="U882" s="618" t="s">
        <v>763</v>
      </c>
      <c r="V882" s="622" t="s">
        <v>763</v>
      </c>
      <c r="W882" s="622" t="s">
        <v>763</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769</v>
      </c>
      <c r="I883" s="614"/>
      <c r="J883" s="595" t="s">
        <v>762</v>
      </c>
      <c r="K883" s="615" t="str">
        <f t="shared" si="355"/>
        <v>-</v>
      </c>
      <c r="L883" s="616" t="s">
        <v>763</v>
      </c>
      <c r="M883" s="616" t="s">
        <v>763</v>
      </c>
      <c r="N883" s="616" t="s">
        <v>763</v>
      </c>
      <c r="O883" s="616" t="s">
        <v>763</v>
      </c>
      <c r="P883" s="616" t="s">
        <v>763</v>
      </c>
      <c r="Q883" s="616" t="s">
        <v>763</v>
      </c>
      <c r="R883" s="616" t="s">
        <v>763</v>
      </c>
      <c r="S883" s="616" t="s">
        <v>763</v>
      </c>
      <c r="T883" s="616" t="s">
        <v>763</v>
      </c>
      <c r="U883" s="616" t="s">
        <v>763</v>
      </c>
      <c r="V883" s="616" t="s">
        <v>763</v>
      </c>
      <c r="W883" s="616" t="s">
        <v>763</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68" t="s">
        <v>770</v>
      </c>
      <c r="I884" s="969"/>
      <c r="J884" s="618" t="s">
        <v>765</v>
      </c>
      <c r="K884" s="619">
        <f t="shared" si="355"/>
        <v>43529</v>
      </c>
      <c r="L884" s="490">
        <v>10</v>
      </c>
      <c r="M884" s="620" t="s">
        <v>763</v>
      </c>
      <c r="N884" s="620" t="s">
        <v>763</v>
      </c>
      <c r="O884" s="620" t="s">
        <v>763</v>
      </c>
      <c r="P884" s="620" t="s">
        <v>763</v>
      </c>
      <c r="Q884" s="620" t="s">
        <v>763</v>
      </c>
      <c r="R884" s="620" t="s">
        <v>763</v>
      </c>
      <c r="S884" s="490" t="b">
        <v>1</v>
      </c>
      <c r="T884" s="620" t="s">
        <v>763</v>
      </c>
      <c r="U884" s="620" t="s">
        <v>763</v>
      </c>
      <c r="V884" s="620" t="s">
        <v>763</v>
      </c>
      <c r="W884" s="620" t="s">
        <v>763</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70"/>
      <c r="I885" s="971"/>
      <c r="J885" s="618" t="s">
        <v>766</v>
      </c>
      <c r="K885" s="619" t="str">
        <f t="shared" si="355"/>
        <v>-</v>
      </c>
      <c r="L885" s="620" t="s">
        <v>767</v>
      </c>
      <c r="M885" s="620" t="s">
        <v>767</v>
      </c>
      <c r="N885" s="620" t="s">
        <v>767</v>
      </c>
      <c r="O885" s="620" t="s">
        <v>767</v>
      </c>
      <c r="P885" s="620" t="s">
        <v>767</v>
      </c>
      <c r="Q885" s="620" t="s">
        <v>767</v>
      </c>
      <c r="R885" s="620" t="s">
        <v>767</v>
      </c>
      <c r="S885" s="620" t="s">
        <v>767</v>
      </c>
      <c r="T885" s="620" t="s">
        <v>767</v>
      </c>
      <c r="U885" s="620" t="s">
        <v>767</v>
      </c>
      <c r="V885" s="620" t="s">
        <v>767</v>
      </c>
      <c r="W885" s="620" t="s">
        <v>767</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72"/>
      <c r="I886" s="973"/>
      <c r="J886" s="603" t="s">
        <v>768</v>
      </c>
      <c r="K886" s="621" t="str">
        <f t="shared" si="355"/>
        <v>-</v>
      </c>
      <c r="L886" s="618" t="s">
        <v>763</v>
      </c>
      <c r="M886" s="618" t="s">
        <v>763</v>
      </c>
      <c r="N886" s="618" t="s">
        <v>763</v>
      </c>
      <c r="O886" s="618" t="s">
        <v>763</v>
      </c>
      <c r="P886" s="618" t="s">
        <v>763</v>
      </c>
      <c r="Q886" s="618" t="s">
        <v>763</v>
      </c>
      <c r="R886" s="618" t="s">
        <v>763</v>
      </c>
      <c r="S886" s="618" t="s">
        <v>763</v>
      </c>
      <c r="T886" s="618" t="s">
        <v>763</v>
      </c>
      <c r="U886" s="618" t="s">
        <v>763</v>
      </c>
      <c r="V886" s="622" t="s">
        <v>763</v>
      </c>
      <c r="W886" s="622" t="s">
        <v>763</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771</v>
      </c>
      <c r="I887" s="614"/>
      <c r="J887" s="595" t="s">
        <v>762</v>
      </c>
      <c r="K887" s="615" t="str">
        <f t="shared" si="355"/>
        <v>-</v>
      </c>
      <c r="L887" s="616" t="s">
        <v>763</v>
      </c>
      <c r="M887" s="623">
        <v>42</v>
      </c>
      <c r="N887" s="616" t="s">
        <v>763</v>
      </c>
      <c r="O887" s="616" t="s">
        <v>763</v>
      </c>
      <c r="P887" s="616" t="s">
        <v>763</v>
      </c>
      <c r="Q887" s="616" t="s">
        <v>763</v>
      </c>
      <c r="R887" s="616" t="s">
        <v>763</v>
      </c>
      <c r="S887" s="616" t="s">
        <v>763</v>
      </c>
      <c r="T887" s="616" t="s">
        <v>763</v>
      </c>
      <c r="U887" s="616" t="s">
        <v>763</v>
      </c>
      <c r="V887" s="616" t="s">
        <v>763</v>
      </c>
      <c r="W887" s="616" t="s">
        <v>763</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68" t="s">
        <v>772</v>
      </c>
      <c r="I888" s="969"/>
      <c r="J888" s="618" t="s">
        <v>765</v>
      </c>
      <c r="K888" s="619">
        <f t="shared" si="355"/>
        <v>43529</v>
      </c>
      <c r="L888" s="490">
        <v>10</v>
      </c>
      <c r="M888" s="620" t="s">
        <v>763</v>
      </c>
      <c r="N888" s="620" t="s">
        <v>763</v>
      </c>
      <c r="O888" s="620" t="s">
        <v>763</v>
      </c>
      <c r="P888" s="620" t="s">
        <v>763</v>
      </c>
      <c r="Q888" s="620" t="s">
        <v>763</v>
      </c>
      <c r="R888" s="620" t="s">
        <v>763</v>
      </c>
      <c r="S888" s="620" t="s">
        <v>763</v>
      </c>
      <c r="T888" s="620" t="s">
        <v>763</v>
      </c>
      <c r="U888" s="620" t="s">
        <v>763</v>
      </c>
      <c r="V888" s="620" t="s">
        <v>763</v>
      </c>
      <c r="W888" s="620" t="s">
        <v>763</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70"/>
      <c r="I889" s="971"/>
      <c r="J889" s="618" t="s">
        <v>766</v>
      </c>
      <c r="K889" s="619" t="str">
        <f t="shared" si="355"/>
        <v>-</v>
      </c>
      <c r="L889" s="620" t="s">
        <v>767</v>
      </c>
      <c r="M889" s="620" t="s">
        <v>767</v>
      </c>
      <c r="N889" s="620" t="s">
        <v>767</v>
      </c>
      <c r="O889" s="620" t="s">
        <v>767</v>
      </c>
      <c r="P889" s="620" t="s">
        <v>767</v>
      </c>
      <c r="Q889" s="620" t="s">
        <v>767</v>
      </c>
      <c r="R889" s="620" t="s">
        <v>767</v>
      </c>
      <c r="S889" s="620" t="s">
        <v>767</v>
      </c>
      <c r="T889" s="620" t="s">
        <v>767</v>
      </c>
      <c r="U889" s="620" t="s">
        <v>767</v>
      </c>
      <c r="V889" s="620" t="s">
        <v>767</v>
      </c>
      <c r="W889" s="620" t="s">
        <v>767</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72"/>
      <c r="I890" s="973"/>
      <c r="J890" s="603" t="s">
        <v>768</v>
      </c>
      <c r="K890" s="621" t="str">
        <f t="shared" si="355"/>
        <v>-</v>
      </c>
      <c r="L890" s="618" t="s">
        <v>763</v>
      </c>
      <c r="M890" s="618" t="s">
        <v>763</v>
      </c>
      <c r="N890" s="618" t="s">
        <v>763</v>
      </c>
      <c r="O890" s="618" t="s">
        <v>763</v>
      </c>
      <c r="P890" s="618" t="s">
        <v>763</v>
      </c>
      <c r="Q890" s="618" t="s">
        <v>763</v>
      </c>
      <c r="R890" s="618" t="s">
        <v>763</v>
      </c>
      <c r="S890" s="618" t="s">
        <v>763</v>
      </c>
      <c r="T890" s="618" t="s">
        <v>763</v>
      </c>
      <c r="U890" s="618" t="s">
        <v>763</v>
      </c>
      <c r="V890" s="622" t="s">
        <v>763</v>
      </c>
      <c r="W890" s="622" t="s">
        <v>763</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773</v>
      </c>
      <c r="I891" s="614"/>
      <c r="J891" s="595" t="s">
        <v>762</v>
      </c>
      <c r="K891" s="615" t="str">
        <f t="shared" si="355"/>
        <v>-</v>
      </c>
      <c r="L891" s="616" t="s">
        <v>763</v>
      </c>
      <c r="M891" s="616" t="s">
        <v>763</v>
      </c>
      <c r="N891" s="616" t="s">
        <v>763</v>
      </c>
      <c r="O891" s="616" t="s">
        <v>763</v>
      </c>
      <c r="P891" s="616" t="s">
        <v>763</v>
      </c>
      <c r="Q891" s="616" t="s">
        <v>763</v>
      </c>
      <c r="R891" s="616" t="s">
        <v>763</v>
      </c>
      <c r="S891" s="616" t="s">
        <v>763</v>
      </c>
      <c r="T891" s="616" t="s">
        <v>763</v>
      </c>
      <c r="U891" s="616" t="s">
        <v>763</v>
      </c>
      <c r="V891" s="616" t="s">
        <v>763</v>
      </c>
      <c r="W891" s="616" t="s">
        <v>763</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68" t="s">
        <v>774</v>
      </c>
      <c r="I892" s="969"/>
      <c r="J892" s="618" t="s">
        <v>765</v>
      </c>
      <c r="K892" s="619">
        <f t="shared" si="355"/>
        <v>43795</v>
      </c>
      <c r="L892" s="490">
        <v>48</v>
      </c>
      <c r="M892" s="620" t="s">
        <v>763</v>
      </c>
      <c r="N892" s="620" t="s">
        <v>763</v>
      </c>
      <c r="O892" s="620" t="s">
        <v>763</v>
      </c>
      <c r="P892" s="620" t="s">
        <v>763</v>
      </c>
      <c r="Q892" s="620" t="s">
        <v>763</v>
      </c>
      <c r="R892" s="620" t="s">
        <v>763</v>
      </c>
      <c r="S892" s="620" t="s">
        <v>763</v>
      </c>
      <c r="T892" s="620" t="s">
        <v>763</v>
      </c>
      <c r="U892" s="620" t="s">
        <v>763</v>
      </c>
      <c r="V892" s="620" t="s">
        <v>763</v>
      </c>
      <c r="W892" s="620" t="s">
        <v>763</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70"/>
      <c r="I893" s="971"/>
      <c r="J893" s="618" t="s">
        <v>766</v>
      </c>
      <c r="K893" s="619" t="str">
        <f t="shared" si="355"/>
        <v>-</v>
      </c>
      <c r="L893" s="620" t="s">
        <v>767</v>
      </c>
      <c r="M893" s="490">
        <v>26</v>
      </c>
      <c r="N893" s="620" t="s">
        <v>767</v>
      </c>
      <c r="O893" s="620" t="s">
        <v>767</v>
      </c>
      <c r="P893" s="620" t="s">
        <v>767</v>
      </c>
      <c r="Q893" s="620" t="s">
        <v>767</v>
      </c>
      <c r="R893" s="620" t="s">
        <v>767</v>
      </c>
      <c r="S893" s="620" t="s">
        <v>767</v>
      </c>
      <c r="T893" s="620" t="s">
        <v>767</v>
      </c>
      <c r="U893" s="620" t="s">
        <v>767</v>
      </c>
      <c r="V893" s="620" t="s">
        <v>767</v>
      </c>
      <c r="W893" s="620" t="s">
        <v>767</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72"/>
      <c r="I894" s="973"/>
      <c r="J894" s="603" t="s">
        <v>768</v>
      </c>
      <c r="K894" s="621" t="str">
        <f t="shared" si="355"/>
        <v>-</v>
      </c>
      <c r="L894" s="618" t="s">
        <v>763</v>
      </c>
      <c r="M894" s="618" t="s">
        <v>763</v>
      </c>
      <c r="N894" s="618" t="s">
        <v>763</v>
      </c>
      <c r="O894" s="618" t="s">
        <v>763</v>
      </c>
      <c r="P894" s="618" t="s">
        <v>763</v>
      </c>
      <c r="Q894" s="618" t="s">
        <v>763</v>
      </c>
      <c r="R894" s="618" t="s">
        <v>763</v>
      </c>
      <c r="S894" s="618" t="s">
        <v>763</v>
      </c>
      <c r="T894" s="618" t="s">
        <v>763</v>
      </c>
      <c r="U894" s="618" t="s">
        <v>763</v>
      </c>
      <c r="V894" s="622" t="s">
        <v>763</v>
      </c>
      <c r="W894" s="622" t="s">
        <v>763</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775</v>
      </c>
      <c r="I895" s="614"/>
      <c r="J895" s="595" t="s">
        <v>762</v>
      </c>
      <c r="K895" s="615" t="str">
        <f t="shared" si="355"/>
        <v>-</v>
      </c>
      <c r="L895" s="616" t="s">
        <v>763</v>
      </c>
      <c r="M895" s="616" t="s">
        <v>763</v>
      </c>
      <c r="N895" s="616" t="s">
        <v>763</v>
      </c>
      <c r="O895" s="616" t="s">
        <v>763</v>
      </c>
      <c r="P895" s="616" t="s">
        <v>763</v>
      </c>
      <c r="Q895" s="616" t="s">
        <v>763</v>
      </c>
      <c r="R895" s="616" t="s">
        <v>763</v>
      </c>
      <c r="S895" s="616" t="s">
        <v>763</v>
      </c>
      <c r="T895" s="616" t="s">
        <v>763</v>
      </c>
      <c r="U895" s="616" t="s">
        <v>763</v>
      </c>
      <c r="V895" s="616" t="s">
        <v>763</v>
      </c>
      <c r="W895" s="616" t="s">
        <v>763</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68" t="s">
        <v>776</v>
      </c>
      <c r="I896" s="969"/>
      <c r="J896" s="618" t="s">
        <v>765</v>
      </c>
      <c r="K896" s="619">
        <f t="shared" si="355"/>
        <v>43795</v>
      </c>
      <c r="L896" s="490">
        <v>48</v>
      </c>
      <c r="M896" s="620" t="s">
        <v>763</v>
      </c>
      <c r="N896" s="620" t="s">
        <v>763</v>
      </c>
      <c r="O896" s="620" t="s">
        <v>763</v>
      </c>
      <c r="P896" s="620" t="s">
        <v>763</v>
      </c>
      <c r="Q896" s="620" t="s">
        <v>763</v>
      </c>
      <c r="R896" s="620" t="s">
        <v>763</v>
      </c>
      <c r="S896" s="620" t="s">
        <v>763</v>
      </c>
      <c r="T896" s="620" t="s">
        <v>763</v>
      </c>
      <c r="U896" s="620" t="s">
        <v>763</v>
      </c>
      <c r="V896" s="620" t="s">
        <v>763</v>
      </c>
      <c r="W896" s="620" t="s">
        <v>763</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70"/>
      <c r="I897" s="971"/>
      <c r="J897" s="618" t="s">
        <v>766</v>
      </c>
      <c r="K897" s="619" t="str">
        <f t="shared" si="355"/>
        <v>-</v>
      </c>
      <c r="L897" s="620" t="s">
        <v>767</v>
      </c>
      <c r="M897" s="490">
        <v>34</v>
      </c>
      <c r="N897" s="620" t="s">
        <v>767</v>
      </c>
      <c r="O897" s="620" t="s">
        <v>767</v>
      </c>
      <c r="P897" s="620" t="s">
        <v>767</v>
      </c>
      <c r="Q897" s="620" t="s">
        <v>767</v>
      </c>
      <c r="R897" s="620" t="s">
        <v>767</v>
      </c>
      <c r="S897" s="620" t="s">
        <v>767</v>
      </c>
      <c r="T897" s="620" t="s">
        <v>767</v>
      </c>
      <c r="U897" s="620" t="s">
        <v>767</v>
      </c>
      <c r="V897" s="620" t="s">
        <v>767</v>
      </c>
      <c r="W897" s="620" t="s">
        <v>767</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72"/>
      <c r="I898" s="973"/>
      <c r="J898" s="603" t="s">
        <v>768</v>
      </c>
      <c r="K898" s="621" t="str">
        <f t="shared" si="355"/>
        <v>-</v>
      </c>
      <c r="L898" s="618" t="s">
        <v>763</v>
      </c>
      <c r="M898" s="618" t="s">
        <v>763</v>
      </c>
      <c r="N898" s="618" t="s">
        <v>763</v>
      </c>
      <c r="O898" s="618" t="s">
        <v>763</v>
      </c>
      <c r="P898" s="618" t="s">
        <v>763</v>
      </c>
      <c r="Q898" s="618" t="s">
        <v>763</v>
      </c>
      <c r="R898" s="618" t="s">
        <v>763</v>
      </c>
      <c r="S898" s="618" t="s">
        <v>763</v>
      </c>
      <c r="T898" s="618" t="s">
        <v>763</v>
      </c>
      <c r="U898" s="618" t="s">
        <v>763</v>
      </c>
      <c r="V898" s="622" t="s">
        <v>763</v>
      </c>
      <c r="W898" s="622" t="s">
        <v>763</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777</v>
      </c>
      <c r="I899" s="614"/>
      <c r="J899" s="595" t="s">
        <v>762</v>
      </c>
      <c r="K899" s="615">
        <f t="shared" si="355"/>
        <v>43452</v>
      </c>
      <c r="L899" s="624">
        <v>-1</v>
      </c>
      <c r="M899" s="616" t="s">
        <v>763</v>
      </c>
      <c r="N899" s="616" t="s">
        <v>763</v>
      </c>
      <c r="O899" s="616" t="s">
        <v>763</v>
      </c>
      <c r="P899" s="616" t="s">
        <v>763</v>
      </c>
      <c r="Q899" s="616" t="s">
        <v>763</v>
      </c>
      <c r="R899" s="616" t="s">
        <v>763</v>
      </c>
      <c r="S899" s="616" t="s">
        <v>763</v>
      </c>
      <c r="T899" s="616" t="s">
        <v>763</v>
      </c>
      <c r="U899" s="616" t="s">
        <v>763</v>
      </c>
      <c r="V899" s="616" t="s">
        <v>763</v>
      </c>
      <c r="W899" s="616" t="s">
        <v>763</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68"/>
      <c r="I900" s="969"/>
      <c r="J900" s="618" t="s">
        <v>765</v>
      </c>
      <c r="K900" s="619" t="str">
        <f t="shared" si="355"/>
        <v>-</v>
      </c>
      <c r="L900" s="620" t="s">
        <v>763</v>
      </c>
      <c r="M900" s="620" t="s">
        <v>763</v>
      </c>
      <c r="N900" s="620" t="s">
        <v>763</v>
      </c>
      <c r="O900" s="620" t="s">
        <v>763</v>
      </c>
      <c r="P900" s="620" t="s">
        <v>763</v>
      </c>
      <c r="Q900" s="620" t="s">
        <v>763</v>
      </c>
      <c r="R900" s="620" t="s">
        <v>763</v>
      </c>
      <c r="S900" s="620" t="s">
        <v>763</v>
      </c>
      <c r="T900" s="620" t="s">
        <v>763</v>
      </c>
      <c r="U900" s="620" t="s">
        <v>763</v>
      </c>
      <c r="V900" s="620" t="s">
        <v>763</v>
      </c>
      <c r="W900" s="620" t="s">
        <v>763</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70"/>
      <c r="I901" s="971"/>
      <c r="J901" s="618" t="s">
        <v>766</v>
      </c>
      <c r="K901" s="619" t="str">
        <f t="shared" si="355"/>
        <v>-</v>
      </c>
      <c r="L901" s="620" t="s">
        <v>767</v>
      </c>
      <c r="M901" s="620" t="s">
        <v>767</v>
      </c>
      <c r="N901" s="620" t="s">
        <v>767</v>
      </c>
      <c r="O901" s="620" t="s">
        <v>767</v>
      </c>
      <c r="P901" s="620" t="s">
        <v>767</v>
      </c>
      <c r="Q901" s="620" t="s">
        <v>767</v>
      </c>
      <c r="R901" s="620" t="s">
        <v>767</v>
      </c>
      <c r="S901" s="620" t="s">
        <v>767</v>
      </c>
      <c r="T901" s="620" t="s">
        <v>767</v>
      </c>
      <c r="U901" s="620" t="s">
        <v>767</v>
      </c>
      <c r="V901" s="620" t="s">
        <v>767</v>
      </c>
      <c r="W901" s="620" t="s">
        <v>767</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72"/>
      <c r="I902" s="973"/>
      <c r="J902" s="603" t="s">
        <v>768</v>
      </c>
      <c r="K902" s="621" t="str">
        <f t="shared" si="355"/>
        <v>-</v>
      </c>
      <c r="L902" s="618" t="s">
        <v>763</v>
      </c>
      <c r="M902" s="618" t="s">
        <v>763</v>
      </c>
      <c r="N902" s="618" t="s">
        <v>763</v>
      </c>
      <c r="O902" s="618" t="s">
        <v>763</v>
      </c>
      <c r="P902" s="618" t="s">
        <v>763</v>
      </c>
      <c r="Q902" s="618" t="s">
        <v>763</v>
      </c>
      <c r="R902" s="618" t="s">
        <v>763</v>
      </c>
      <c r="S902" s="618" t="s">
        <v>763</v>
      </c>
      <c r="T902" s="618" t="s">
        <v>763</v>
      </c>
      <c r="U902" s="618" t="s">
        <v>763</v>
      </c>
      <c r="V902" s="622" t="s">
        <v>763</v>
      </c>
      <c r="W902" s="622" t="s">
        <v>763</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778</v>
      </c>
      <c r="I903" s="614"/>
      <c r="J903" s="595" t="s">
        <v>762</v>
      </c>
      <c r="K903" s="615">
        <f t="shared" si="355"/>
        <v>43452</v>
      </c>
      <c r="L903" s="624">
        <v>-1</v>
      </c>
      <c r="M903" s="616" t="s">
        <v>763</v>
      </c>
      <c r="N903" s="616" t="s">
        <v>763</v>
      </c>
      <c r="O903" s="616" t="s">
        <v>763</v>
      </c>
      <c r="P903" s="616" t="s">
        <v>763</v>
      </c>
      <c r="Q903" s="616" t="s">
        <v>763</v>
      </c>
      <c r="R903" s="616" t="s">
        <v>763</v>
      </c>
      <c r="S903" s="616" t="s">
        <v>763</v>
      </c>
      <c r="T903" s="616" t="s">
        <v>763</v>
      </c>
      <c r="U903" s="616" t="s">
        <v>763</v>
      </c>
      <c r="V903" s="616" t="s">
        <v>763</v>
      </c>
      <c r="W903" s="616" t="s">
        <v>763</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68"/>
      <c r="I904" s="969"/>
      <c r="J904" s="618" t="s">
        <v>765</v>
      </c>
      <c r="K904" s="619" t="str">
        <f t="shared" si="355"/>
        <v>-</v>
      </c>
      <c r="L904" s="620" t="s">
        <v>763</v>
      </c>
      <c r="M904" s="620" t="s">
        <v>763</v>
      </c>
      <c r="N904" s="620" t="s">
        <v>763</v>
      </c>
      <c r="O904" s="620" t="s">
        <v>763</v>
      </c>
      <c r="P904" s="620" t="s">
        <v>763</v>
      </c>
      <c r="Q904" s="620" t="s">
        <v>763</v>
      </c>
      <c r="R904" s="620" t="s">
        <v>763</v>
      </c>
      <c r="S904" s="620" t="s">
        <v>763</v>
      </c>
      <c r="T904" s="620" t="s">
        <v>763</v>
      </c>
      <c r="U904" s="620" t="s">
        <v>763</v>
      </c>
      <c r="V904" s="620" t="s">
        <v>763</v>
      </c>
      <c r="W904" s="620" t="s">
        <v>763</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70"/>
      <c r="I905" s="971"/>
      <c r="J905" s="618" t="s">
        <v>766</v>
      </c>
      <c r="K905" s="619" t="str">
        <f t="shared" si="355"/>
        <v>-</v>
      </c>
      <c r="L905" s="620" t="s">
        <v>767</v>
      </c>
      <c r="M905" s="620" t="s">
        <v>767</v>
      </c>
      <c r="N905" s="620" t="s">
        <v>767</v>
      </c>
      <c r="O905" s="620" t="s">
        <v>767</v>
      </c>
      <c r="P905" s="620" t="s">
        <v>767</v>
      </c>
      <c r="Q905" s="620" t="s">
        <v>767</v>
      </c>
      <c r="R905" s="620" t="s">
        <v>767</v>
      </c>
      <c r="S905" s="620" t="s">
        <v>767</v>
      </c>
      <c r="T905" s="620" t="s">
        <v>767</v>
      </c>
      <c r="U905" s="620" t="s">
        <v>767</v>
      </c>
      <c r="V905" s="620" t="s">
        <v>767</v>
      </c>
      <c r="W905" s="620" t="s">
        <v>767</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72"/>
      <c r="I906" s="973"/>
      <c r="J906" s="603" t="s">
        <v>768</v>
      </c>
      <c r="K906" s="621" t="str">
        <f t="shared" si="355"/>
        <v>-</v>
      </c>
      <c r="L906" s="618" t="s">
        <v>763</v>
      </c>
      <c r="M906" s="618" t="s">
        <v>763</v>
      </c>
      <c r="N906" s="618" t="s">
        <v>763</v>
      </c>
      <c r="O906" s="618" t="s">
        <v>763</v>
      </c>
      <c r="P906" s="618" t="s">
        <v>763</v>
      </c>
      <c r="Q906" s="618" t="s">
        <v>763</v>
      </c>
      <c r="R906" s="618" t="s">
        <v>763</v>
      </c>
      <c r="S906" s="618" t="s">
        <v>763</v>
      </c>
      <c r="T906" s="618" t="s">
        <v>763</v>
      </c>
      <c r="U906" s="618" t="s">
        <v>763</v>
      </c>
      <c r="V906" s="622" t="s">
        <v>763</v>
      </c>
      <c r="W906" s="622" t="s">
        <v>763</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779</v>
      </c>
      <c r="I907" s="614"/>
      <c r="J907" s="595" t="s">
        <v>762</v>
      </c>
      <c r="K907" s="615">
        <f t="shared" si="355"/>
        <v>43452</v>
      </c>
      <c r="L907" s="624">
        <v>-1</v>
      </c>
      <c r="M907" s="616" t="s">
        <v>763</v>
      </c>
      <c r="N907" s="616" t="s">
        <v>763</v>
      </c>
      <c r="O907" s="616" t="s">
        <v>763</v>
      </c>
      <c r="P907" s="616" t="s">
        <v>763</v>
      </c>
      <c r="Q907" s="616" t="s">
        <v>763</v>
      </c>
      <c r="R907" s="616" t="s">
        <v>763</v>
      </c>
      <c r="S907" s="616" t="s">
        <v>763</v>
      </c>
      <c r="T907" s="616" t="s">
        <v>763</v>
      </c>
      <c r="U907" s="616" t="s">
        <v>763</v>
      </c>
      <c r="V907" s="616" t="s">
        <v>763</v>
      </c>
      <c r="W907" s="616" t="s">
        <v>763</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68"/>
      <c r="I908" s="969"/>
      <c r="J908" s="618" t="s">
        <v>765</v>
      </c>
      <c r="K908" s="619" t="str">
        <f t="shared" si="355"/>
        <v>-</v>
      </c>
      <c r="L908" s="620" t="s">
        <v>763</v>
      </c>
      <c r="M908" s="620" t="s">
        <v>763</v>
      </c>
      <c r="N908" s="620" t="s">
        <v>763</v>
      </c>
      <c r="O908" s="620" t="s">
        <v>763</v>
      </c>
      <c r="P908" s="620" t="s">
        <v>763</v>
      </c>
      <c r="Q908" s="620" t="s">
        <v>763</v>
      </c>
      <c r="R908" s="620" t="s">
        <v>763</v>
      </c>
      <c r="S908" s="620" t="s">
        <v>763</v>
      </c>
      <c r="T908" s="620" t="s">
        <v>763</v>
      </c>
      <c r="U908" s="620" t="s">
        <v>763</v>
      </c>
      <c r="V908" s="620" t="s">
        <v>763</v>
      </c>
      <c r="W908" s="620" t="s">
        <v>763</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70"/>
      <c r="I909" s="971"/>
      <c r="J909" s="618" t="s">
        <v>766</v>
      </c>
      <c r="K909" s="619" t="str">
        <f t="shared" si="355"/>
        <v>-</v>
      </c>
      <c r="L909" s="620" t="s">
        <v>767</v>
      </c>
      <c r="M909" s="620" t="s">
        <v>767</v>
      </c>
      <c r="N909" s="620" t="s">
        <v>767</v>
      </c>
      <c r="O909" s="620" t="s">
        <v>767</v>
      </c>
      <c r="P909" s="620" t="s">
        <v>767</v>
      </c>
      <c r="Q909" s="620" t="s">
        <v>767</v>
      </c>
      <c r="R909" s="620" t="s">
        <v>767</v>
      </c>
      <c r="S909" s="620" t="s">
        <v>767</v>
      </c>
      <c r="T909" s="620" t="s">
        <v>767</v>
      </c>
      <c r="U909" s="620" t="s">
        <v>767</v>
      </c>
      <c r="V909" s="620" t="s">
        <v>767</v>
      </c>
      <c r="W909" s="620" t="s">
        <v>767</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72"/>
      <c r="I910" s="973"/>
      <c r="J910" s="603" t="s">
        <v>768</v>
      </c>
      <c r="K910" s="621" t="str">
        <f t="shared" si="355"/>
        <v>-</v>
      </c>
      <c r="L910" s="618" t="s">
        <v>763</v>
      </c>
      <c r="M910" s="618" t="s">
        <v>763</v>
      </c>
      <c r="N910" s="618" t="s">
        <v>763</v>
      </c>
      <c r="O910" s="618" t="s">
        <v>763</v>
      </c>
      <c r="P910" s="618" t="s">
        <v>763</v>
      </c>
      <c r="Q910" s="618" t="s">
        <v>763</v>
      </c>
      <c r="R910" s="618" t="s">
        <v>763</v>
      </c>
      <c r="S910" s="618" t="s">
        <v>763</v>
      </c>
      <c r="T910" s="618" t="s">
        <v>763</v>
      </c>
      <c r="U910" s="618" t="s">
        <v>763</v>
      </c>
      <c r="V910" s="622" t="s">
        <v>763</v>
      </c>
      <c r="W910" s="622" t="s">
        <v>763</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780</v>
      </c>
      <c r="I911" s="614"/>
      <c r="J911" s="595" t="s">
        <v>762</v>
      </c>
      <c r="K911" s="615" t="str">
        <f t="shared" ref="K911:K942" si="358">IFERROR(DATE(2019,1,($L911-1)*7+1),"-")</f>
        <v>-</v>
      </c>
      <c r="L911" s="616" t="s">
        <v>763</v>
      </c>
      <c r="M911" s="616" t="s">
        <v>763</v>
      </c>
      <c r="N911" s="616" t="s">
        <v>763</v>
      </c>
      <c r="O911" s="616" t="s">
        <v>763</v>
      </c>
      <c r="P911" s="616" t="s">
        <v>763</v>
      </c>
      <c r="Q911" s="616" t="s">
        <v>763</v>
      </c>
      <c r="R911" s="616" t="s">
        <v>763</v>
      </c>
      <c r="S911" s="616" t="s">
        <v>763</v>
      </c>
      <c r="T911" s="616" t="s">
        <v>763</v>
      </c>
      <c r="U911" s="616" t="s">
        <v>763</v>
      </c>
      <c r="V911" s="616" t="s">
        <v>763</v>
      </c>
      <c r="W911" s="616" t="s">
        <v>763</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68" t="s">
        <v>781</v>
      </c>
      <c r="I912" s="969"/>
      <c r="J912" s="618" t="s">
        <v>765</v>
      </c>
      <c r="K912" s="619" t="str">
        <f t="shared" si="358"/>
        <v>-</v>
      </c>
      <c r="L912" s="620" t="s">
        <v>763</v>
      </c>
      <c r="M912" s="620" t="s">
        <v>763</v>
      </c>
      <c r="N912" s="620" t="s">
        <v>763</v>
      </c>
      <c r="O912" s="620" t="s">
        <v>763</v>
      </c>
      <c r="P912" s="620" t="s">
        <v>763</v>
      </c>
      <c r="Q912" s="490">
        <v>0</v>
      </c>
      <c r="R912" s="620" t="s">
        <v>763</v>
      </c>
      <c r="S912" s="490" t="b">
        <v>1</v>
      </c>
      <c r="T912" s="620" t="s">
        <v>763</v>
      </c>
      <c r="U912" s="620" t="s">
        <v>763</v>
      </c>
      <c r="V912" s="620" t="s">
        <v>763</v>
      </c>
      <c r="W912" s="620" t="s">
        <v>763</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70"/>
      <c r="I913" s="971"/>
      <c r="J913" s="618" t="s">
        <v>766</v>
      </c>
      <c r="K913" s="619" t="str">
        <f t="shared" si="358"/>
        <v>-</v>
      </c>
      <c r="L913" s="620" t="s">
        <v>767</v>
      </c>
      <c r="M913" s="620" t="s">
        <v>767</v>
      </c>
      <c r="N913" s="620" t="s">
        <v>767</v>
      </c>
      <c r="O913" s="620" t="s">
        <v>767</v>
      </c>
      <c r="P913" s="620" t="s">
        <v>767</v>
      </c>
      <c r="Q913" s="620" t="s">
        <v>767</v>
      </c>
      <c r="R913" s="620" t="s">
        <v>767</v>
      </c>
      <c r="S913" s="620" t="s">
        <v>767</v>
      </c>
      <c r="T913" s="620" t="s">
        <v>767</v>
      </c>
      <c r="U913" s="620" t="s">
        <v>767</v>
      </c>
      <c r="V913" s="620" t="s">
        <v>767</v>
      </c>
      <c r="W913" s="620" t="s">
        <v>767</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72"/>
      <c r="I914" s="973"/>
      <c r="J914" s="603" t="s">
        <v>768</v>
      </c>
      <c r="K914" s="621" t="str">
        <f t="shared" si="358"/>
        <v>-</v>
      </c>
      <c r="L914" s="618" t="s">
        <v>763</v>
      </c>
      <c r="M914" s="618" t="s">
        <v>763</v>
      </c>
      <c r="N914" s="618" t="s">
        <v>763</v>
      </c>
      <c r="O914" s="618" t="s">
        <v>763</v>
      </c>
      <c r="P914" s="618" t="s">
        <v>763</v>
      </c>
      <c r="Q914" s="618" t="s">
        <v>763</v>
      </c>
      <c r="R914" s="618" t="s">
        <v>763</v>
      </c>
      <c r="S914" s="618" t="s">
        <v>763</v>
      </c>
      <c r="T914" s="618" t="s">
        <v>763</v>
      </c>
      <c r="U914" s="618" t="s">
        <v>763</v>
      </c>
      <c r="V914" s="622" t="s">
        <v>763</v>
      </c>
      <c r="W914" s="622" t="s">
        <v>763</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782</v>
      </c>
      <c r="I915" s="614"/>
      <c r="J915" s="595" t="s">
        <v>762</v>
      </c>
      <c r="K915" s="615" t="str">
        <f t="shared" si="358"/>
        <v>-</v>
      </c>
      <c r="L915" s="616" t="s">
        <v>763</v>
      </c>
      <c r="M915" s="616" t="s">
        <v>763</v>
      </c>
      <c r="N915" s="616" t="s">
        <v>763</v>
      </c>
      <c r="O915" s="616" t="s">
        <v>763</v>
      </c>
      <c r="P915" s="616" t="s">
        <v>763</v>
      </c>
      <c r="Q915" s="616" t="s">
        <v>763</v>
      </c>
      <c r="R915" s="616" t="s">
        <v>763</v>
      </c>
      <c r="S915" s="616" t="s">
        <v>763</v>
      </c>
      <c r="T915" s="616" t="s">
        <v>763</v>
      </c>
      <c r="U915" s="616" t="s">
        <v>763</v>
      </c>
      <c r="V915" s="616" t="s">
        <v>763</v>
      </c>
      <c r="W915" s="616" t="s">
        <v>763</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68" t="s">
        <v>783</v>
      </c>
      <c r="I916" s="969"/>
      <c r="J916" s="618" t="s">
        <v>765</v>
      </c>
      <c r="K916" s="619" t="str">
        <f t="shared" si="358"/>
        <v>-</v>
      </c>
      <c r="L916" s="620" t="s">
        <v>763</v>
      </c>
      <c r="M916" s="620" t="s">
        <v>763</v>
      </c>
      <c r="N916" s="620" t="s">
        <v>763</v>
      </c>
      <c r="O916" s="620" t="s">
        <v>763</v>
      </c>
      <c r="P916" s="620" t="s">
        <v>763</v>
      </c>
      <c r="Q916" s="625">
        <f>INT($I$366/7)</f>
        <v>5</v>
      </c>
      <c r="R916" s="620" t="s">
        <v>763</v>
      </c>
      <c r="S916" s="490" t="b">
        <v>1</v>
      </c>
      <c r="T916" s="620">
        <v>1</v>
      </c>
      <c r="U916" s="620" t="s">
        <v>763</v>
      </c>
      <c r="V916" s="620" t="s">
        <v>763</v>
      </c>
      <c r="W916" s="620" t="s">
        <v>763</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70"/>
      <c r="I917" s="971"/>
      <c r="J917" s="618" t="s">
        <v>766</v>
      </c>
      <c r="K917" s="619" t="str">
        <f t="shared" si="358"/>
        <v>-</v>
      </c>
      <c r="L917" s="620" t="s">
        <v>767</v>
      </c>
      <c r="M917" s="620" t="s">
        <v>767</v>
      </c>
      <c r="N917" s="620" t="s">
        <v>767</v>
      </c>
      <c r="O917" s="620" t="s">
        <v>767</v>
      </c>
      <c r="P917" s="620" t="s">
        <v>767</v>
      </c>
      <c r="Q917" s="620" t="s">
        <v>767</v>
      </c>
      <c r="R917" s="620" t="s">
        <v>767</v>
      </c>
      <c r="S917" s="620" t="s">
        <v>767</v>
      </c>
      <c r="T917" s="620" t="s">
        <v>767</v>
      </c>
      <c r="U917" s="620" t="s">
        <v>767</v>
      </c>
      <c r="V917" s="620" t="s">
        <v>767</v>
      </c>
      <c r="W917" s="620" t="s">
        <v>767</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72"/>
      <c r="I918" s="973"/>
      <c r="J918" s="603" t="s">
        <v>768</v>
      </c>
      <c r="K918" s="621" t="str">
        <f t="shared" si="358"/>
        <v>-</v>
      </c>
      <c r="L918" s="618" t="s">
        <v>763</v>
      </c>
      <c r="M918" s="618" t="s">
        <v>763</v>
      </c>
      <c r="N918" s="618" t="s">
        <v>763</v>
      </c>
      <c r="O918" s="618" t="s">
        <v>763</v>
      </c>
      <c r="P918" s="618" t="s">
        <v>763</v>
      </c>
      <c r="Q918" s="618" t="s">
        <v>763</v>
      </c>
      <c r="R918" s="618" t="s">
        <v>763</v>
      </c>
      <c r="S918" s="618" t="s">
        <v>763</v>
      </c>
      <c r="T918" s="618" t="s">
        <v>763</v>
      </c>
      <c r="U918" s="618" t="s">
        <v>763</v>
      </c>
      <c r="V918" s="622" t="s">
        <v>763</v>
      </c>
      <c r="W918" s="622" t="s">
        <v>763</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784</v>
      </c>
      <c r="I919" s="614"/>
      <c r="J919" s="595" t="s">
        <v>762</v>
      </c>
      <c r="K919" s="615" t="str">
        <f t="shared" si="358"/>
        <v>-</v>
      </c>
      <c r="L919" s="616" t="s">
        <v>763</v>
      </c>
      <c r="M919" s="616" t="s">
        <v>763</v>
      </c>
      <c r="N919" s="616" t="s">
        <v>763</v>
      </c>
      <c r="O919" s="616" t="s">
        <v>763</v>
      </c>
      <c r="P919" s="616" t="s">
        <v>763</v>
      </c>
      <c r="Q919" s="616" t="s">
        <v>763</v>
      </c>
      <c r="R919" s="616" t="s">
        <v>763</v>
      </c>
      <c r="S919" s="616" t="s">
        <v>763</v>
      </c>
      <c r="T919" s="616" t="s">
        <v>763</v>
      </c>
      <c r="U919" s="616" t="s">
        <v>763</v>
      </c>
      <c r="V919" s="616" t="s">
        <v>763</v>
      </c>
      <c r="W919" s="616" t="s">
        <v>763</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68" t="s">
        <v>785</v>
      </c>
      <c r="I920" s="969"/>
      <c r="J920" s="618" t="s">
        <v>765</v>
      </c>
      <c r="K920" s="619" t="str">
        <f t="shared" si="358"/>
        <v>-</v>
      </c>
      <c r="L920" s="620" t="s">
        <v>763</v>
      </c>
      <c r="M920" s="620" t="s">
        <v>763</v>
      </c>
      <c r="N920" s="620" t="s">
        <v>763</v>
      </c>
      <c r="O920" s="620" t="s">
        <v>763</v>
      </c>
      <c r="P920" s="620" t="s">
        <v>763</v>
      </c>
      <c r="Q920" s="625">
        <f>INT($I$367/7)</f>
        <v>7</v>
      </c>
      <c r="R920" s="620" t="s">
        <v>763</v>
      </c>
      <c r="S920" s="490" t="b">
        <v>1</v>
      </c>
      <c r="T920" s="620">
        <v>2</v>
      </c>
      <c r="U920" s="620" t="s">
        <v>763</v>
      </c>
      <c r="V920" s="620" t="s">
        <v>763</v>
      </c>
      <c r="W920" s="620" t="s">
        <v>763</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70"/>
      <c r="I921" s="971"/>
      <c r="J921" s="618" t="s">
        <v>766</v>
      </c>
      <c r="K921" s="619" t="str">
        <f t="shared" si="358"/>
        <v>-</v>
      </c>
      <c r="L921" s="620" t="s">
        <v>767</v>
      </c>
      <c r="M921" s="620" t="s">
        <v>767</v>
      </c>
      <c r="N921" s="620" t="s">
        <v>767</v>
      </c>
      <c r="O921" s="620" t="s">
        <v>767</v>
      </c>
      <c r="P921" s="620" t="s">
        <v>767</v>
      </c>
      <c r="Q921" s="620" t="s">
        <v>767</v>
      </c>
      <c r="R921" s="620" t="s">
        <v>767</v>
      </c>
      <c r="S921" s="620" t="s">
        <v>767</v>
      </c>
      <c r="T921" s="620" t="s">
        <v>767</v>
      </c>
      <c r="U921" s="620" t="s">
        <v>767</v>
      </c>
      <c r="V921" s="620" t="s">
        <v>767</v>
      </c>
      <c r="W921" s="620" t="s">
        <v>767</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72"/>
      <c r="I922" s="973"/>
      <c r="J922" s="603" t="s">
        <v>768</v>
      </c>
      <c r="K922" s="621" t="str">
        <f t="shared" si="358"/>
        <v>-</v>
      </c>
      <c r="L922" s="618" t="s">
        <v>763</v>
      </c>
      <c r="M922" s="618" t="s">
        <v>763</v>
      </c>
      <c r="N922" s="618" t="s">
        <v>763</v>
      </c>
      <c r="O922" s="618" t="s">
        <v>763</v>
      </c>
      <c r="P922" s="618" t="s">
        <v>763</v>
      </c>
      <c r="Q922" s="618" t="s">
        <v>763</v>
      </c>
      <c r="R922" s="618" t="s">
        <v>763</v>
      </c>
      <c r="S922" s="618" t="s">
        <v>763</v>
      </c>
      <c r="T922" s="618" t="s">
        <v>763</v>
      </c>
      <c r="U922" s="618" t="s">
        <v>763</v>
      </c>
      <c r="V922" s="622" t="s">
        <v>763</v>
      </c>
      <c r="W922" s="622" t="s">
        <v>763</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786</v>
      </c>
      <c r="I923" s="614"/>
      <c r="J923" s="595" t="s">
        <v>762</v>
      </c>
      <c r="K923" s="615" t="str">
        <f t="shared" si="358"/>
        <v>-</v>
      </c>
      <c r="L923" s="616" t="s">
        <v>763</v>
      </c>
      <c r="M923" s="616" t="s">
        <v>763</v>
      </c>
      <c r="N923" s="616" t="s">
        <v>763</v>
      </c>
      <c r="O923" s="616" t="s">
        <v>763</v>
      </c>
      <c r="P923" s="616" t="s">
        <v>763</v>
      </c>
      <c r="Q923" s="616" t="s">
        <v>763</v>
      </c>
      <c r="R923" s="616" t="s">
        <v>763</v>
      </c>
      <c r="S923" s="616" t="s">
        <v>763</v>
      </c>
      <c r="T923" s="616" t="s">
        <v>763</v>
      </c>
      <c r="U923" s="616" t="s">
        <v>763</v>
      </c>
      <c r="V923" s="616" t="s">
        <v>763</v>
      </c>
      <c r="W923" s="616" t="s">
        <v>763</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68" t="s">
        <v>785</v>
      </c>
      <c r="I924" s="969"/>
      <c r="J924" s="618" t="s">
        <v>765</v>
      </c>
      <c r="K924" s="619" t="str">
        <f t="shared" si="358"/>
        <v>-</v>
      </c>
      <c r="L924" s="620" t="s">
        <v>763</v>
      </c>
      <c r="M924" s="620" t="s">
        <v>763</v>
      </c>
      <c r="N924" s="620" t="s">
        <v>763</v>
      </c>
      <c r="O924" s="620" t="s">
        <v>763</v>
      </c>
      <c r="P924" s="620" t="s">
        <v>763</v>
      </c>
      <c r="Q924" s="625">
        <f>INT($I$368/7)</f>
        <v>7</v>
      </c>
      <c r="R924" s="620" t="s">
        <v>763</v>
      </c>
      <c r="S924" s="490" t="b">
        <v>1</v>
      </c>
      <c r="T924" s="620">
        <v>3</v>
      </c>
      <c r="U924" s="620" t="s">
        <v>763</v>
      </c>
      <c r="V924" s="620" t="s">
        <v>763</v>
      </c>
      <c r="W924" s="620" t="s">
        <v>763</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70"/>
      <c r="I925" s="971"/>
      <c r="J925" s="618" t="s">
        <v>766</v>
      </c>
      <c r="K925" s="619" t="str">
        <f t="shared" si="358"/>
        <v>-</v>
      </c>
      <c r="L925" s="620" t="s">
        <v>767</v>
      </c>
      <c r="M925" s="620" t="s">
        <v>767</v>
      </c>
      <c r="N925" s="620" t="s">
        <v>767</v>
      </c>
      <c r="O925" s="620" t="s">
        <v>767</v>
      </c>
      <c r="P925" s="620" t="s">
        <v>767</v>
      </c>
      <c r="Q925" s="620" t="s">
        <v>767</v>
      </c>
      <c r="R925" s="620" t="s">
        <v>767</v>
      </c>
      <c r="S925" s="620" t="s">
        <v>767</v>
      </c>
      <c r="T925" s="620" t="s">
        <v>767</v>
      </c>
      <c r="U925" s="620" t="s">
        <v>767</v>
      </c>
      <c r="V925" s="620" t="s">
        <v>767</v>
      </c>
      <c r="W925" s="620" t="s">
        <v>767</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72"/>
      <c r="I926" s="973"/>
      <c r="J926" s="603" t="s">
        <v>768</v>
      </c>
      <c r="K926" s="621" t="str">
        <f t="shared" si="358"/>
        <v>-</v>
      </c>
      <c r="L926" s="618" t="s">
        <v>763</v>
      </c>
      <c r="M926" s="618" t="s">
        <v>763</v>
      </c>
      <c r="N926" s="618" t="s">
        <v>763</v>
      </c>
      <c r="O926" s="618" t="s">
        <v>763</v>
      </c>
      <c r="P926" s="618" t="s">
        <v>763</v>
      </c>
      <c r="Q926" s="618" t="s">
        <v>763</v>
      </c>
      <c r="R926" s="618" t="s">
        <v>763</v>
      </c>
      <c r="S926" s="618" t="s">
        <v>763</v>
      </c>
      <c r="T926" s="618" t="s">
        <v>763</v>
      </c>
      <c r="U926" s="618" t="s">
        <v>763</v>
      </c>
      <c r="V926" s="622" t="s">
        <v>763</v>
      </c>
      <c r="W926" s="622" t="s">
        <v>763</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787</v>
      </c>
      <c r="I927" s="614"/>
      <c r="J927" s="595" t="s">
        <v>762</v>
      </c>
      <c r="K927" s="615" t="str">
        <f t="shared" si="358"/>
        <v>-</v>
      </c>
      <c r="L927" s="616" t="s">
        <v>763</v>
      </c>
      <c r="M927" s="616" t="s">
        <v>763</v>
      </c>
      <c r="N927" s="616" t="s">
        <v>763</v>
      </c>
      <c r="O927" s="616" t="s">
        <v>763</v>
      </c>
      <c r="P927" s="616" t="s">
        <v>763</v>
      </c>
      <c r="Q927" s="616" t="s">
        <v>763</v>
      </c>
      <c r="R927" s="616" t="s">
        <v>763</v>
      </c>
      <c r="S927" s="616" t="s">
        <v>763</v>
      </c>
      <c r="T927" s="616" t="s">
        <v>763</v>
      </c>
      <c r="U927" s="616" t="s">
        <v>763</v>
      </c>
      <c r="V927" s="616" t="s">
        <v>763</v>
      </c>
      <c r="W927" s="616" t="s">
        <v>763</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68" t="s">
        <v>785</v>
      </c>
      <c r="I928" s="969"/>
      <c r="J928" s="618" t="s">
        <v>765</v>
      </c>
      <c r="K928" s="619" t="str">
        <f t="shared" si="358"/>
        <v>-</v>
      </c>
      <c r="L928" s="620" t="s">
        <v>763</v>
      </c>
      <c r="M928" s="620" t="s">
        <v>763</v>
      </c>
      <c r="N928" s="620" t="s">
        <v>763</v>
      </c>
      <c r="O928" s="620" t="s">
        <v>763</v>
      </c>
      <c r="P928" s="620" t="s">
        <v>763</v>
      </c>
      <c r="Q928" s="625">
        <f>INT($I$369/7)</f>
        <v>7</v>
      </c>
      <c r="R928" s="620" t="s">
        <v>763</v>
      </c>
      <c r="S928" s="490" t="b">
        <v>1</v>
      </c>
      <c r="T928" s="620">
        <v>4</v>
      </c>
      <c r="U928" s="620" t="s">
        <v>763</v>
      </c>
      <c r="V928" s="620" t="s">
        <v>763</v>
      </c>
      <c r="W928" s="620" t="s">
        <v>763</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70"/>
      <c r="I929" s="971"/>
      <c r="J929" s="618" t="s">
        <v>766</v>
      </c>
      <c r="K929" s="619" t="str">
        <f t="shared" si="358"/>
        <v>-</v>
      </c>
      <c r="L929" s="620" t="s">
        <v>767</v>
      </c>
      <c r="M929" s="620" t="s">
        <v>767</v>
      </c>
      <c r="N929" s="620" t="s">
        <v>767</v>
      </c>
      <c r="O929" s="620" t="s">
        <v>767</v>
      </c>
      <c r="P929" s="620" t="s">
        <v>767</v>
      </c>
      <c r="Q929" s="620" t="s">
        <v>767</v>
      </c>
      <c r="R929" s="620" t="s">
        <v>767</v>
      </c>
      <c r="S929" s="620" t="s">
        <v>767</v>
      </c>
      <c r="T929" s="620" t="s">
        <v>767</v>
      </c>
      <c r="U929" s="620" t="s">
        <v>767</v>
      </c>
      <c r="V929" s="620" t="s">
        <v>767</v>
      </c>
      <c r="W929" s="620" t="s">
        <v>767</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72"/>
      <c r="I930" s="973"/>
      <c r="J930" s="603" t="s">
        <v>768</v>
      </c>
      <c r="K930" s="621" t="str">
        <f t="shared" si="358"/>
        <v>-</v>
      </c>
      <c r="L930" s="618" t="s">
        <v>763</v>
      </c>
      <c r="M930" s="618" t="s">
        <v>763</v>
      </c>
      <c r="N930" s="618" t="s">
        <v>763</v>
      </c>
      <c r="O930" s="618" t="s">
        <v>763</v>
      </c>
      <c r="P930" s="618" t="s">
        <v>763</v>
      </c>
      <c r="Q930" s="618" t="s">
        <v>763</v>
      </c>
      <c r="R930" s="618" t="s">
        <v>763</v>
      </c>
      <c r="S930" s="618" t="s">
        <v>763</v>
      </c>
      <c r="T930" s="618" t="s">
        <v>763</v>
      </c>
      <c r="U930" s="618" t="s">
        <v>763</v>
      </c>
      <c r="V930" s="622" t="s">
        <v>763</v>
      </c>
      <c r="W930" s="622" t="s">
        <v>763</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788</v>
      </c>
      <c r="I931" s="614"/>
      <c r="J931" s="595" t="s">
        <v>762</v>
      </c>
      <c r="K931" s="615">
        <f t="shared" si="358"/>
        <v>43452</v>
      </c>
      <c r="L931" s="624">
        <v>-1</v>
      </c>
      <c r="M931" s="616" t="s">
        <v>763</v>
      </c>
      <c r="N931" s="616" t="s">
        <v>763</v>
      </c>
      <c r="O931" s="616" t="s">
        <v>763</v>
      </c>
      <c r="P931" s="616" t="s">
        <v>763</v>
      </c>
      <c r="Q931" s="616" t="s">
        <v>763</v>
      </c>
      <c r="R931" s="616" t="s">
        <v>763</v>
      </c>
      <c r="S931" s="616" t="s">
        <v>763</v>
      </c>
      <c r="T931" s="616" t="s">
        <v>763</v>
      </c>
      <c r="U931" s="616" t="s">
        <v>763</v>
      </c>
      <c r="V931" s="616" t="s">
        <v>763</v>
      </c>
      <c r="W931" s="616" t="s">
        <v>763</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68" t="s">
        <v>789</v>
      </c>
      <c r="I932" s="969"/>
      <c r="J932" s="618" t="s">
        <v>765</v>
      </c>
      <c r="K932" s="619" t="str">
        <f t="shared" si="358"/>
        <v>-</v>
      </c>
      <c r="L932" s="620" t="s">
        <v>763</v>
      </c>
      <c r="M932" s="620" t="s">
        <v>763</v>
      </c>
      <c r="N932" s="620" t="s">
        <v>763</v>
      </c>
      <c r="O932" s="620" t="s">
        <v>763</v>
      </c>
      <c r="P932" s="620" t="s">
        <v>763</v>
      </c>
      <c r="Q932" s="490">
        <f>INT(150/7)+2</f>
        <v>23</v>
      </c>
      <c r="R932" s="620" t="s">
        <v>763</v>
      </c>
      <c r="S932" s="490" t="b">
        <v>1</v>
      </c>
      <c r="T932" s="620" t="s">
        <v>763</v>
      </c>
      <c r="U932" s="620" t="s">
        <v>763</v>
      </c>
      <c r="V932" s="620" t="s">
        <v>763</v>
      </c>
      <c r="W932" s="620" t="s">
        <v>763</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70"/>
      <c r="I933" s="971"/>
      <c r="J933" s="618" t="s">
        <v>766</v>
      </c>
      <c r="K933" s="619" t="str">
        <f t="shared" si="358"/>
        <v>-</v>
      </c>
      <c r="L933" s="620" t="s">
        <v>767</v>
      </c>
      <c r="M933" s="620" t="s">
        <v>767</v>
      </c>
      <c r="N933" s="620" t="s">
        <v>767</v>
      </c>
      <c r="O933" s="620" t="s">
        <v>767</v>
      </c>
      <c r="P933" s="620" t="s">
        <v>767</v>
      </c>
      <c r="Q933" s="620" t="s">
        <v>767</v>
      </c>
      <c r="R933" s="620" t="s">
        <v>767</v>
      </c>
      <c r="S933" s="620" t="s">
        <v>767</v>
      </c>
      <c r="T933" s="620" t="s">
        <v>767</v>
      </c>
      <c r="U933" s="620" t="s">
        <v>767</v>
      </c>
      <c r="V933" s="620" t="s">
        <v>767</v>
      </c>
      <c r="W933" s="620" t="s">
        <v>767</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72"/>
      <c r="I934" s="973"/>
      <c r="J934" s="603" t="s">
        <v>768</v>
      </c>
      <c r="K934" s="621" t="str">
        <f t="shared" si="358"/>
        <v>-</v>
      </c>
      <c r="L934" s="618" t="s">
        <v>763</v>
      </c>
      <c r="M934" s="618" t="s">
        <v>763</v>
      </c>
      <c r="N934" s="618" t="s">
        <v>763</v>
      </c>
      <c r="O934" s="618" t="s">
        <v>763</v>
      </c>
      <c r="P934" s="618" t="s">
        <v>763</v>
      </c>
      <c r="Q934" s="618" t="s">
        <v>763</v>
      </c>
      <c r="R934" s="618" t="s">
        <v>763</v>
      </c>
      <c r="S934" s="618" t="s">
        <v>763</v>
      </c>
      <c r="T934" s="618" t="s">
        <v>763</v>
      </c>
      <c r="U934" s="618" t="s">
        <v>763</v>
      </c>
      <c r="V934" s="622" t="s">
        <v>763</v>
      </c>
      <c r="W934" s="622" t="s">
        <v>763</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790</v>
      </c>
      <c r="I935" s="614"/>
      <c r="J935" s="595" t="s">
        <v>762</v>
      </c>
      <c r="K935" s="615" t="str">
        <f t="shared" si="358"/>
        <v>-</v>
      </c>
      <c r="L935" s="616" t="s">
        <v>763</v>
      </c>
      <c r="M935" s="616" t="s">
        <v>763</v>
      </c>
      <c r="N935" s="616" t="s">
        <v>763</v>
      </c>
      <c r="O935" s="616" t="s">
        <v>763</v>
      </c>
      <c r="P935" s="616" t="s">
        <v>763</v>
      </c>
      <c r="Q935" s="616" t="s">
        <v>763</v>
      </c>
      <c r="R935" s="616" t="s">
        <v>763</v>
      </c>
      <c r="S935" s="616" t="s">
        <v>763</v>
      </c>
      <c r="T935" s="616" t="s">
        <v>763</v>
      </c>
      <c r="U935" s="616" t="s">
        <v>763</v>
      </c>
      <c r="V935" s="616" t="s">
        <v>763</v>
      </c>
      <c r="W935" s="616" t="s">
        <v>763</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68" t="s">
        <v>791</v>
      </c>
      <c r="I936" s="969"/>
      <c r="J936" s="618" t="s">
        <v>765</v>
      </c>
      <c r="K936" s="619" t="str">
        <f t="shared" si="358"/>
        <v>-</v>
      </c>
      <c r="L936" s="620" t="s">
        <v>763</v>
      </c>
      <c r="M936" s="620" t="s">
        <v>763</v>
      </c>
      <c r="N936" s="620" t="s">
        <v>763</v>
      </c>
      <c r="O936" s="620" t="s">
        <v>763</v>
      </c>
      <c r="P936" s="620" t="s">
        <v>763</v>
      </c>
      <c r="Q936" s="490">
        <f>INT(150/7)+2</f>
        <v>23</v>
      </c>
      <c r="R936" s="620" t="s">
        <v>763</v>
      </c>
      <c r="S936" s="490" t="b">
        <v>1</v>
      </c>
      <c r="T936" s="620" t="s">
        <v>763</v>
      </c>
      <c r="U936" s="620" t="s">
        <v>763</v>
      </c>
      <c r="V936" s="620" t="s">
        <v>763</v>
      </c>
      <c r="W936" s="620" t="s">
        <v>763</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70"/>
      <c r="I937" s="971"/>
      <c r="J937" s="618" t="s">
        <v>766</v>
      </c>
      <c r="K937" s="619" t="str">
        <f t="shared" si="358"/>
        <v>-</v>
      </c>
      <c r="L937" s="620" t="s">
        <v>767</v>
      </c>
      <c r="M937" s="620" t="s">
        <v>767</v>
      </c>
      <c r="N937" s="620" t="s">
        <v>767</v>
      </c>
      <c r="O937" s="620" t="s">
        <v>767</v>
      </c>
      <c r="P937" s="620" t="s">
        <v>767</v>
      </c>
      <c r="Q937" s="620" t="s">
        <v>767</v>
      </c>
      <c r="R937" s="620" t="s">
        <v>767</v>
      </c>
      <c r="S937" s="620" t="s">
        <v>767</v>
      </c>
      <c r="T937" s="620" t="s">
        <v>767</v>
      </c>
      <c r="U937" s="620" t="s">
        <v>767</v>
      </c>
      <c r="V937" s="620" t="s">
        <v>767</v>
      </c>
      <c r="W937" s="620" t="s">
        <v>767</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72"/>
      <c r="I938" s="973"/>
      <c r="J938" s="603" t="s">
        <v>768</v>
      </c>
      <c r="K938" s="621" t="str">
        <f t="shared" si="358"/>
        <v>-</v>
      </c>
      <c r="L938" s="618" t="s">
        <v>763</v>
      </c>
      <c r="M938" s="618" t="s">
        <v>763</v>
      </c>
      <c r="N938" s="618" t="s">
        <v>763</v>
      </c>
      <c r="O938" s="618" t="s">
        <v>763</v>
      </c>
      <c r="P938" s="618" t="s">
        <v>763</v>
      </c>
      <c r="Q938" s="618" t="s">
        <v>763</v>
      </c>
      <c r="R938" s="618" t="s">
        <v>763</v>
      </c>
      <c r="S938" s="618" t="s">
        <v>763</v>
      </c>
      <c r="T938" s="618" t="s">
        <v>763</v>
      </c>
      <c r="U938" s="618" t="s">
        <v>763</v>
      </c>
      <c r="V938" s="622" t="s">
        <v>763</v>
      </c>
      <c r="W938" s="622" t="s">
        <v>763</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792</v>
      </c>
      <c r="I939" s="614"/>
      <c r="J939" s="595" t="s">
        <v>762</v>
      </c>
      <c r="K939" s="615" t="str">
        <f t="shared" si="358"/>
        <v>-</v>
      </c>
      <c r="L939" s="616" t="s">
        <v>763</v>
      </c>
      <c r="M939" s="616" t="s">
        <v>763</v>
      </c>
      <c r="N939" s="616" t="s">
        <v>763</v>
      </c>
      <c r="O939" s="616" t="s">
        <v>763</v>
      </c>
      <c r="P939" s="616" t="s">
        <v>763</v>
      </c>
      <c r="Q939" s="616" t="s">
        <v>763</v>
      </c>
      <c r="R939" s="616" t="s">
        <v>763</v>
      </c>
      <c r="S939" s="616" t="s">
        <v>763</v>
      </c>
      <c r="T939" s="616" t="s">
        <v>763</v>
      </c>
      <c r="U939" s="616" t="s">
        <v>763</v>
      </c>
      <c r="V939" s="616" t="s">
        <v>763</v>
      </c>
      <c r="W939" s="616" t="s">
        <v>763</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68" t="s">
        <v>793</v>
      </c>
      <c r="I940" s="969"/>
      <c r="J940" s="618" t="s">
        <v>765</v>
      </c>
      <c r="K940" s="619" t="str">
        <f t="shared" si="358"/>
        <v>-</v>
      </c>
      <c r="L940" s="620" t="s">
        <v>763</v>
      </c>
      <c r="M940" s="620" t="s">
        <v>763</v>
      </c>
      <c r="N940" s="620" t="s">
        <v>763</v>
      </c>
      <c r="O940" s="620" t="s">
        <v>763</v>
      </c>
      <c r="P940" s="620" t="s">
        <v>763</v>
      </c>
      <c r="Q940" s="490">
        <f>INT(150/7)+2</f>
        <v>23</v>
      </c>
      <c r="R940" s="620" t="s">
        <v>763</v>
      </c>
      <c r="S940" s="490" t="b">
        <v>1</v>
      </c>
      <c r="T940" s="620" t="s">
        <v>763</v>
      </c>
      <c r="U940" s="620" t="s">
        <v>763</v>
      </c>
      <c r="V940" s="620" t="s">
        <v>763</v>
      </c>
      <c r="W940" s="620" t="s">
        <v>763</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70"/>
      <c r="I941" s="971"/>
      <c r="J941" s="618" t="s">
        <v>766</v>
      </c>
      <c r="K941" s="619" t="str">
        <f t="shared" si="358"/>
        <v>-</v>
      </c>
      <c r="L941" s="620" t="s">
        <v>767</v>
      </c>
      <c r="M941" s="620" t="s">
        <v>767</v>
      </c>
      <c r="N941" s="620" t="s">
        <v>767</v>
      </c>
      <c r="O941" s="620" t="s">
        <v>767</v>
      </c>
      <c r="P941" s="620" t="s">
        <v>767</v>
      </c>
      <c r="Q941" s="620" t="s">
        <v>767</v>
      </c>
      <c r="R941" s="620" t="s">
        <v>767</v>
      </c>
      <c r="S941" s="620" t="s">
        <v>767</v>
      </c>
      <c r="T941" s="620" t="s">
        <v>767</v>
      </c>
      <c r="U941" s="620" t="s">
        <v>767</v>
      </c>
      <c r="V941" s="620" t="s">
        <v>767</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72"/>
      <c r="I942" s="973"/>
      <c r="J942" s="603" t="s">
        <v>768</v>
      </c>
      <c r="K942" s="621" t="str">
        <f t="shared" si="358"/>
        <v>-</v>
      </c>
      <c r="L942" s="618" t="s">
        <v>763</v>
      </c>
      <c r="M942" s="618" t="s">
        <v>763</v>
      </c>
      <c r="N942" s="618" t="s">
        <v>763</v>
      </c>
      <c r="O942" s="618" t="s">
        <v>763</v>
      </c>
      <c r="P942" s="618" t="s">
        <v>763</v>
      </c>
      <c r="Q942" s="618" t="s">
        <v>763</v>
      </c>
      <c r="R942" s="618" t="s">
        <v>763</v>
      </c>
      <c r="S942" s="618" t="s">
        <v>763</v>
      </c>
      <c r="T942" s="618" t="s">
        <v>763</v>
      </c>
      <c r="U942" s="618" t="s">
        <v>763</v>
      </c>
      <c r="V942" s="622" t="s">
        <v>763</v>
      </c>
      <c r="W942" s="622" t="s">
        <v>763</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794</v>
      </c>
      <c r="I943" s="614"/>
      <c r="J943" s="595" t="s">
        <v>762</v>
      </c>
      <c r="K943" s="615" t="str">
        <f t="shared" ref="K943:K974" si="361">IFERROR(DATE(2019,1,($L943-1)*7+1),"-")</f>
        <v>-</v>
      </c>
      <c r="L943" s="616" t="s">
        <v>763</v>
      </c>
      <c r="M943" s="616" t="s">
        <v>763</v>
      </c>
      <c r="N943" s="616" t="s">
        <v>763</v>
      </c>
      <c r="O943" s="616" t="s">
        <v>763</v>
      </c>
      <c r="P943" s="616" t="s">
        <v>763</v>
      </c>
      <c r="Q943" s="616" t="s">
        <v>763</v>
      </c>
      <c r="R943" s="616" t="s">
        <v>763</v>
      </c>
      <c r="S943" s="616" t="s">
        <v>763</v>
      </c>
      <c r="T943" s="616" t="s">
        <v>763</v>
      </c>
      <c r="U943" s="616" t="s">
        <v>763</v>
      </c>
      <c r="V943" s="616" t="s">
        <v>763</v>
      </c>
      <c r="W943" s="616" t="s">
        <v>763</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68"/>
      <c r="I944" s="969"/>
      <c r="J944" s="618" t="s">
        <v>765</v>
      </c>
      <c r="K944" s="619" t="str">
        <f t="shared" si="361"/>
        <v>-</v>
      </c>
      <c r="L944" s="620" t="s">
        <v>763</v>
      </c>
      <c r="M944" s="620" t="s">
        <v>763</v>
      </c>
      <c r="N944" s="620" t="s">
        <v>763</v>
      </c>
      <c r="O944" s="620" t="s">
        <v>763</v>
      </c>
      <c r="P944" s="620" t="s">
        <v>763</v>
      </c>
      <c r="Q944" s="620" t="s">
        <v>763</v>
      </c>
      <c r="R944" s="490">
        <v>0</v>
      </c>
      <c r="S944" s="490" t="b">
        <v>1</v>
      </c>
      <c r="T944" s="620" t="s">
        <v>763</v>
      </c>
      <c r="U944" s="620" t="s">
        <v>763</v>
      </c>
      <c r="V944" s="620" t="s">
        <v>763</v>
      </c>
      <c r="W944" s="620" t="s">
        <v>763</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70"/>
      <c r="I945" s="971"/>
      <c r="J945" s="618" t="s">
        <v>766</v>
      </c>
      <c r="K945" s="619" t="str">
        <f t="shared" si="361"/>
        <v>-</v>
      </c>
      <c r="L945" s="620" t="s">
        <v>767</v>
      </c>
      <c r="M945" s="620" t="s">
        <v>767</v>
      </c>
      <c r="N945" s="620" t="s">
        <v>767</v>
      </c>
      <c r="O945" s="620" t="s">
        <v>767</v>
      </c>
      <c r="P945" s="620" t="s">
        <v>767</v>
      </c>
      <c r="Q945" s="620" t="s">
        <v>767</v>
      </c>
      <c r="R945" s="620" t="s">
        <v>767</v>
      </c>
      <c r="S945" s="620" t="s">
        <v>767</v>
      </c>
      <c r="T945" s="620" t="s">
        <v>767</v>
      </c>
      <c r="U945" s="620" t="s">
        <v>767</v>
      </c>
      <c r="V945" s="620" t="s">
        <v>767</v>
      </c>
      <c r="W945" s="620" t="s">
        <v>767</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72"/>
      <c r="I946" s="973"/>
      <c r="J946" s="603" t="s">
        <v>768</v>
      </c>
      <c r="K946" s="621" t="str">
        <f t="shared" si="361"/>
        <v>-</v>
      </c>
      <c r="L946" s="618" t="s">
        <v>763</v>
      </c>
      <c r="M946" s="618" t="s">
        <v>763</v>
      </c>
      <c r="N946" s="618" t="s">
        <v>763</v>
      </c>
      <c r="O946" s="618" t="s">
        <v>763</v>
      </c>
      <c r="P946" s="618" t="s">
        <v>763</v>
      </c>
      <c r="Q946" s="618" t="s">
        <v>763</v>
      </c>
      <c r="R946" s="618" t="s">
        <v>763</v>
      </c>
      <c r="S946" s="618" t="s">
        <v>763</v>
      </c>
      <c r="T946" s="618" t="s">
        <v>763</v>
      </c>
      <c r="U946" s="618" t="s">
        <v>763</v>
      </c>
      <c r="V946" s="622" t="s">
        <v>763</v>
      </c>
      <c r="W946" s="622" t="s">
        <v>763</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795</v>
      </c>
      <c r="I947" s="614"/>
      <c r="J947" s="595" t="s">
        <v>762</v>
      </c>
      <c r="K947" s="615" t="str">
        <f t="shared" si="361"/>
        <v>-</v>
      </c>
      <c r="L947" s="616" t="s">
        <v>763</v>
      </c>
      <c r="M947" s="623">
        <v>42</v>
      </c>
      <c r="N947" s="616" t="s">
        <v>763</v>
      </c>
      <c r="O947" s="616" t="s">
        <v>763</v>
      </c>
      <c r="P947" s="616" t="s">
        <v>763</v>
      </c>
      <c r="Q947" s="616" t="s">
        <v>763</v>
      </c>
      <c r="R947" s="616" t="s">
        <v>763</v>
      </c>
      <c r="S947" s="616" t="s">
        <v>763</v>
      </c>
      <c r="T947" s="616" t="s">
        <v>763</v>
      </c>
      <c r="U947" s="616" t="s">
        <v>763</v>
      </c>
      <c r="V947" s="616" t="s">
        <v>763</v>
      </c>
      <c r="W947" s="616" t="s">
        <v>763</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68" t="s">
        <v>796</v>
      </c>
      <c r="I948" s="969"/>
      <c r="J948" s="618" t="s">
        <v>765</v>
      </c>
      <c r="K948" s="619" t="str">
        <f t="shared" si="361"/>
        <v>-</v>
      </c>
      <c r="L948" s="620" t="s">
        <v>763</v>
      </c>
      <c r="M948" s="620" t="s">
        <v>763</v>
      </c>
      <c r="N948" s="620" t="s">
        <v>763</v>
      </c>
      <c r="O948" s="620" t="s">
        <v>763</v>
      </c>
      <c r="P948" s="620" t="s">
        <v>763</v>
      </c>
      <c r="Q948" s="620" t="s">
        <v>763</v>
      </c>
      <c r="R948" s="490">
        <v>0</v>
      </c>
      <c r="S948" s="620" t="s">
        <v>763</v>
      </c>
      <c r="T948" s="620" t="s">
        <v>763</v>
      </c>
      <c r="U948" s="620" t="s">
        <v>763</v>
      </c>
      <c r="V948" s="620" t="s">
        <v>763</v>
      </c>
      <c r="W948" s="620" t="s">
        <v>763</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70"/>
      <c r="I949" s="971"/>
      <c r="J949" s="618" t="s">
        <v>766</v>
      </c>
      <c r="K949" s="619" t="str">
        <f t="shared" si="361"/>
        <v>-</v>
      </c>
      <c r="L949" s="620" t="s">
        <v>767</v>
      </c>
      <c r="M949" s="620" t="s">
        <v>767</v>
      </c>
      <c r="N949" s="620" t="s">
        <v>767</v>
      </c>
      <c r="O949" s="620" t="s">
        <v>767</v>
      </c>
      <c r="P949" s="620" t="s">
        <v>767</v>
      </c>
      <c r="Q949" s="620" t="s">
        <v>767</v>
      </c>
      <c r="R949" s="620" t="s">
        <v>767</v>
      </c>
      <c r="S949" s="620" t="s">
        <v>767</v>
      </c>
      <c r="T949" s="620" t="s">
        <v>767</v>
      </c>
      <c r="U949" s="620" t="s">
        <v>767</v>
      </c>
      <c r="V949" s="620" t="s">
        <v>767</v>
      </c>
      <c r="W949" s="620" t="s">
        <v>767</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72"/>
      <c r="I950" s="973"/>
      <c r="J950" s="603" t="s">
        <v>768</v>
      </c>
      <c r="K950" s="621" t="str">
        <f t="shared" si="361"/>
        <v>-</v>
      </c>
      <c r="L950" s="618" t="s">
        <v>763</v>
      </c>
      <c r="M950" s="618" t="s">
        <v>763</v>
      </c>
      <c r="N950" s="618" t="s">
        <v>763</v>
      </c>
      <c r="O950" s="618" t="s">
        <v>763</v>
      </c>
      <c r="P950" s="618" t="s">
        <v>763</v>
      </c>
      <c r="Q950" s="618" t="s">
        <v>763</v>
      </c>
      <c r="R950" s="618" t="s">
        <v>763</v>
      </c>
      <c r="S950" s="618" t="s">
        <v>763</v>
      </c>
      <c r="T950" s="618" t="s">
        <v>763</v>
      </c>
      <c r="U950" s="618" t="s">
        <v>763</v>
      </c>
      <c r="V950" s="622" t="s">
        <v>763</v>
      </c>
      <c r="W950" s="622" t="s">
        <v>763</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797</v>
      </c>
      <c r="I951" s="614"/>
      <c r="J951" s="595" t="s">
        <v>762</v>
      </c>
      <c r="K951" s="615" t="str">
        <f t="shared" si="361"/>
        <v>-</v>
      </c>
      <c r="L951" s="616" t="s">
        <v>763</v>
      </c>
      <c r="M951" s="616" t="s">
        <v>763</v>
      </c>
      <c r="N951" s="616" t="s">
        <v>763</v>
      </c>
      <c r="O951" s="616" t="s">
        <v>763</v>
      </c>
      <c r="P951" s="616" t="s">
        <v>763</v>
      </c>
      <c r="Q951" s="616" t="s">
        <v>763</v>
      </c>
      <c r="R951" s="616" t="s">
        <v>763</v>
      </c>
      <c r="S951" s="616" t="s">
        <v>763</v>
      </c>
      <c r="T951" s="616" t="s">
        <v>763</v>
      </c>
      <c r="U951" s="616" t="s">
        <v>763</v>
      </c>
      <c r="V951" s="616" t="s">
        <v>763</v>
      </c>
      <c r="W951" s="616" t="s">
        <v>763</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68" t="s">
        <v>798</v>
      </c>
      <c r="I952" s="969"/>
      <c r="J952" s="618" t="s">
        <v>765</v>
      </c>
      <c r="K952" s="619" t="str">
        <f t="shared" si="361"/>
        <v>-</v>
      </c>
      <c r="L952" s="620" t="s">
        <v>763</v>
      </c>
      <c r="M952" s="620" t="s">
        <v>763</v>
      </c>
      <c r="N952" s="620" t="s">
        <v>763</v>
      </c>
      <c r="O952" s="490">
        <v>1</v>
      </c>
      <c r="P952" s="620" t="s">
        <v>763</v>
      </c>
      <c r="Q952" s="620" t="s">
        <v>763</v>
      </c>
      <c r="R952" s="620" t="s">
        <v>763</v>
      </c>
      <c r="S952" s="620" t="s">
        <v>763</v>
      </c>
      <c r="T952" s="620" t="s">
        <v>763</v>
      </c>
      <c r="U952" s="620" t="s">
        <v>763</v>
      </c>
      <c r="V952" s="620" t="s">
        <v>763</v>
      </c>
      <c r="W952" s="620" t="s">
        <v>763</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70"/>
      <c r="I953" s="971"/>
      <c r="J953" s="618" t="s">
        <v>766</v>
      </c>
      <c r="K953" s="619" t="str">
        <f t="shared" si="361"/>
        <v>-</v>
      </c>
      <c r="L953" s="620" t="s">
        <v>767</v>
      </c>
      <c r="M953" s="490">
        <v>38</v>
      </c>
      <c r="N953" s="620" t="s">
        <v>767</v>
      </c>
      <c r="O953" s="620" t="s">
        <v>767</v>
      </c>
      <c r="P953" s="620" t="s">
        <v>767</v>
      </c>
      <c r="Q953" s="620" t="s">
        <v>767</v>
      </c>
      <c r="R953" s="620" t="s">
        <v>767</v>
      </c>
      <c r="S953" s="620" t="s">
        <v>767</v>
      </c>
      <c r="T953" s="620" t="s">
        <v>767</v>
      </c>
      <c r="U953" s="620" t="s">
        <v>767</v>
      </c>
      <c r="V953" s="620" t="s">
        <v>767</v>
      </c>
      <c r="W953" s="620" t="s">
        <v>767</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72"/>
      <c r="I954" s="973"/>
      <c r="J954" s="603" t="s">
        <v>768</v>
      </c>
      <c r="K954" s="621" t="str">
        <f t="shared" si="361"/>
        <v>-</v>
      </c>
      <c r="L954" s="618" t="s">
        <v>763</v>
      </c>
      <c r="M954" s="618" t="s">
        <v>763</v>
      </c>
      <c r="N954" s="618" t="s">
        <v>763</v>
      </c>
      <c r="O954" s="618" t="s">
        <v>763</v>
      </c>
      <c r="P954" s="618" t="s">
        <v>763</v>
      </c>
      <c r="Q954" s="618" t="s">
        <v>763</v>
      </c>
      <c r="R954" s="618" t="s">
        <v>763</v>
      </c>
      <c r="S954" s="618" t="s">
        <v>763</v>
      </c>
      <c r="T954" s="618" t="s">
        <v>763</v>
      </c>
      <c r="U954" s="618" t="s">
        <v>763</v>
      </c>
      <c r="V954" s="622" t="s">
        <v>763</v>
      </c>
      <c r="W954" s="622" t="s">
        <v>763</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799</v>
      </c>
      <c r="I955" s="614"/>
      <c r="J955" s="595" t="s">
        <v>762</v>
      </c>
      <c r="K955" s="615" t="str">
        <f t="shared" si="361"/>
        <v>-</v>
      </c>
      <c r="L955" s="616" t="s">
        <v>763</v>
      </c>
      <c r="M955" s="616" t="s">
        <v>763</v>
      </c>
      <c r="N955" s="616" t="s">
        <v>763</v>
      </c>
      <c r="O955" s="616" t="s">
        <v>763</v>
      </c>
      <c r="P955" s="616" t="s">
        <v>763</v>
      </c>
      <c r="Q955" s="616" t="s">
        <v>763</v>
      </c>
      <c r="R955" s="616" t="s">
        <v>763</v>
      </c>
      <c r="S955" s="616" t="s">
        <v>763</v>
      </c>
      <c r="T955" s="616" t="s">
        <v>763</v>
      </c>
      <c r="U955" s="616" t="s">
        <v>763</v>
      </c>
      <c r="V955" s="616" t="s">
        <v>763</v>
      </c>
      <c r="W955" s="616" t="s">
        <v>763</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68" t="s">
        <v>800</v>
      </c>
      <c r="I956" s="969"/>
      <c r="J956" s="618" t="s">
        <v>765</v>
      </c>
      <c r="K956" s="619">
        <f t="shared" si="361"/>
        <v>43536</v>
      </c>
      <c r="L956" s="490">
        <v>11</v>
      </c>
      <c r="M956" s="620" t="s">
        <v>763</v>
      </c>
      <c r="N956" s="620" t="s">
        <v>763</v>
      </c>
      <c r="O956" s="620" t="s">
        <v>763</v>
      </c>
      <c r="P956" s="620" t="s">
        <v>763</v>
      </c>
      <c r="Q956" s="620" t="s">
        <v>763</v>
      </c>
      <c r="R956" s="620" t="s">
        <v>763</v>
      </c>
      <c r="S956" s="620" t="s">
        <v>763</v>
      </c>
      <c r="T956" s="620" t="s">
        <v>763</v>
      </c>
      <c r="U956" s="620" t="s">
        <v>763</v>
      </c>
      <c r="V956" s="620" t="s">
        <v>763</v>
      </c>
      <c r="W956" s="620" t="s">
        <v>763</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70"/>
      <c r="I957" s="971"/>
      <c r="J957" s="618" t="s">
        <v>766</v>
      </c>
      <c r="K957" s="619" t="str">
        <f t="shared" si="361"/>
        <v>-</v>
      </c>
      <c r="L957" s="620" t="s">
        <v>767</v>
      </c>
      <c r="M957" s="620" t="s">
        <v>767</v>
      </c>
      <c r="N957" s="490">
        <v>20</v>
      </c>
      <c r="O957" s="490">
        <v>3</v>
      </c>
      <c r="P957" s="620" t="s">
        <v>767</v>
      </c>
      <c r="Q957" s="620" t="s">
        <v>767</v>
      </c>
      <c r="R957" s="620" t="s">
        <v>767</v>
      </c>
      <c r="S957" s="620" t="s">
        <v>767</v>
      </c>
      <c r="T957" s="620" t="s">
        <v>767</v>
      </c>
      <c r="U957" s="620" t="s">
        <v>767</v>
      </c>
      <c r="V957" s="620" t="s">
        <v>767</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72"/>
      <c r="I958" s="973"/>
      <c r="J958" s="603" t="s">
        <v>768</v>
      </c>
      <c r="K958" s="621" t="str">
        <f t="shared" si="361"/>
        <v>-</v>
      </c>
      <c r="L958" s="618" t="s">
        <v>763</v>
      </c>
      <c r="M958" s="618" t="s">
        <v>763</v>
      </c>
      <c r="N958" s="618" t="s">
        <v>763</v>
      </c>
      <c r="O958" s="618" t="s">
        <v>763</v>
      </c>
      <c r="P958" s="618" t="s">
        <v>763</v>
      </c>
      <c r="Q958" s="618" t="s">
        <v>763</v>
      </c>
      <c r="R958" s="618" t="s">
        <v>763</v>
      </c>
      <c r="S958" s="618" t="s">
        <v>763</v>
      </c>
      <c r="T958" s="618" t="s">
        <v>763</v>
      </c>
      <c r="U958" s="618" t="s">
        <v>763</v>
      </c>
      <c r="V958" s="622" t="s">
        <v>763</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801</v>
      </c>
      <c r="I959" s="614"/>
      <c r="J959" s="595" t="s">
        <v>762</v>
      </c>
      <c r="K959" s="615" t="str">
        <f t="shared" si="361"/>
        <v>-</v>
      </c>
      <c r="L959" s="616" t="s">
        <v>763</v>
      </c>
      <c r="M959" s="616" t="s">
        <v>763</v>
      </c>
      <c r="N959" s="616" t="s">
        <v>763</v>
      </c>
      <c r="O959" s="616" t="s">
        <v>763</v>
      </c>
      <c r="P959" s="616" t="s">
        <v>763</v>
      </c>
      <c r="Q959" s="616" t="s">
        <v>763</v>
      </c>
      <c r="R959" s="616" t="s">
        <v>763</v>
      </c>
      <c r="S959" s="616" t="s">
        <v>763</v>
      </c>
      <c r="T959" s="616" t="s">
        <v>763</v>
      </c>
      <c r="U959" s="616" t="s">
        <v>763</v>
      </c>
      <c r="V959" s="616" t="s">
        <v>763</v>
      </c>
      <c r="W959" s="616" t="s">
        <v>763</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68" t="s">
        <v>802</v>
      </c>
      <c r="I960" s="969"/>
      <c r="J960" s="618" t="s">
        <v>765</v>
      </c>
      <c r="K960" s="619">
        <f t="shared" si="361"/>
        <v>43711</v>
      </c>
      <c r="L960" s="490">
        <v>36</v>
      </c>
      <c r="M960" s="620" t="s">
        <v>763</v>
      </c>
      <c r="N960" s="620" t="s">
        <v>763</v>
      </c>
      <c r="O960" s="620" t="s">
        <v>763</v>
      </c>
      <c r="P960" s="620" t="s">
        <v>763</v>
      </c>
      <c r="Q960" s="620" t="s">
        <v>763</v>
      </c>
      <c r="R960" s="620" t="s">
        <v>763</v>
      </c>
      <c r="S960" s="620" t="s">
        <v>763</v>
      </c>
      <c r="T960" s="620" t="s">
        <v>763</v>
      </c>
      <c r="U960" s="620" t="s">
        <v>763</v>
      </c>
      <c r="V960" s="620" t="s">
        <v>763</v>
      </c>
      <c r="W960" s="620" t="s">
        <v>763</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70"/>
      <c r="I961" s="971"/>
      <c r="J961" s="618" t="s">
        <v>766</v>
      </c>
      <c r="K961" s="619" t="str">
        <f t="shared" si="361"/>
        <v>-</v>
      </c>
      <c r="L961" s="620" t="s">
        <v>767</v>
      </c>
      <c r="M961" s="620" t="s">
        <v>767</v>
      </c>
      <c r="N961" s="490">
        <v>20</v>
      </c>
      <c r="O961" s="490">
        <v>6</v>
      </c>
      <c r="P961" s="620" t="s">
        <v>767</v>
      </c>
      <c r="Q961" s="620" t="s">
        <v>767</v>
      </c>
      <c r="R961" s="620" t="s">
        <v>767</v>
      </c>
      <c r="S961" s="620" t="s">
        <v>767</v>
      </c>
      <c r="T961" s="620" t="s">
        <v>767</v>
      </c>
      <c r="U961" s="620" t="s">
        <v>767</v>
      </c>
      <c r="V961" s="620" t="s">
        <v>767</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72"/>
      <c r="I962" s="973"/>
      <c r="J962" s="603" t="s">
        <v>768</v>
      </c>
      <c r="K962" s="621" t="str">
        <f t="shared" si="361"/>
        <v>-</v>
      </c>
      <c r="L962" s="618" t="s">
        <v>763</v>
      </c>
      <c r="M962" s="618" t="s">
        <v>763</v>
      </c>
      <c r="N962" s="618" t="s">
        <v>763</v>
      </c>
      <c r="O962" s="618" t="s">
        <v>763</v>
      </c>
      <c r="P962" s="618" t="s">
        <v>763</v>
      </c>
      <c r="Q962" s="618" t="s">
        <v>763</v>
      </c>
      <c r="R962" s="618" t="s">
        <v>763</v>
      </c>
      <c r="S962" s="618" t="s">
        <v>763</v>
      </c>
      <c r="T962" s="618" t="s">
        <v>763</v>
      </c>
      <c r="U962" s="618" t="s">
        <v>763</v>
      </c>
      <c r="V962" s="622" t="s">
        <v>763</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803</v>
      </c>
      <c r="I963" s="614"/>
      <c r="J963" s="595" t="s">
        <v>762</v>
      </c>
      <c r="K963" s="615" t="str">
        <f t="shared" si="361"/>
        <v>-</v>
      </c>
      <c r="L963" s="616" t="s">
        <v>763</v>
      </c>
      <c r="M963" s="616" t="s">
        <v>763</v>
      </c>
      <c r="N963" s="616" t="s">
        <v>763</v>
      </c>
      <c r="O963" s="616" t="s">
        <v>763</v>
      </c>
      <c r="P963" s="616" t="s">
        <v>763</v>
      </c>
      <c r="Q963" s="616" t="s">
        <v>763</v>
      </c>
      <c r="R963" s="616" t="s">
        <v>763</v>
      </c>
      <c r="S963" s="616" t="s">
        <v>763</v>
      </c>
      <c r="T963" s="616" t="s">
        <v>763</v>
      </c>
      <c r="U963" s="616" t="s">
        <v>763</v>
      </c>
      <c r="V963" s="616" t="s">
        <v>763</v>
      </c>
      <c r="W963" s="616" t="s">
        <v>763</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68" t="s">
        <v>804</v>
      </c>
      <c r="I964" s="969"/>
      <c r="J964" s="618" t="s">
        <v>765</v>
      </c>
      <c r="K964" s="619">
        <f t="shared" si="361"/>
        <v>43753</v>
      </c>
      <c r="L964" s="490">
        <v>42</v>
      </c>
      <c r="M964" s="620" t="s">
        <v>763</v>
      </c>
      <c r="N964" s="620" t="s">
        <v>763</v>
      </c>
      <c r="O964" s="620" t="s">
        <v>763</v>
      </c>
      <c r="P964" s="620" t="s">
        <v>763</v>
      </c>
      <c r="Q964" s="620" t="s">
        <v>763</v>
      </c>
      <c r="R964" s="620" t="s">
        <v>763</v>
      </c>
      <c r="S964" s="620" t="s">
        <v>763</v>
      </c>
      <c r="T964" s="620" t="s">
        <v>763</v>
      </c>
      <c r="U964" s="620" t="s">
        <v>763</v>
      </c>
      <c r="V964" s="620" t="s">
        <v>763</v>
      </c>
      <c r="W964" s="620" t="s">
        <v>763</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70"/>
      <c r="I965" s="971"/>
      <c r="J965" s="618" t="s">
        <v>766</v>
      </c>
      <c r="K965" s="619" t="str">
        <f t="shared" si="361"/>
        <v>-</v>
      </c>
      <c r="L965" s="620" t="s">
        <v>767</v>
      </c>
      <c r="M965" s="620" t="s">
        <v>767</v>
      </c>
      <c r="N965" s="490">
        <v>28</v>
      </c>
      <c r="O965" s="490">
        <v>3</v>
      </c>
      <c r="P965" s="620" t="s">
        <v>767</v>
      </c>
      <c r="Q965" s="620" t="s">
        <v>767</v>
      </c>
      <c r="R965" s="620" t="s">
        <v>767</v>
      </c>
      <c r="S965" s="620" t="s">
        <v>767</v>
      </c>
      <c r="T965" s="620" t="s">
        <v>767</v>
      </c>
      <c r="U965" s="620" t="s">
        <v>767</v>
      </c>
      <c r="V965" s="620" t="s">
        <v>767</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72"/>
      <c r="I966" s="973"/>
      <c r="J966" s="603" t="s">
        <v>768</v>
      </c>
      <c r="K966" s="621" t="str">
        <f t="shared" si="361"/>
        <v>-</v>
      </c>
      <c r="L966" s="618" t="s">
        <v>763</v>
      </c>
      <c r="M966" s="618" t="s">
        <v>763</v>
      </c>
      <c r="N966" s="618" t="s">
        <v>763</v>
      </c>
      <c r="O966" s="618" t="s">
        <v>763</v>
      </c>
      <c r="P966" s="618" t="s">
        <v>763</v>
      </c>
      <c r="Q966" s="618" t="s">
        <v>763</v>
      </c>
      <c r="R966" s="618" t="s">
        <v>763</v>
      </c>
      <c r="S966" s="618" t="s">
        <v>763</v>
      </c>
      <c r="T966" s="618" t="s">
        <v>763</v>
      </c>
      <c r="U966" s="618" t="s">
        <v>763</v>
      </c>
      <c r="V966" s="622" t="s">
        <v>763</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805</v>
      </c>
      <c r="I967" s="614"/>
      <c r="J967" s="595" t="s">
        <v>762</v>
      </c>
      <c r="K967" s="615" t="str">
        <f t="shared" si="361"/>
        <v>-</v>
      </c>
      <c r="L967" s="616" t="s">
        <v>763</v>
      </c>
      <c r="M967" s="616" t="s">
        <v>763</v>
      </c>
      <c r="N967" s="616" t="s">
        <v>763</v>
      </c>
      <c r="O967" s="616" t="s">
        <v>763</v>
      </c>
      <c r="P967" s="616" t="s">
        <v>763</v>
      </c>
      <c r="Q967" s="616" t="s">
        <v>763</v>
      </c>
      <c r="R967" s="616" t="s">
        <v>763</v>
      </c>
      <c r="S967" s="616" t="s">
        <v>763</v>
      </c>
      <c r="T967" s="616" t="s">
        <v>763</v>
      </c>
      <c r="U967" s="616" t="s">
        <v>763</v>
      </c>
      <c r="V967" s="616" t="s">
        <v>763</v>
      </c>
      <c r="W967" s="616" t="s">
        <v>763</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68" t="s">
        <v>806</v>
      </c>
      <c r="I968" s="969"/>
      <c r="J968" s="618" t="s">
        <v>765</v>
      </c>
      <c r="K968" s="619" t="str">
        <f t="shared" si="361"/>
        <v>-</v>
      </c>
      <c r="L968" s="620" t="s">
        <v>763</v>
      </c>
      <c r="M968" s="620" t="s">
        <v>763</v>
      </c>
      <c r="N968" s="490">
        <v>0</v>
      </c>
      <c r="O968" s="620" t="s">
        <v>763</v>
      </c>
      <c r="P968" s="620" t="s">
        <v>763</v>
      </c>
      <c r="Q968" s="620" t="s">
        <v>763</v>
      </c>
      <c r="R968" s="620" t="s">
        <v>763</v>
      </c>
      <c r="S968" s="620" t="s">
        <v>763</v>
      </c>
      <c r="T968" s="620" t="s">
        <v>763</v>
      </c>
      <c r="U968" s="620" t="s">
        <v>763</v>
      </c>
      <c r="V968" s="620" t="s">
        <v>763</v>
      </c>
      <c r="W968" s="620" t="s">
        <v>763</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70"/>
      <c r="I969" s="971"/>
      <c r="J969" s="618" t="s">
        <v>766</v>
      </c>
      <c r="K969" s="619" t="str">
        <f t="shared" si="361"/>
        <v>-</v>
      </c>
      <c r="L969" s="620" t="s">
        <v>767</v>
      </c>
      <c r="M969" s="620" t="s">
        <v>767</v>
      </c>
      <c r="N969" s="620" t="s">
        <v>767</v>
      </c>
      <c r="O969" s="620" t="s">
        <v>767</v>
      </c>
      <c r="P969" s="620" t="s">
        <v>767</v>
      </c>
      <c r="Q969" s="620" t="s">
        <v>767</v>
      </c>
      <c r="R969" s="620" t="s">
        <v>767</v>
      </c>
      <c r="S969" s="620" t="s">
        <v>767</v>
      </c>
      <c r="T969" s="620" t="s">
        <v>767</v>
      </c>
      <c r="U969" s="620" t="s">
        <v>767</v>
      </c>
      <c r="V969" s="620" t="s">
        <v>767</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72"/>
      <c r="I970" s="973"/>
      <c r="J970" s="603" t="s">
        <v>768</v>
      </c>
      <c r="K970" s="621" t="str">
        <f t="shared" si="361"/>
        <v>-</v>
      </c>
      <c r="L970" s="618" t="s">
        <v>763</v>
      </c>
      <c r="M970" s="618" t="s">
        <v>763</v>
      </c>
      <c r="N970" s="618" t="s">
        <v>763</v>
      </c>
      <c r="O970" s="618" t="s">
        <v>763</v>
      </c>
      <c r="P970" s="618" t="s">
        <v>763</v>
      </c>
      <c r="Q970" s="618" t="s">
        <v>763</v>
      </c>
      <c r="R970" s="618" t="s">
        <v>763</v>
      </c>
      <c r="S970" s="618" t="s">
        <v>763</v>
      </c>
      <c r="T970" s="618" t="s">
        <v>763</v>
      </c>
      <c r="U970" s="618" t="s">
        <v>763</v>
      </c>
      <c r="V970" s="622" t="s">
        <v>763</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807</v>
      </c>
      <c r="I971" s="614"/>
      <c r="J971" s="595" t="s">
        <v>762</v>
      </c>
      <c r="K971" s="615" t="str">
        <f t="shared" si="361"/>
        <v>-</v>
      </c>
      <c r="L971" s="616" t="s">
        <v>763</v>
      </c>
      <c r="M971" s="616" t="s">
        <v>763</v>
      </c>
      <c r="N971" s="616" t="s">
        <v>763</v>
      </c>
      <c r="O971" s="616" t="s">
        <v>763</v>
      </c>
      <c r="P971" s="616" t="s">
        <v>763</v>
      </c>
      <c r="Q971" s="616" t="s">
        <v>763</v>
      </c>
      <c r="R971" s="616" t="s">
        <v>763</v>
      </c>
      <c r="S971" s="616" t="s">
        <v>763</v>
      </c>
      <c r="T971" s="616" t="s">
        <v>763</v>
      </c>
      <c r="U971" s="616" t="s">
        <v>763</v>
      </c>
      <c r="V971" s="616" t="s">
        <v>763</v>
      </c>
      <c r="W971" s="616" t="s">
        <v>763</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68" t="s">
        <v>808</v>
      </c>
      <c r="I972" s="969"/>
      <c r="J972" s="618" t="s">
        <v>765</v>
      </c>
      <c r="K972" s="619" t="str">
        <f t="shared" si="361"/>
        <v>-</v>
      </c>
      <c r="L972" s="620" t="s">
        <v>763</v>
      </c>
      <c r="M972" s="620" t="s">
        <v>763</v>
      </c>
      <c r="N972" s="490">
        <v>0</v>
      </c>
      <c r="O972" s="620" t="s">
        <v>763</v>
      </c>
      <c r="P972" s="620" t="s">
        <v>763</v>
      </c>
      <c r="Q972" s="620" t="s">
        <v>763</v>
      </c>
      <c r="R972" s="620" t="s">
        <v>763</v>
      </c>
      <c r="S972" s="620" t="s">
        <v>763</v>
      </c>
      <c r="T972" s="620" t="s">
        <v>763</v>
      </c>
      <c r="U972" s="620" t="s">
        <v>763</v>
      </c>
      <c r="V972" s="620" t="s">
        <v>763</v>
      </c>
      <c r="W972" s="620" t="s">
        <v>763</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70"/>
      <c r="I973" s="971"/>
      <c r="J973" s="618" t="s">
        <v>766</v>
      </c>
      <c r="K973" s="619" t="str">
        <f t="shared" si="361"/>
        <v>-</v>
      </c>
      <c r="L973" s="620" t="s">
        <v>767</v>
      </c>
      <c r="M973" s="620" t="s">
        <v>767</v>
      </c>
      <c r="N973" s="620" t="s">
        <v>767</v>
      </c>
      <c r="O973" s="620" t="s">
        <v>767</v>
      </c>
      <c r="P973" s="620" t="s">
        <v>767</v>
      </c>
      <c r="Q973" s="620" t="s">
        <v>767</v>
      </c>
      <c r="R973" s="620" t="s">
        <v>767</v>
      </c>
      <c r="S973" s="620" t="s">
        <v>767</v>
      </c>
      <c r="T973" s="620" t="s">
        <v>767</v>
      </c>
      <c r="U973" s="620" t="s">
        <v>767</v>
      </c>
      <c r="V973" s="620" t="s">
        <v>767</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72"/>
      <c r="I974" s="973"/>
      <c r="J974" s="603" t="s">
        <v>768</v>
      </c>
      <c r="K974" s="621" t="str">
        <f t="shared" si="361"/>
        <v>-</v>
      </c>
      <c r="L974" s="618" t="s">
        <v>763</v>
      </c>
      <c r="M974" s="618" t="s">
        <v>763</v>
      </c>
      <c r="N974" s="618" t="s">
        <v>763</v>
      </c>
      <c r="O974" s="618" t="s">
        <v>763</v>
      </c>
      <c r="P974" s="618" t="s">
        <v>763</v>
      </c>
      <c r="Q974" s="618" t="s">
        <v>763</v>
      </c>
      <c r="R974" s="618" t="s">
        <v>763</v>
      </c>
      <c r="S974" s="618" t="s">
        <v>763</v>
      </c>
      <c r="T974" s="618" t="s">
        <v>763</v>
      </c>
      <c r="U974" s="618" t="s">
        <v>763</v>
      </c>
      <c r="V974" s="622" t="s">
        <v>763</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809</v>
      </c>
      <c r="I975" s="614"/>
      <c r="J975" s="595" t="s">
        <v>762</v>
      </c>
      <c r="K975" s="615" t="str">
        <f t="shared" ref="K975:K986" si="364">IFERROR(DATE(2019,1,($L975-1)*7+1),"-")</f>
        <v>-</v>
      </c>
      <c r="L975" s="616" t="s">
        <v>763</v>
      </c>
      <c r="M975" s="616" t="s">
        <v>763</v>
      </c>
      <c r="N975" s="616" t="s">
        <v>763</v>
      </c>
      <c r="O975" s="616" t="s">
        <v>763</v>
      </c>
      <c r="P975" s="616" t="s">
        <v>763</v>
      </c>
      <c r="Q975" s="616" t="s">
        <v>763</v>
      </c>
      <c r="R975" s="616" t="s">
        <v>763</v>
      </c>
      <c r="S975" s="616" t="s">
        <v>763</v>
      </c>
      <c r="T975" s="616" t="s">
        <v>763</v>
      </c>
      <c r="U975" s="616" t="s">
        <v>763</v>
      </c>
      <c r="V975" s="616" t="s">
        <v>763</v>
      </c>
      <c r="W975" s="616" t="s">
        <v>763</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68" t="s">
        <v>810</v>
      </c>
      <c r="I976" s="969"/>
      <c r="J976" s="618" t="s">
        <v>765</v>
      </c>
      <c r="K976" s="619" t="str">
        <f t="shared" si="364"/>
        <v>-</v>
      </c>
      <c r="L976" s="620" t="s">
        <v>763</v>
      </c>
      <c r="M976" s="620" t="s">
        <v>763</v>
      </c>
      <c r="N976" s="620" t="s">
        <v>763</v>
      </c>
      <c r="O976" s="620" t="s">
        <v>763</v>
      </c>
      <c r="P976" s="620" t="s">
        <v>763</v>
      </c>
      <c r="Q976" s="620" t="s">
        <v>763</v>
      </c>
      <c r="R976" s="620" t="s">
        <v>763</v>
      </c>
      <c r="S976" s="620" t="s">
        <v>763</v>
      </c>
      <c r="T976" s="620" t="s">
        <v>763</v>
      </c>
      <c r="U976" s="620" t="s">
        <v>763</v>
      </c>
      <c r="V976" s="620" t="s">
        <v>763</v>
      </c>
      <c r="W976" s="620" t="s">
        <v>763</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70"/>
      <c r="I977" s="971"/>
      <c r="J977" s="618" t="s">
        <v>766</v>
      </c>
      <c r="K977" s="619" t="str">
        <f t="shared" si="364"/>
        <v>-</v>
      </c>
      <c r="L977" s="620" t="s">
        <v>767</v>
      </c>
      <c r="M977" s="620" t="s">
        <v>767</v>
      </c>
      <c r="N977" s="620" t="s">
        <v>767</v>
      </c>
      <c r="O977" s="620" t="s">
        <v>767</v>
      </c>
      <c r="P977" s="620" t="s">
        <v>767</v>
      </c>
      <c r="Q977" s="620" t="s">
        <v>767</v>
      </c>
      <c r="R977" s="620" t="s">
        <v>767</v>
      </c>
      <c r="S977" s="620" t="s">
        <v>767</v>
      </c>
      <c r="T977" s="620" t="s">
        <v>767</v>
      </c>
      <c r="U977" s="620" t="s">
        <v>767</v>
      </c>
      <c r="V977" s="620" t="s">
        <v>767</v>
      </c>
      <c r="W977" s="620" t="s">
        <v>767</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72"/>
      <c r="I978" s="973"/>
      <c r="J978" s="603" t="s">
        <v>768</v>
      </c>
      <c r="K978" s="621" t="str">
        <f t="shared" si="364"/>
        <v>-</v>
      </c>
      <c r="L978" s="618" t="s">
        <v>763</v>
      </c>
      <c r="M978" s="618" t="s">
        <v>763</v>
      </c>
      <c r="N978" s="618" t="s">
        <v>763</v>
      </c>
      <c r="O978" s="618" t="s">
        <v>763</v>
      </c>
      <c r="P978" s="618" t="s">
        <v>763</v>
      </c>
      <c r="Q978" s="618" t="s">
        <v>763</v>
      </c>
      <c r="R978" s="618" t="s">
        <v>763</v>
      </c>
      <c r="S978" s="618" t="s">
        <v>763</v>
      </c>
      <c r="T978" s="618" t="s">
        <v>763</v>
      </c>
      <c r="U978" s="618" t="s">
        <v>763</v>
      </c>
      <c r="V978" s="622" t="s">
        <v>763</v>
      </c>
      <c r="W978" s="622" t="s">
        <v>763</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811</v>
      </c>
      <c r="I979" s="614"/>
      <c r="J979" s="595" t="s">
        <v>762</v>
      </c>
      <c r="K979" s="615" t="str">
        <f t="shared" si="364"/>
        <v>-</v>
      </c>
      <c r="L979" s="616" t="s">
        <v>763</v>
      </c>
      <c r="M979" s="616" t="s">
        <v>763</v>
      </c>
      <c r="N979" s="616" t="s">
        <v>763</v>
      </c>
      <c r="O979" s="616" t="s">
        <v>763</v>
      </c>
      <c r="P979" s="616" t="s">
        <v>763</v>
      </c>
      <c r="Q979" s="623">
        <v>21</v>
      </c>
      <c r="R979" s="616" t="s">
        <v>763</v>
      </c>
      <c r="S979" s="616" t="s">
        <v>763</v>
      </c>
      <c r="T979" s="616" t="s">
        <v>763</v>
      </c>
      <c r="U979" s="616" t="s">
        <v>763</v>
      </c>
      <c r="V979" s="616" t="s">
        <v>763</v>
      </c>
      <c r="W979" s="616" t="s">
        <v>763</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68" t="s">
        <v>812</v>
      </c>
      <c r="I980" s="969"/>
      <c r="J980" s="618" t="s">
        <v>765</v>
      </c>
      <c r="K980" s="619" t="str">
        <f t="shared" si="364"/>
        <v>-</v>
      </c>
      <c r="L980" s="620" t="s">
        <v>763</v>
      </c>
      <c r="M980" s="620" t="s">
        <v>763</v>
      </c>
      <c r="N980" s="620" t="s">
        <v>763</v>
      </c>
      <c r="O980" s="620" t="s">
        <v>763</v>
      </c>
      <c r="P980" s="620" t="s">
        <v>763</v>
      </c>
      <c r="Q980" s="620" t="s">
        <v>763</v>
      </c>
      <c r="R980" s="620" t="s">
        <v>763</v>
      </c>
      <c r="S980" s="490" t="b">
        <v>1</v>
      </c>
      <c r="T980" s="620" t="s">
        <v>763</v>
      </c>
      <c r="U980" s="620" t="s">
        <v>763</v>
      </c>
      <c r="V980" s="620" t="s">
        <v>763</v>
      </c>
      <c r="W980" s="620" t="s">
        <v>763</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70"/>
      <c r="I981" s="971"/>
      <c r="J981" s="618" t="s">
        <v>766</v>
      </c>
      <c r="K981" s="619" t="str">
        <f t="shared" si="364"/>
        <v>-</v>
      </c>
      <c r="L981" s="620" t="s">
        <v>767</v>
      </c>
      <c r="M981" s="620" t="s">
        <v>767</v>
      </c>
      <c r="N981" s="620" t="s">
        <v>767</v>
      </c>
      <c r="O981" s="620" t="s">
        <v>767</v>
      </c>
      <c r="P981" s="490">
        <v>21</v>
      </c>
      <c r="Q981" s="620" t="s">
        <v>767</v>
      </c>
      <c r="R981" s="620" t="s">
        <v>767</v>
      </c>
      <c r="S981" s="620" t="s">
        <v>767</v>
      </c>
      <c r="T981" s="620" t="s">
        <v>767</v>
      </c>
      <c r="U981" s="620" t="s">
        <v>767</v>
      </c>
      <c r="V981" s="620" t="s">
        <v>767</v>
      </c>
      <c r="W981" s="620" t="s">
        <v>767</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72"/>
      <c r="I982" s="973"/>
      <c r="J982" s="603" t="s">
        <v>768</v>
      </c>
      <c r="K982" s="621" t="str">
        <f t="shared" si="364"/>
        <v>-</v>
      </c>
      <c r="L982" s="618" t="s">
        <v>763</v>
      </c>
      <c r="M982" s="618" t="s">
        <v>763</v>
      </c>
      <c r="N982" s="618" t="s">
        <v>763</v>
      </c>
      <c r="O982" s="618" t="s">
        <v>763</v>
      </c>
      <c r="P982" s="618" t="s">
        <v>763</v>
      </c>
      <c r="Q982" s="618" t="s">
        <v>763</v>
      </c>
      <c r="R982" s="618" t="s">
        <v>763</v>
      </c>
      <c r="S982" s="618" t="s">
        <v>763</v>
      </c>
      <c r="T982" s="618" t="s">
        <v>763</v>
      </c>
      <c r="U982" s="618" t="s">
        <v>763</v>
      </c>
      <c r="V982" s="622" t="s">
        <v>763</v>
      </c>
      <c r="W982" s="622" t="s">
        <v>763</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813</v>
      </c>
      <c r="I983" s="614"/>
      <c r="J983" s="595" t="s">
        <v>762</v>
      </c>
      <c r="K983" s="615">
        <f t="shared" si="364"/>
        <v>43452</v>
      </c>
      <c r="L983" s="624">
        <v>-1</v>
      </c>
      <c r="M983" s="616" t="s">
        <v>763</v>
      </c>
      <c r="N983" s="616" t="s">
        <v>763</v>
      </c>
      <c r="O983" s="616" t="s">
        <v>763</v>
      </c>
      <c r="P983" s="616" t="s">
        <v>763</v>
      </c>
      <c r="Q983" s="616" t="s">
        <v>763</v>
      </c>
      <c r="R983" s="616" t="s">
        <v>763</v>
      </c>
      <c r="S983" s="616" t="s">
        <v>763</v>
      </c>
      <c r="T983" s="616" t="s">
        <v>763</v>
      </c>
      <c r="U983" s="616" t="s">
        <v>763</v>
      </c>
      <c r="V983" s="623">
        <v>0.05</v>
      </c>
      <c r="W983" s="616" t="s">
        <v>763</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68" t="s">
        <v>814</v>
      </c>
      <c r="I984" s="969"/>
      <c r="J984" s="618" t="s">
        <v>765</v>
      </c>
      <c r="K984" s="619" t="str">
        <f t="shared" si="364"/>
        <v>-</v>
      </c>
      <c r="L984" s="620" t="s">
        <v>763</v>
      </c>
      <c r="M984" s="620" t="s">
        <v>763</v>
      </c>
      <c r="N984" s="620" t="s">
        <v>763</v>
      </c>
      <c r="O984" s="620" t="s">
        <v>763</v>
      </c>
      <c r="P984" s="620" t="s">
        <v>763</v>
      </c>
      <c r="Q984" s="620" t="s">
        <v>763</v>
      </c>
      <c r="R984" s="620" t="s">
        <v>763</v>
      </c>
      <c r="S984" s="620" t="s">
        <v>763</v>
      </c>
      <c r="T984" s="620" t="s">
        <v>763</v>
      </c>
      <c r="U984" s="620" t="s">
        <v>763</v>
      </c>
      <c r="V984" s="620" t="s">
        <v>763</v>
      </c>
      <c r="W984" s="620" t="s">
        <v>763</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70"/>
      <c r="I985" s="971"/>
      <c r="J985" s="618" t="s">
        <v>766</v>
      </c>
      <c r="K985" s="619" t="str">
        <f t="shared" si="364"/>
        <v>-</v>
      </c>
      <c r="L985" s="620" t="s">
        <v>767</v>
      </c>
      <c r="M985" s="620" t="s">
        <v>767</v>
      </c>
      <c r="N985" s="620" t="s">
        <v>767</v>
      </c>
      <c r="O985" s="620" t="s">
        <v>767</v>
      </c>
      <c r="P985" s="620" t="s">
        <v>767</v>
      </c>
      <c r="Q985" s="620" t="s">
        <v>767</v>
      </c>
      <c r="R985" s="620" t="s">
        <v>767</v>
      </c>
      <c r="S985" s="620" t="s">
        <v>767</v>
      </c>
      <c r="T985" s="620" t="s">
        <v>767</v>
      </c>
      <c r="U985" s="620" t="s">
        <v>767</v>
      </c>
      <c r="V985" s="620" t="s">
        <v>767</v>
      </c>
      <c r="W985" s="620" t="s">
        <v>767</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72"/>
      <c r="I986" s="973"/>
      <c r="J986" s="603" t="s">
        <v>768</v>
      </c>
      <c r="K986" s="621" t="str">
        <f t="shared" si="364"/>
        <v>-</v>
      </c>
      <c r="L986" s="627" t="s">
        <v>763</v>
      </c>
      <c r="M986" s="627" t="s">
        <v>763</v>
      </c>
      <c r="N986" s="627" t="s">
        <v>763</v>
      </c>
      <c r="O986" s="627" t="s">
        <v>763</v>
      </c>
      <c r="P986" s="627" t="s">
        <v>763</v>
      </c>
      <c r="Q986" s="627" t="s">
        <v>763</v>
      </c>
      <c r="R986" s="627" t="s">
        <v>763</v>
      </c>
      <c r="S986" s="627" t="s">
        <v>763</v>
      </c>
      <c r="T986" s="627" t="s">
        <v>763</v>
      </c>
      <c r="U986" s="627" t="s">
        <v>763</v>
      </c>
      <c r="V986" s="626">
        <v>-0.05</v>
      </c>
      <c r="W986" s="622" t="s">
        <v>763</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483</v>
      </c>
      <c r="AQ987" s="423"/>
      <c r="AR987" s="411"/>
      <c r="AS987" s="411"/>
      <c r="AT987" s="411"/>
    </row>
    <row r="988" spans="1:46" ht="5.0999999999999996" customHeight="1" outlineLevel="2" x14ac:dyDescent="0.25">
      <c r="A988" s="411"/>
      <c r="B988" s="420"/>
      <c r="C988" s="413">
        <f>INT($C$867)+2.005</f>
        <v>3.0049999999999999</v>
      </c>
      <c r="D988" s="442" t="s">
        <v>479</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815</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816</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817</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818</v>
      </c>
      <c r="I992" s="447"/>
      <c r="J992" s="490">
        <v>0</v>
      </c>
      <c r="K992" s="490">
        <v>0.5</v>
      </c>
      <c r="L992" s="490">
        <v>1.25</v>
      </c>
      <c r="M992" s="463">
        <f>FORECAST(M991,CHOOSE({1,2},L992,N992),CHOOSE({1,2},L991,N991))</f>
        <v>13.624999999999998</v>
      </c>
      <c r="N992" s="490">
        <v>3.5</v>
      </c>
      <c r="O992" s="447" t="s">
        <v>819</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483</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820</v>
      </c>
    </row>
  </sheetData>
  <mergeCells count="36">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135"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470</v>
      </c>
      <c r="F6" s="494">
        <v>2</v>
      </c>
      <c r="G6" s="427"/>
      <c r="H6" s="816" t="s">
        <v>821</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472</v>
      </c>
      <c r="F7" s="497">
        <v>1</v>
      </c>
      <c r="G7" s="433"/>
      <c r="H7" s="434" t="s">
        <v>473</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474</v>
      </c>
      <c r="K12" s="632" t="s">
        <v>475</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476</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477</v>
      </c>
      <c r="C15" s="629">
        <f>INT(MAX($C$16:$C$31))+1</f>
        <v>5</v>
      </c>
      <c r="D15" s="442" t="s">
        <v>478</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479</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480</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481</v>
      </c>
      <c r="I18" s="447"/>
      <c r="J18" s="752">
        <v>44380.557930671297</v>
      </c>
      <c r="K18" s="1020" t="s">
        <v>1034</v>
      </c>
      <c r="L18" s="1021"/>
      <c r="M18" s="1021"/>
      <c r="N18" s="1021"/>
      <c r="O18" s="1021"/>
      <c r="P18" s="1021"/>
      <c r="Q18" s="1021"/>
      <c r="R18" s="1021"/>
      <c r="S18" s="1021"/>
      <c r="T18" s="1021"/>
      <c r="U18" s="1021"/>
      <c r="V18" s="1021"/>
      <c r="W18" s="1021"/>
      <c r="X18" s="1021"/>
      <c r="Y18" s="1021"/>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482</v>
      </c>
      <c r="I21" s="447"/>
      <c r="J21" s="742">
        <v>44429.414461574102</v>
      </c>
      <c r="K21" s="1022" t="s">
        <v>1068</v>
      </c>
      <c r="L21" s="1023"/>
      <c r="M21" s="1023"/>
      <c r="N21" s="1023"/>
      <c r="O21" s="1023"/>
      <c r="P21" s="1023"/>
      <c r="Q21" s="1023"/>
      <c r="R21" s="1023"/>
      <c r="S21" s="1023"/>
      <c r="T21" s="1023"/>
      <c r="U21" s="1023"/>
      <c r="V21" s="1023"/>
      <c r="W21" s="1023"/>
      <c r="X21" s="1023"/>
      <c r="Y21" s="1024"/>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483</v>
      </c>
      <c r="SK24" s="423"/>
      <c r="SL24" s="411"/>
      <c r="SM24" s="411"/>
      <c r="SN24" s="411"/>
    </row>
    <row r="25" spans="1:508" ht="5.0999999999999996" hidden="1" customHeight="1" outlineLevel="3" x14ac:dyDescent="0.25">
      <c r="A25" s="411"/>
      <c r="B25" s="420"/>
      <c r="C25" s="629">
        <f>INT($C$6)+3.005</f>
        <v>4.0049999999999999</v>
      </c>
      <c r="D25" s="442" t="s">
        <v>479</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484</v>
      </c>
      <c r="I26" s="635"/>
      <c r="J26" s="449" t="s">
        <v>485</v>
      </c>
      <c r="K26" s="450">
        <v>15</v>
      </c>
      <c r="L26" s="449" t="s">
        <v>486</v>
      </c>
      <c r="M26" s="450">
        <v>8.43</v>
      </c>
      <c r="N26" s="447" t="s">
        <v>487</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488</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489</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490</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491</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483</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470</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472</v>
      </c>
      <c r="F41" s="497">
        <v>1</v>
      </c>
      <c r="G41" s="433"/>
      <c r="H41" s="641" t="s">
        <v>744</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822</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823</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824</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822</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823</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822</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823</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476</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825</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477</v>
      </c>
      <c r="C56" s="629">
        <f>INT(MAX($C$59:$C$123))+1</f>
        <v>5</v>
      </c>
      <c r="D56" s="442" t="s">
        <v>478</v>
      </c>
      <c r="E56" s="500"/>
      <c r="F56" s="500"/>
      <c r="G56" s="442"/>
      <c r="H56" s="500" t="s">
        <v>826</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828</v>
      </c>
      <c r="I57" s="460" t="s">
        <v>838</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475</v>
      </c>
      <c r="I58" s="645" t="s">
        <v>202</v>
      </c>
      <c r="J58" s="429" t="s">
        <v>914</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479</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976</v>
      </c>
      <c r="I60" s="463" t="s">
        <v>827</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979</v>
      </c>
      <c r="I63" s="647" t="s">
        <v>827</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980</v>
      </c>
      <c r="I66" s="463" t="s">
        <v>827</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981</v>
      </c>
      <c r="I69" s="463" t="s">
        <v>827</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978</v>
      </c>
      <c r="I72" s="463" t="s">
        <v>827</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982</v>
      </c>
      <c r="I75" s="463" t="s">
        <v>827</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977</v>
      </c>
      <c r="I78" s="463" t="s">
        <v>827</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983</v>
      </c>
      <c r="I81" s="647" t="s">
        <v>827</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984</v>
      </c>
      <c r="I84" s="463" t="s">
        <v>827</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985</v>
      </c>
      <c r="I87" s="463" t="s">
        <v>827</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986</v>
      </c>
      <c r="I90" s="463" t="s">
        <v>827</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987</v>
      </c>
      <c r="I93" s="463" t="s">
        <v>827</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988</v>
      </c>
      <c r="I96" s="463" t="s">
        <v>827</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989</v>
      </c>
      <c r="I99" s="647" t="s">
        <v>827</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990</v>
      </c>
      <c r="I102" s="463" t="s">
        <v>827</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991</v>
      </c>
      <c r="I105" s="463" t="s">
        <v>827</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992</v>
      </c>
      <c r="I108" s="463" t="s">
        <v>827</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993</v>
      </c>
      <c r="I111" s="463" t="s">
        <v>827</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994</v>
      </c>
      <c r="I114" s="463" t="s">
        <v>827</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995</v>
      </c>
      <c r="I117" s="463" t="s">
        <v>827</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996</v>
      </c>
      <c r="I120" s="463" t="s">
        <v>827</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483</v>
      </c>
      <c r="SK123" s="423"/>
      <c r="SL123" s="411"/>
      <c r="SM123" s="411"/>
      <c r="SN123" s="411"/>
    </row>
    <row r="124" spans="1:508" outlineLevel="1" x14ac:dyDescent="0.25">
      <c r="A124" s="411"/>
      <c r="B124" s="420"/>
      <c r="C124" s="629">
        <f>INT($C$40)+1</f>
        <v>2</v>
      </c>
      <c r="D124" s="442"/>
      <c r="E124" s="500"/>
      <c r="F124" s="500"/>
      <c r="G124" s="442"/>
      <c r="H124" s="503" t="s">
        <v>829</v>
      </c>
      <c r="I124" s="460"/>
      <c r="J124" s="460" t="s">
        <v>839</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671</v>
      </c>
      <c r="I125" s="645" t="s">
        <v>830</v>
      </c>
      <c r="J125" s="429" t="s">
        <v>914</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479</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1023</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1014</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1015</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1017</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1016</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1018</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1021</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1022</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1018</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1019</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1020</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1026</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1018</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1019</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1020</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681</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682</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683</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831</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832</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833</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834</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835</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836</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837</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1014</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1015</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1017</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1016</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1018</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1021</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1022</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1018</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1019</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1020</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1026</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1018</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1019</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1020</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681</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682</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683</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831</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832</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833</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834</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835</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836</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837</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1014</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1015</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1017</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1016</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1018</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1021</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1022</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1018</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1019</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1020</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1026</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1018</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1019</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1020</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681</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682</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683</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831</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832</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833</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834</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835</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836</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837</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1014</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1015</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1017</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1016</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1018</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1021</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1022</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1018</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1019</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1020</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1026</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1018</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1019</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1020</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681</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682</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683</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831</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832</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833</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834</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835</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836</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837</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1014</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1015</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1017</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1016</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1018</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1021</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1022</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1018</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1019</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1020</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1026</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1018</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1019</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1020</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681</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682</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683</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831</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832</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833</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834</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835</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836</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837</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1014</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1015</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1017</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1016</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1018</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1021</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1022</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1018</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1019</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1020</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1026</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1018</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1019</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1020</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681</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682</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683</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831</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832</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833</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834</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835</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836</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837</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1014</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1015</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1017</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1016</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1018</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1021</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1022</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1018</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1019</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1020</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1026</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1018</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1019</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1020</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681</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682</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683</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831</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832</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833</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834</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835</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836</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837</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1014</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1015</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1017</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1016</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1018</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1021</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1022</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1018</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1019</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1020</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1026</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1018</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1019</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1020</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681</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682</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683</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831</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832</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833</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834</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835</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836</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837</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1014</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1015</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1017</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1016</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1018</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1021</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1022</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1018</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1019</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1020</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1026</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1018</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1019</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1020</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681</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682</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683</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831</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832</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833</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834</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835</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836</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837</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483</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820</v>
      </c>
    </row>
  </sheetData>
  <mergeCells count="2">
    <mergeCell ref="K18:Y18"/>
    <mergeCell ref="K21:Y21"/>
  </mergeCells>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960</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961</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1069</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952</v>
      </c>
      <c r="J11" s="803"/>
      <c r="K11" s="804"/>
      <c r="L11" s="804"/>
      <c r="M11" s="803"/>
      <c r="N11" s="803"/>
      <c r="O11" s="803" t="s">
        <v>956</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959</v>
      </c>
      <c r="J12" s="803"/>
      <c r="K12" s="803" t="s">
        <v>224</v>
      </c>
      <c r="L12" s="803" t="s">
        <v>958</v>
      </c>
      <c r="M12" s="803" t="s">
        <v>957</v>
      </c>
      <c r="N12" s="803" t="s">
        <v>956</v>
      </c>
      <c r="O12" s="803" t="str">
        <f>"per "&amp;$I$26&amp;" MJ"</f>
        <v>per 100 MJ</v>
      </c>
      <c r="P12" s="803"/>
      <c r="Q12" s="803" t="s">
        <v>1032</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966</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967</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968</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969</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970</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971</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972</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973</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974</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975</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955</v>
      </c>
      <c r="I26" s="817">
        <v>100</v>
      </c>
      <c r="J26" s="795" t="s">
        <v>954</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953</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465</v>
      </c>
      <c r="B5" s="338">
        <v>1</v>
      </c>
    </row>
    <row r="6" spans="1:2" ht="7.35" customHeight="1" x14ac:dyDescent="0.25"/>
    <row r="7" spans="1:2" x14ac:dyDescent="0.25">
      <c r="A7" s="72" t="s">
        <v>466</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445</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997</v>
      </c>
      <c r="B25" s="338">
        <v>1</v>
      </c>
    </row>
    <row r="26" spans="1:2" x14ac:dyDescent="0.25">
      <c r="A26" s="72" t="s">
        <v>998</v>
      </c>
      <c r="B26" s="338">
        <v>1</v>
      </c>
    </row>
    <row r="27" spans="1:2" x14ac:dyDescent="0.25">
      <c r="A27" s="72" t="s">
        <v>999</v>
      </c>
      <c r="B27" s="338">
        <v>1</v>
      </c>
    </row>
    <row r="29" spans="1:2" x14ac:dyDescent="0.25">
      <c r="A29" s="71" t="s">
        <v>98</v>
      </c>
      <c r="B29" s="71"/>
    </row>
    <row r="30" spans="1:2" x14ac:dyDescent="0.25">
      <c r="A30" s="72" t="s">
        <v>445</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997</v>
      </c>
      <c r="B35" s="338">
        <v>1</v>
      </c>
    </row>
    <row r="36" spans="1:2" x14ac:dyDescent="0.25">
      <c r="A36" s="72" t="s">
        <v>998</v>
      </c>
      <c r="B36" s="338">
        <v>1</v>
      </c>
    </row>
    <row r="37" spans="1:2" x14ac:dyDescent="0.25">
      <c r="A37" s="72" t="s">
        <v>999</v>
      </c>
      <c r="B37" s="338">
        <v>1</v>
      </c>
    </row>
    <row r="39" spans="1:2" x14ac:dyDescent="0.25">
      <c r="A39" s="71" t="s">
        <v>106</v>
      </c>
      <c r="B39" s="71"/>
    </row>
    <row r="40" spans="1:2" x14ac:dyDescent="0.25">
      <c r="A40" s="72" t="s">
        <v>445</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997</v>
      </c>
      <c r="B45" s="338">
        <v>1</v>
      </c>
    </row>
    <row r="46" spans="1:2" x14ac:dyDescent="0.25">
      <c r="A46" s="72" t="s">
        <v>998</v>
      </c>
      <c r="B46" s="338">
        <v>1</v>
      </c>
    </row>
    <row r="47" spans="1:2" x14ac:dyDescent="0.25">
      <c r="A47" s="72" t="s">
        <v>999</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419</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1063</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254</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429</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1076</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1077</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1078</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1079</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1080</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352</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370</v>
      </c>
      <c r="H70" s="397">
        <v>1</v>
      </c>
      <c r="I70" s="199"/>
      <c r="K70" s="309" t="s">
        <v>371</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Crop!H64</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Crop!H65</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Crop!H66</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Crop!H67</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Crop!H68</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Crop!H69</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Crop!H70</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Crop!H72</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Crop!H73</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Crop!H74</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Crop!H75</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Crop!H76</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Crop!H77</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Crop!H78</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Crop!H79</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Crop!H80</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1043</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431</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1061</v>
      </c>
      <c r="H156" s="779"/>
      <c r="I156" s="109" t="s">
        <v>1060</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850</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361</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327</v>
      </c>
      <c r="I162" s="401" t="s">
        <v>362</v>
      </c>
      <c r="J162" s="401" t="s">
        <v>363</v>
      </c>
      <c r="K162" s="401" t="s">
        <v>364</v>
      </c>
      <c r="L162" s="401" t="s">
        <v>365</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430</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327</v>
      </c>
      <c r="I183" s="401" t="s">
        <v>362</v>
      </c>
      <c r="J183" s="401" t="s">
        <v>363</v>
      </c>
      <c r="K183" s="401" t="s">
        <v>364</v>
      </c>
      <c r="L183" s="401" t="s">
        <v>365</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366</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368</v>
      </c>
      <c r="K204" s="700" t="s">
        <v>369</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367</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1075</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368</v>
      </c>
      <c r="K229" s="401" t="s">
        <v>369</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457</v>
      </c>
      <c r="B4" s="408">
        <v>0</v>
      </c>
    </row>
    <row r="6" spans="1:3" x14ac:dyDescent="0.25">
      <c r="B6" s="69" t="s">
        <v>1086</v>
      </c>
      <c r="C6" s="69" t="s">
        <v>115</v>
      </c>
    </row>
    <row r="7" spans="1:3" x14ac:dyDescent="0.25">
      <c r="A7" s="69" t="s">
        <v>1085</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461</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462</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930</v>
      </c>
      <c r="H16" s="54"/>
      <c r="I16" s="741" t="s">
        <v>463</v>
      </c>
      <c r="K16" s="741" t="s">
        <v>1032</v>
      </c>
      <c r="L16" s="54"/>
      <c r="M16" s="741" t="s">
        <v>936</v>
      </c>
      <c r="N16" s="54"/>
      <c r="O16" s="741" t="s">
        <v>937</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464</v>
      </c>
      <c r="H17" s="54"/>
      <c r="I17" s="54" t="s">
        <v>464</v>
      </c>
      <c r="J17" s="226"/>
      <c r="K17" s="54" t="s">
        <v>1033</v>
      </c>
      <c r="L17" s="54"/>
      <c r="M17" s="54" t="s">
        <v>935</v>
      </c>
      <c r="N17" s="54"/>
      <c r="O17" s="54" t="s">
        <v>938</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334</vt:i4>
      </vt:variant>
    </vt:vector>
  </HeadingPairs>
  <TitlesOfParts>
    <vt:vector size="349"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2021-11-16T03:14:35Z</dcterms:modified>
</cp:coreProperties>
</file>