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95149BDC-8B24-4D7E-A725-7DC65212EF3D}" xr6:coauthVersionLast="46" xr6:coauthVersionMax="46" xr10:uidLastSave="{00000000-0000-0000-0000-000000000000}"/>
  <bookViews>
    <workbookView xWindow="29775" yWindow="30" windowWidth="27870" windowHeight="1525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Z688" i="14" l="1"/>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X175" i="13" l="1"/>
  <c r="AC103" i="13"/>
  <c r="AA685" i="14"/>
  <c r="AC109" i="13"/>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J222" i="13" l="1"/>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240" i="13"/>
  <c r="Z638" i="14"/>
  <c r="Z737" i="14"/>
  <c r="AA736" i="14"/>
  <c r="Z636" i="14"/>
  <c r="Z975" i="14"/>
  <c r="AA976" i="14"/>
  <c r="Z243" i="13" l="1"/>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charset val="1"/>
          </rPr>
          <t>John:</t>
        </r>
        <r>
          <rPr>
            <sz val="9"/>
            <color indexed="81"/>
            <rFont val="Tahoma"/>
            <charset val="1"/>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<sst xmlns="http://schemas.openxmlformats.org/spreadsheetml/2006/main" count="4166" uniqueCount="2481">
  <si>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</si>
  <si>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</si>
  <si>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</si>
  <si>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</si>
  <si>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</si>
  <si>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</si>
  <si>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</si>
  <si>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</si>
  <si>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</si>
  <si>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</si>
  <si>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</si>
  <si>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</si>
  <si>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</si>
  <si>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</si>
  <si>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</si>
  <si>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</si>
  <si>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</si>
  <si>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</si>
  <si>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</si>
  <si>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</si>
  <si>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</si>
  <si>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</si>
  <si>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</si>
  <si>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</si>
  <si>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</si>
  <si>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</si>
  <si>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</si>
  <si>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</si>
  <si>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</si>
  <si>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</si>
  <si>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</si>
  <si>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</si>
  <si>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</si>
  <si>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</si>
  <si>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</si>
  <si>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</si>
  <si>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</si>
  <si>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</si>
  <si>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</si>
  <si>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</si>
  <si>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</si>
  <si>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</si>
  <si>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</si>
  <si>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</si>
  <si>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</si>
  <si>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</si>
  <si>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</si>
  <si>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</si>
  <si>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</si>
  <si>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</si>
  <si>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</si>
  <si>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</si>
  <si>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</si>
  <si>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</si>
  <si>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</si>
  <si>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</si>
  <si>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</si>
  <si>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</si>
  <si>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</si>
  <si>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</si>
  <si>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</si>
  <si>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</si>
  <si>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</si>
  <si>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</si>
  <si>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</si>
  <si>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</si>
  <si>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</si>
  <si>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</si>
  <si>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</si>
  <si>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</si>
  <si>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</si>
  <si>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</si>
  <si>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</si>
  <si>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</si>
  <si>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</si>
  <si>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</si>
  <si>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</si>
  <si>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</si>
  <si>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</si>
  <si>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</si>
  <si>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</si>
  <si>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</si>
  <si>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</si>
  <si>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</si>
  <si>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</si>
  <si>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</si>
  <si>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</si>
  <si>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</si>
  <si>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</si>
  <si>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</si>
  <si>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</si>
  <si>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</si>
  <si>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</si>
  <si>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</si>
  <si>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</si>
  <si>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</si>
  <si>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</si>
  <si>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</si>
  <si>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</si>
  <si>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</si>
  <si>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</si>
  <si>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</si>
  <si>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</si>
  <si>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</si>
  <si>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</si>
  <si>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</si>
  <si>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</si>
  <si>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</si>
  <si>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</si>
  <si>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</si>
  <si>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</si>
  <si>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</si>
  <si>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</si>
  <si>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</si>
  <si>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</si>
  <si>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</si>
  <si>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</si>
  <si>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</si>
  <si>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</si>
  <si>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</si>
  <si>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</si>
  <si>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</si>
  <si>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</si>
  <si>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</si>
  <si>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</si>
  <si>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</si>
  <si>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</si>
  <si>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</si>
  <si>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</si>
  <si>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</si>
  <si>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</si>
  <si>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</si>
  <si>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</si>
  <si>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</si>
  <si>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</si>
  <si>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</si>
  <si>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</si>
  <si>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</si>
  <si>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</si>
  <si>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</si>
  <si>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</si>
  <si>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</si>
  <si>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</si>
  <si>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</si>
  <si>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</si>
  <si>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</si>
  <si>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</si>
  <si>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</si>
  <si>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</si>
  <si>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</si>
  <si>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</si>
  <si>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</si>
  <si>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</si>
  <si>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</si>
  <si>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</si>
  <si>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</si>
  <si>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</si>
  <si>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</si>
  <si>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</si>
  <si>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</si>
  <si>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</si>
  <si>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</si>
  <si>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</si>
  <si>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</si>
  <si>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</si>
  <si>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</si>
  <si>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</si>
  <si>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</si>
  <si>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</si>
  <si>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</si>
  <si>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</si>
  <si>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</si>
  <si>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</si>
  <si>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</si>
  <si>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</si>
  <si>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</si>
  <si>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</si>
  <si>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</si>
  <si>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</si>
  <si>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</si>
  <si>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</si>
  <si>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</si>
  <si>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</si>
  <si>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</si>
  <si>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</si>
  <si>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</si>
  <si>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</si>
  <si>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</si>
  <si>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</si>
  <si>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</si>
  <si>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</si>
  <si>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</si>
  <si>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</si>
  <si>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</si>
  <si>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</si>
  <si>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</si>
  <si>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</si>
  <si>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</si>
  <si>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</si>
  <si>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</si>
  <si>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</si>
  <si>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</si>
  <si>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</si>
  <si>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</si>
  <si>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</si>
  <si>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</si>
  <si>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</si>
  <si>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</si>
  <si>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</si>
  <si>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</si>
  <si>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</si>
  <si>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</si>
  <si>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</si>
  <si>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</si>
  <si>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</si>
  <si>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</si>
  <si>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</si>
  <si>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</si>
  <si>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</si>
  <si>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</si>
  <si>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</si>
  <si>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</si>
  <si>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</si>
  <si>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</si>
  <si>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</si>
  <si>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</si>
  <si>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</si>
  <si>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</si>
  <si>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</si>
  <si>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</si>
  <si>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</si>
  <si>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</si>
  <si>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</si>
  <si>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</si>
  <si>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</si>
  <si>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</si>
  <si>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</si>
  <si>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</si>
  <si>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</si>
  <si>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</si>
  <si>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</si>
  <si>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</si>
  <si>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</si>
  <si>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</si>
  <si>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</si>
  <si>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</si>
  <si>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</si>
  <si>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</si>
  <si>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</si>
  <si>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</si>
  <si>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</si>
  <si>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</si>
  <si>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</si>
  <si>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</si>
  <si>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</si>
  <si>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</si>
  <si>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</si>
  <si>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</si>
  <si>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</si>
  <si>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</si>
  <si>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</si>
  <si>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</si>
  <si>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</si>
  <si>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</si>
  <si>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</si>
  <si>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</si>
  <si>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</si>
  <si>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</si>
  <si>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</si>
  <si>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</si>
  <si>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</si>
  <si>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</si>
  <si>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</si>
  <si>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</si>
  <si>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</si>
  <si>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</si>
  <si>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</si>
  <si>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</si>
  <si>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</si>
  <si>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</si>
  <si>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</si>
  <si>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</si>
  <si>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</si>
  <si>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</si>
  <si>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</si>
  <si>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</si>
  <si>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</si>
  <si>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</si>
  <si>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</si>
  <si>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</si>
  <si>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</si>
  <si>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</si>
  <si>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</si>
  <si>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</si>
  <si>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</si>
  <si>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</si>
  <si>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</si>
  <si>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</si>
  <si>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</si>
  <si>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</si>
  <si>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</si>
  <si>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</si>
  <si>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</si>
  <si>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</si>
  <si>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</si>
  <si>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</si>
  <si>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</si>
  <si>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</si>
  <si>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</si>
  <si>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</si>
  <si>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</si>
  <si>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</si>
  <si>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</si>
  <si>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</si>
  <si>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</si>
  <si>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</si>
  <si>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</si>
  <si>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</si>
  <si>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</si>
  <si>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</si>
  <si>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</si>
  <si>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</si>
  <si>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</si>
  <si>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</si>
  <si>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</si>
  <si>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</si>
  <si>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</si>
  <si>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</si>
  <si>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</si>
  <si>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</si>
  <si>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</si>
  <si>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</si>
  <si>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</si>
  <si>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</si>
  <si>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</si>
  <si>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</si>
  <si>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</si>
  <si>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</si>
  <si>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</si>
  <si>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</si>
  <si>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</si>
  <si>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</si>
  <si>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</si>
  <si>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</si>
  <si>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</si>
  <si>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</si>
  <si>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</si>
  <si>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</si>
  <si>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</si>
  <si>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</si>
  <si>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</si>
  <si>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</si>
  <si>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</si>
  <si>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</si>
  <si>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</si>
  <si>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</si>
  <si>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</si>
  <si>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</si>
  <si>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</si>
  <si>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</si>
  <si>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</si>
  <si>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</si>
  <si>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</si>
  <si>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</si>
  <si>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</si>
  <si>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</si>
  <si>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</si>
  <si>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</si>
  <si>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</si>
  <si>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</si>
  <si>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</si>
  <si>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</si>
  <si>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</si>
  <si>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</si>
  <si>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</si>
  <si>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</si>
  <si>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</si>
  <si>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</si>
  <si>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</si>
  <si>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</si>
  <si>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</si>
  <si>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</si>
  <si>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</si>
  <si>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</si>
  <si>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</si>
  <si>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</si>
  <si>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</si>
  <si>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</si>
  <si>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</si>
  <si>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</si>
  <si>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</si>
  <si>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</si>
  <si>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</si>
  <si>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</si>
  <si>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</si>
  <si>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</si>
  <si>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</si>
  <si>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</si>
  <si>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</si>
  <si>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</si>
  <si>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</si>
  <si>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</si>
  <si>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</si>
  <si>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</si>
  <si>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</si>
  <si>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</si>
  <si>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</si>
  <si>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</si>
  <si>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</si>
  <si>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</si>
  <si>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</si>
  <si>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</si>
  <si>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</si>
  <si>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</si>
  <si>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</si>
  <si>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</si>
  <si>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</si>
  <si>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</si>
  <si>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</si>
  <si>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</si>
  <si>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</si>
  <si>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</si>
  <si>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</si>
  <si>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</si>
  <si>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</si>
  <si>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</si>
  <si>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</si>
  <si>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</si>
  <si>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</si>
  <si>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</si>
  <si>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</si>
  <si>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</si>
  <si>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</si>
  <si>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</si>
  <si>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</si>
  <si>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</si>
  <si>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</si>
  <si>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</si>
  <si>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</si>
  <si>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</si>
  <si>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</si>
  <si>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</si>
  <si>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</si>
  <si>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</si>
  <si>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</si>
  <si>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</si>
  <si>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</si>
  <si>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</si>
  <si>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</si>
  <si>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</si>
  <si>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</si>
  <si>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</si>
  <si>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</si>
  <si>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</si>
  <si>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</si>
  <si>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</si>
  <si>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</si>
  <si>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</si>
  <si>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</si>
  <si>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</si>
  <si>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</si>
  <si>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</si>
  <si>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</si>
  <si>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</si>
  <si>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</si>
  <si>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</si>
  <si>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</si>
  <si>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</si>
  <si>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</si>
  <si>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</si>
  <si>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</si>
  <si>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</si>
  <si>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</si>
  <si>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</si>
  <si>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</si>
  <si>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</si>
  <si>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</si>
  <si>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</si>
  <si>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</si>
  <si>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</si>
  <si>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</si>
  <si>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</si>
  <si>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</si>
  <si>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</si>
  <si>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</si>
  <si>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</si>
  <si>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</si>
  <si>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</si>
  <si>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</si>
  <si>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</si>
  <si>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</si>
  <si>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</si>
  <si>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</si>
  <si>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</si>
  <si>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</si>
  <si>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</si>
  <si>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</si>
  <si>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</si>
  <si>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</si>
  <si>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</si>
  <si>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</si>
  <si>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</si>
  <si>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</si>
  <si>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</si>
  <si>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</si>
  <si>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</si>
  <si>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</si>
  <si>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</si>
  <si>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</si>
  <si>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</si>
  <si>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</si>
  <si>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</si>
  <si>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</si>
  <si>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</si>
  <si>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</si>
  <si>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</si>
  <si>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</si>
  <si>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</si>
  <si>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</si>
  <si>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</si>
  <si>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</si>
  <si>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</si>
  <si>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</si>
  <si>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</si>
  <si>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</si>
  <si>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</si>
  <si>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</si>
  <si>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</si>
  <si>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</si>
  <si>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</si>
  <si>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</si>
  <si>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</si>
  <si>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</si>
  <si>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</si>
  <si>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</si>
  <si>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</si>
  <si>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</si>
  <si>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</si>
  <si>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</si>
  <si>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</si>
  <si>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</si>
  <si>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</si>
  <si>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</si>
  <si>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</si>
  <si>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</si>
  <si>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</si>
  <si>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</si>
  <si>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</si>
  <si>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</si>
  <si>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</si>
  <si>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</si>
  <si>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</si>
  <si>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</si>
  <si>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</si>
  <si>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</si>
  <si>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</si>
  <si>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</si>
  <si>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</si>
  <si>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</si>
  <si>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</si>
  <si>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</si>
  <si>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</si>
  <si>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</si>
  <si>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</si>
  <si>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</si>
  <si>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</si>
  <si>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</si>
  <si>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</si>
  <si>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</si>
  <si>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</si>
  <si>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</si>
  <si>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</si>
  <si>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</si>
  <si>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</si>
  <si>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</si>
  <si>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</si>
  <si>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</si>
  <si>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</si>
  <si>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</si>
  <si>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</si>
  <si>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</si>
  <si>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</si>
  <si>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</si>
  <si>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</si>
  <si>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</si>
  <si>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</si>
  <si>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</si>
  <si>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</si>
  <si>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</si>
  <si>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</si>
  <si>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</si>
  <si>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</si>
  <si>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</si>
  <si>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</si>
  <si>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</si>
  <si>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</si>
  <si>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</si>
  <si>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</si>
  <si>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</si>
  <si>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</si>
  <si>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</si>
  <si>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</si>
  <si>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</si>
  <si>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</si>
  <si>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</si>
  <si>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</si>
  <si>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</si>
  <si>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</si>
  <si>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</si>
  <si>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</si>
  <si>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</si>
  <si>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</si>
  <si>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</si>
  <si>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</si>
  <si>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</si>
  <si>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</si>
  <si>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</si>
  <si>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</si>
  <si>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</si>
  <si>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</si>
  <si>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</si>
  <si>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</si>
  <si>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</si>
  <si>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</si>
  <si>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</si>
  <si>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</si>
  <si>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</si>
  <si>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</si>
  <si>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</si>
  <si>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</si>
  <si>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</si>
  <si>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</si>
  <si>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</si>
  <si>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</si>
  <si>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</si>
  <si>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</si>
  <si>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</si>
  <si>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</si>
  <si>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</si>
  <si>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</si>
  <si>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</si>
  <si>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</si>
  <si>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</si>
  <si>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</si>
  <si>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</si>
  <si>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</si>
  <si>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</si>
  <si>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</si>
  <si>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</si>
  <si>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</si>
  <si>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</si>
  <si>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</si>
  <si>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</si>
  <si>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</si>
  <si>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</si>
  <si>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</si>
  <si>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</si>
  <si>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</si>
  <si>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</si>
  <si>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</si>
  <si>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</si>
  <si>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</si>
  <si>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</si>
  <si>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</si>
  <si>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</si>
  <si>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</si>
  <si>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</si>
  <si>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</si>
  <si>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</si>
  <si>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</si>
  <si>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</si>
  <si>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</si>
  <si>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</si>
  <si>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</si>
  <si>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</si>
  <si>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</si>
  <si>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</si>
  <si>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</si>
  <si>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</si>
  <si>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</si>
  <si>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</si>
  <si>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</si>
  <si>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</si>
  <si>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</si>
  <si>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</si>
  <si>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</si>
  <si>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</si>
  <si>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</si>
  <si>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</si>
  <si>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</si>
  <si>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</si>
  <si>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</si>
  <si>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</si>
  <si>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</si>
  <si>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</si>
  <si>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</si>
  <si>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</si>
  <si>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</si>
  <si>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</si>
  <si>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</si>
  <si>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</si>
  <si>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</si>
  <si>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</si>
  <si>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</si>
  <si>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</si>
  <si>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</si>
  <si>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</si>
  <si>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</si>
  <si>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</si>
  <si>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</si>
  <si>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</si>
  <si>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</si>
  <si>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</si>
  <si>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</si>
  <si>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</si>
  <si>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</si>
  <si>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</si>
  <si>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</si>
  <si>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</si>
  <si>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</si>
  <si>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</si>
  <si>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</si>
  <si>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</si>
  <si>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</si>
  <si>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</si>
  <si>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</si>
  <si>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</si>
  <si>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</si>
  <si>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</si>
  <si>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</si>
  <si>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</si>
  <si>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</si>
  <si>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</si>
  <si>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</si>
  <si>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</si>
  <si>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</si>
  <si>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</si>
  <si>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</si>
  <si>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</si>
  <si>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</si>
  <si>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</si>
  <si>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</si>
  <si>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</si>
  <si>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</si>
  <si>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</si>
  <si>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</si>
  <si>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</si>
  <si>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</si>
  <si>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</si>
  <si>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</si>
  <si>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</si>
  <si>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</si>
  <si>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</si>
  <si>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</si>
  <si>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</si>
  <si>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</si>
  <si>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</si>
  <si>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</si>
  <si>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</si>
  <si>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</si>
  <si>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</si>
  <si>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</si>
  <si>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</si>
  <si>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</si>
  <si>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</si>
  <si>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</si>
  <si>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</si>
  <si>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</si>
  <si>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</si>
  <si>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</si>
  <si>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</si>
  <si>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</si>
  <si>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</si>
  <si>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</si>
  <si>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</si>
  <si>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</si>
  <si>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</si>
  <si>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</si>
  <si>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</si>
  <si>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</si>
  <si>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</si>
  <si>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</si>
  <si>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</si>
  <si>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</si>
  <si>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</si>
  <si>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</si>
  <si>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</si>
  <si>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</si>
  <si>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</si>
  <si>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</si>
  <si>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</si>
  <si>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</si>
  <si>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</si>
  <si>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</si>
  <si>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</si>
  <si>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</si>
  <si>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</si>
  <si>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</si>
  <si>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</si>
  <si>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</si>
  <si>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</si>
  <si>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</si>
  <si>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</si>
  <si>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</si>
  <si>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</si>
  <si>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</si>
  <si>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</si>
  <si>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</si>
  <si>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</si>
  <si>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</si>
  <si>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</si>
  <si>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</si>
  <si>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</si>
  <si>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</si>
  <si>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</si>
  <si>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</si>
  <si>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</si>
  <si>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</si>
  <si>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</si>
  <si>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</si>
  <si>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</si>
  <si>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</si>
  <si>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</si>
  <si>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</si>
  <si>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</si>
  <si>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</si>
  <si>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</si>
  <si>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</si>
  <si>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</si>
  <si>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</si>
  <si>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</si>
  <si>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</si>
  <si>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</si>
  <si>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</si>
  <si>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</si>
  <si>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</si>
  <si>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</si>
  <si>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</si>
  <si>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</si>
  <si>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</si>
  <si>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</si>
  <si>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</si>
  <si>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</si>
  <si>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</si>
  <si>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</si>
  <si>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</si>
  <si>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</si>
  <si>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</si>
  <si>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</si>
  <si>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</si>
  <si>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</si>
  <si>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</si>
  <si>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</si>
  <si>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</si>
  <si>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</si>
  <si>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</si>
  <si>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</si>
  <si>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</si>
  <si>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</si>
  <si>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</si>
  <si>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</si>
  <si>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</si>
  <si>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</si>
  <si>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</si>
  <si>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</si>
  <si>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</si>
  <si>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</si>
  <si>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</si>
  <si>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</si>
  <si>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</si>
  <si>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</si>
  <si>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</si>
  <si>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</si>
  <si>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</si>
  <si>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</si>
  <si>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</si>
  <si>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</si>
  <si>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</si>
  <si>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</si>
  <si>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</si>
  <si>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</si>
  <si>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</si>
  <si>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</si>
  <si>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</si>
  <si>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</si>
  <si>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</si>
  <si>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</si>
  <si>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</si>
  <si>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</si>
  <si>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</si>
  <si>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</si>
  <si>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</si>
  <si>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</si>
  <si>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</si>
  <si>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</si>
  <si>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</si>
  <si>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</si>
  <si>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</si>
  <si>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</si>
  <si>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</si>
  <si>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</si>
  <si>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</si>
  <si>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</si>
  <si>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</si>
  <si>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</si>
  <si>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</si>
  <si>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</si>
  <si>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</si>
  <si>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</si>
  <si>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</si>
  <si>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</si>
  <si>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</si>
  <si>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</si>
  <si>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</si>
  <si>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</si>
  <si>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</si>
  <si>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</si>
  <si>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</si>
  <si>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</si>
  <si>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</si>
  <si>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</si>
  <si>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</si>
  <si>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</si>
  <si>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</si>
  <si>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</si>
  <si>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</si>
  <si>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</si>
  <si>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</si>
  <si>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</si>
  <si>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</si>
  <si>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</si>
  <si>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</si>
  <si>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</si>
  <si>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</si>
  <si>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</si>
  <si>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</si>
  <si>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</si>
  <si>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</si>
  <si>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</si>
  <si>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</si>
  <si>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</si>
  <si>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</si>
  <si>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</si>
  <si>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</si>
  <si>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</si>
  <si>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</si>
  <si>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</si>
  <si>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</si>
  <si>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</si>
  <si>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</si>
  <si>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</si>
  <si>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</si>
  <si>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</si>
  <si>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</si>
  <si>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</si>
  <si>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</si>
  <si>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</si>
  <si>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</si>
  <si>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</si>
  <si>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</si>
  <si>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</si>
  <si>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</si>
  <si>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</si>
  <si>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</si>
  <si>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</si>
  <si>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</si>
  <si>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</si>
  <si>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</si>
  <si>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</si>
  <si>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</si>
  <si>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</si>
  <si>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</si>
  <si>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</si>
  <si>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</si>
  <si>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</si>
  <si>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</si>
  <si>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</si>
  <si>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</si>
  <si>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</si>
  <si>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</si>
  <si>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</si>
  <si>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</si>
  <si>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</si>
  <si>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</si>
  <si>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</si>
  <si>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</si>
  <si>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</si>
  <si>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</si>
  <si>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</si>
  <si>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</si>
  <si>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</si>
  <si>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</si>
  <si>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</si>
  <si>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</si>
  <si>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</si>
  <si>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</si>
  <si>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</si>
  <si>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</si>
  <si>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</si>
  <si>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</si>
  <si>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</si>
  <si>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</si>
  <si>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</si>
  <si>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</si>
  <si>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</si>
  <si>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</si>
  <si>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</si>
  <si>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</si>
  <si>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</si>
  <si>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</si>
  <si>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</si>
  <si>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</si>
  <si>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</si>
  <si>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</si>
  <si>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</si>
  <si>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</si>
  <si>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</si>
  <si>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</si>
  <si>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</si>
  <si>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</si>
  <si>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</si>
  <si>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</si>
  <si>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</si>
  <si>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</si>
  <si>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</si>
  <si>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</si>
  <si>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</si>
  <si>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</si>
  <si>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</si>
  <si>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</si>
  <si>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</si>
  <si>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</si>
  <si>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</si>
  <si>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</si>
  <si>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</si>
  <si>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</si>
  <si>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</si>
  <si>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</si>
  <si>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</si>
  <si>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</si>
  <si>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</si>
  <si>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</si>
  <si>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</si>
  <si>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</si>
  <si>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</si>
  <si>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</si>
  <si>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</si>
  <si>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</si>
  <si>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</si>
  <si>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</si>
  <si>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</si>
  <si>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</si>
  <si>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</si>
  <si>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</si>
  <si>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</si>
  <si>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</si>
  <si>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</si>
  <si>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</si>
  <si>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</si>
  <si>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</si>
  <si>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</si>
  <si>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</si>
  <si>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</si>
  <si>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</si>
  <si>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</si>
  <si>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</si>
  <si>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</si>
  <si>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</si>
  <si>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</si>
  <si>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</si>
  <si>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</si>
  <si>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</si>
  <si>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</si>
  <si>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</si>
  <si>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</si>
  <si>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</si>
  <si>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</si>
  <si>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</si>
  <si>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</si>
  <si>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</si>
  <si>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</si>
  <si>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</si>
  <si>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</si>
  <si>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</si>
  <si>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</si>
  <si>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</si>
  <si>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</si>
  <si>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</si>
  <si>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</si>
  <si>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</si>
  <si>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</si>
  <si>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</si>
  <si>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</si>
  <si>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</si>
  <si>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</si>
  <si>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</si>
  <si>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</si>
  <si>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</si>
  <si>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</si>
  <si>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</si>
  <si>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</si>
  <si>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</si>
  <si>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</si>
  <si>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</si>
  <si>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</si>
  <si>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</si>
  <si>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</si>
  <si>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</si>
  <si>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</si>
  <si>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</si>
  <si>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</si>
  <si>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</si>
  <si>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</si>
  <si>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</si>
  <si>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</si>
  <si>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</si>
  <si>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</si>
  <si>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</si>
  <si>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</si>
  <si>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</si>
  <si>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</si>
  <si>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</si>
  <si>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</si>
  <si>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</si>
  <si>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</si>
  <si>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</si>
  <si>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</si>
  <si>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</si>
  <si>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</si>
  <si>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</si>
  <si>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</si>
  <si>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</si>
  <si>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</si>
  <si>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</si>
  <si>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</si>
  <si>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</si>
  <si>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</si>
  <si>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</si>
  <si>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</si>
  <si>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</si>
  <si>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</si>
  <si>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</si>
  <si>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</si>
  <si>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</si>
  <si>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</si>
  <si>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</si>
  <si>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</si>
  <si>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</si>
  <si>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</si>
  <si>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</si>
  <si>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</si>
  <si>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</si>
  <si>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</si>
  <si>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</si>
  <si>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</si>
  <si>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</si>
  <si>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</si>
  <si>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</si>
  <si>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</si>
  <si>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</si>
  <si>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</si>
  <si>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</si>
  <si>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</si>
  <si>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</si>
  <si>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</si>
  <si>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</si>
  <si>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</si>
  <si>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</si>
  <si>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</si>
  <si>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</si>
  <si>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</si>
  <si>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</si>
  <si>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</si>
  <si>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</si>
  <si>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</si>
  <si>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</si>
  <si>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</si>
  <si>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</si>
  <si>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</si>
  <si>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</si>
  <si>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</si>
  <si>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</si>
  <si>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</si>
  <si>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</si>
  <si>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</si>
  <si>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</si>
  <si>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</si>
  <si>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</si>
  <si>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</si>
  <si>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</si>
  <si>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</si>
  <si>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</si>
  <si>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</si>
  <si>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</si>
  <si>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</si>
  <si>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</si>
  <si>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</si>
  <si>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</si>
  <si>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</si>
  <si>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</si>
  <si>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</si>
  <si>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</si>
  <si>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</si>
  <si>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</si>
  <si>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</si>
  <si>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</si>
  <si>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</si>
  <si>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</si>
  <si>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</si>
  <si>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</si>
  <si>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</si>
  <si>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</si>
  <si>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</si>
  <si>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</si>
  <si>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</si>
  <si>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</si>
  <si>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</si>
  <si>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</si>
  <si>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</si>
  <si>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</si>
  <si>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</si>
  <si>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</si>
  <si>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</si>
  <si>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</si>
  <si>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</si>
  <si>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</si>
  <si>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</si>
  <si>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</si>
  <si>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</si>
  <si>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</si>
  <si>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</si>
  <si>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</si>
  <si>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</si>
  <si>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</si>
  <si>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</si>
  <si>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</si>
  <si>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</si>
  <si>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</si>
  <si>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</si>
  <si>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</si>
  <si>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</si>
  <si>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</si>
  <si>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</si>
  <si>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</si>
  <si>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</si>
  <si>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</si>
  <si>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</si>
  <si>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</si>
  <si>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</si>
  <si>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</si>
  <si>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</si>
  <si>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</si>
  <si>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</si>
  <si>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</si>
  <si>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</si>
  <si>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</si>
  <si>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</si>
  <si>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</si>
  <si>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</si>
  <si>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</si>
  <si>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</si>
  <si>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</si>
  <si>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</si>
  <si>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</si>
  <si>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</si>
  <si>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</si>
  <si>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</si>
  <si>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</si>
  <si>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</si>
  <si>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</si>
  <si>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</si>
  <si>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</si>
  <si>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</si>
  <si>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</si>
  <si>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</si>
  <si>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</si>
  <si>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</si>
  <si>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</si>
  <si>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</si>
  <si>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</si>
  <si>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</si>
  <si>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</si>
  <si>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</si>
  <si>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</si>
  <si>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</si>
  <si>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</si>
  <si>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</si>
  <si>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</si>
  <si>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</si>
  <si>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</si>
  <si>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</si>
  <si>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</si>
  <si>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</si>
  <si>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</si>
  <si>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</si>
  <si>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</si>
  <si>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</si>
  <si>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</si>
  <si>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</si>
  <si>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</si>
  <si>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</si>
  <si>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</si>
  <si>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</si>
  <si>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</si>
  <si>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</si>
  <si>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</si>
  <si>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</si>
  <si>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</si>
  <si>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</si>
  <si>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</si>
  <si>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</si>
  <si>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</si>
  <si>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</si>
  <si>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</si>
  <si>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</si>
  <si>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</si>
  <si>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</si>
  <si>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</si>
  <si>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</si>
  <si>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</si>
  <si>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</si>
  <si>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</si>
  <si>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</si>
  <si>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</si>
  <si>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</si>
  <si>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</si>
  <si>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</si>
  <si>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</si>
  <si>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</si>
  <si>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</si>
  <si>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</si>
  <si>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</si>
  <si>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</si>
  <si>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</si>
  <si>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</si>
  <si>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</si>
  <si>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</si>
  <si>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</si>
  <si>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</si>
  <si>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</si>
  <si>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</si>
  <si>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</si>
  <si>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</si>
  <si>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</si>
  <si>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</si>
  <si>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</si>
  <si>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</si>
  <si>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</si>
  <si>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</si>
  <si>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</si>
  <si>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</si>
  <si>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</si>
  <si>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</si>
  <si>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</si>
  <si>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</si>
  <si>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</si>
  <si>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</si>
  <si>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</si>
  <si>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</si>
  <si>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</si>
  <si>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</si>
  <si>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</si>
  <si>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</si>
  <si>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</si>
  <si>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</si>
  <si>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</si>
  <si>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</si>
  <si>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</si>
  <si>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</si>
  <si>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</si>
  <si>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</si>
  <si>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</si>
  <si>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</si>
  <si>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</si>
  <si>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</si>
  <si>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</si>
  <si>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</si>
  <si>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</si>
  <si>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</si>
  <si>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</si>
  <si>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</si>
  <si>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</si>
  <si>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</si>
  <si>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</si>
  <si>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</si>
  <si>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</si>
  <si>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</si>
  <si>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</si>
  <si>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</si>
  <si>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</si>
  <si>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</si>
  <si>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</si>
  <si>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</si>
  <si>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</si>
  <si>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</si>
  <si>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</si>
  <si>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</si>
  <si>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</si>
  <si>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</si>
  <si>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</si>
  <si>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</si>
  <si>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</si>
  <si>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</si>
  <si>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</si>
  <si>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</si>
  <si>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</si>
  <si>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</si>
  <si>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</si>
  <si>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</si>
  <si>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</si>
  <si>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</si>
  <si>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</si>
  <si>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</si>
  <si>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</si>
  <si>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</si>
  <si>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</si>
  <si>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</si>
  <si>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</si>
  <si>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</si>
  <si>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</si>
  <si>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</si>
  <si>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</si>
  <si>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</si>
  <si>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</si>
  <si>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</si>
  <si>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</si>
  <si>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</si>
  <si>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</si>
  <si>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</si>
  <si>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</si>
  <si>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</si>
  <si>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</si>
  <si>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</si>
  <si>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</si>
  <si>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</si>
  <si>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</si>
  <si>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</si>
  <si>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</si>
  <si>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</si>
  <si>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</si>
  <si>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</si>
  <si>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</si>
  <si>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</si>
  <si>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</si>
  <si>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</si>
  <si>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</si>
  <si>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</si>
  <si>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</si>
  <si>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</si>
  <si>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</si>
  <si>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</si>
  <si>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</si>
  <si>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</si>
  <si>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</si>
  <si>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</si>
  <si>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</si>
  <si>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</si>
  <si>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</si>
  <si>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</si>
  <si>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</si>
  <si>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</si>
  <si>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</si>
  <si>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</si>
  <si>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</si>
  <si>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</si>
  <si>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</si>
  <si>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</si>
  <si>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</si>
  <si>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</si>
  <si>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</si>
  <si>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</si>
  <si>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</si>
  <si>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</si>
  <si>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</si>
  <si>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</si>
  <si>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</si>
  <si>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</si>
  <si>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</si>
  <si>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</si>
  <si>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</si>
  <si>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</si>
  <si>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</si>
  <si>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</si>
  <si>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</si>
  <si>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</si>
  <si>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</si>
  <si>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</si>
  <si>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</si>
  <si>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</si>
  <si>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</si>
  <si>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</si>
  <si>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</si>
  <si>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</si>
  <si>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</si>
  <si>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</si>
  <si>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</si>
  <si>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</si>
  <si>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</si>
  <si>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</si>
  <si>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</si>
  <si>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</si>
  <si>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</si>
  <si>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</si>
  <si>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</si>
  <si>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</si>
  <si>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</si>
  <si>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</si>
  <si>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</si>
  <si>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</si>
  <si>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</si>
  <si>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</si>
  <si>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</si>
  <si>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</si>
  <si>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</si>
  <si>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</si>
  <si>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</si>
  <si>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</si>
  <si>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</si>
  <si>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</si>
  <si>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</si>
  <si>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</si>
  <si>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</si>
  <si>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</si>
  <si>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</si>
  <si>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</si>
  <si>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</si>
  <si>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</si>
  <si>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</si>
  <si>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</si>
  <si>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</si>
  <si>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</si>
  <si>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</si>
  <si>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</si>
  <si>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</si>
  <si>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</si>
  <si>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</si>
  <si>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</si>
  <si>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</si>
  <si>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</si>
  <si>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</si>
  <si>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</si>
  <si>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</si>
  <si>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</si>
  <si>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</si>
  <si>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</si>
  <si>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</si>
  <si>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</si>
  <si>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</si>
  <si>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</si>
  <si>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</si>
  <si>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</si>
  <si>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</si>
  <si>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</si>
  <si>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</si>
  <si>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</si>
  <si>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</si>
  <si>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</si>
  <si>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</si>
  <si>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</si>
  <si>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</si>
  <si>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</si>
  <si>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</si>
  <si>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</si>
  <si>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</si>
  <si>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</si>
  <si>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</si>
  <si>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</si>
  <si>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</si>
  <si>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</si>
  <si>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</si>
  <si>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</si>
  <si>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</si>
  <si>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</si>
  <si>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</si>
  <si>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</si>
  <si>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</si>
  <si>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</si>
  <si>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</si>
  <si>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</si>
  <si>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</si>
  <si>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</si>
  <si>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</si>
  <si>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</si>
  <si>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</si>
  <si>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</si>
  <si>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</si>
  <si>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</si>
  <si>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</si>
  <si>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</si>
  <si>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</si>
  <si>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</si>
  <si>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</si>
  <si>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</si>
  <si>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</si>
  <si>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</si>
  <si>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</si>
  <si>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</si>
  <si>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</si>
  <si>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</si>
  <si>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</si>
  <si>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</si>
  <si>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</si>
  <si>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</si>
  <si>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</si>
  <si>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</si>
  <si>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</si>
  <si>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</si>
  <si>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</si>
  <si>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</si>
  <si>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</si>
  <si>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</si>
  <si>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</si>
  <si>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</si>
  <si>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</si>
  <si>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</si>
  <si>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</si>
  <si>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</si>
  <si>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</si>
  <si>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</si>
  <si>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</si>
  <si>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</si>
  <si>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</si>
  <si>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</si>
  <si>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</si>
  <si>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</si>
  <si>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</si>
  <si>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</si>
  <si>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</si>
  <si>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</si>
  <si>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</si>
  <si>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</si>
  <si>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</si>
  <si>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</si>
  <si>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</si>
  <si>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</si>
  <si>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</si>
  <si>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</si>
  <si>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</si>
  <si>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</si>
  <si>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</si>
  <si>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</si>
  <si>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</si>
  <si>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</si>
  <si>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</si>
  <si>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</si>
  <si>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</si>
  <si>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</si>
  <si>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</si>
  <si>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</si>
  <si>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</si>
  <si>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</si>
  <si>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</si>
  <si>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</si>
  <si>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</si>
  <si>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</si>
  <si>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</si>
  <si>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</si>
  <si>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</si>
  <si>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</si>
  <si>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</si>
  <si>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</si>
  <si>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</si>
  <si>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</si>
  <si>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</si>
  <si>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</si>
  <si>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</si>
  <si>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</si>
  <si>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</si>
  <si>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</si>
  <si>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</si>
  <si>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</si>
  <si>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</si>
  <si>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</si>
  <si>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</si>
  <si>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</si>
  <si>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</si>
  <si>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</si>
  <si>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</si>
  <si>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</si>
  <si>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</si>
  <si>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</si>
  <si>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</si>
  <si>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</si>
  <si>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</si>
  <si>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</si>
  <si>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</si>
  <si>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</si>
  <si>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</si>
  <si>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</si>
  <si>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</si>
  <si>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</si>
  <si>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</si>
  <si>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</si>
  <si>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</si>
  <si>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</si>
  <si>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</si>
  <si>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</si>
  <si>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</si>
  <si>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</si>
  <si>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</si>
  <si>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</si>
  <si>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</si>
  <si>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</si>
  <si>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</si>
  <si>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</si>
  <si>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</si>
  <si>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</si>
  <si>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</si>
  <si>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</si>
  <si>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</si>
  <si>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</si>
  <si>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</si>
  <si>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</si>
  <si>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</si>
  <si>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</si>
  <si>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</si>
  <si>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</si>
  <si>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</si>
  <si>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</si>
  <si>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</si>
  <si>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</si>
  <si>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</si>
  <si>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</si>
  <si>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</si>
  <si>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</si>
  <si>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</si>
  <si>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</si>
  <si>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</si>
  <si>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</si>
  <si>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</si>
  <si>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</si>
  <si>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</si>
  <si>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</si>
  <si>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</si>
  <si>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</si>
  <si>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</si>
  <si>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</si>
  <si>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</si>
  <si>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</si>
  <si>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</si>
  <si>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</si>
  <si>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</si>
  <si>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</si>
  <si>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</si>
  <si>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</si>
  <si>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</si>
  <si>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</si>
  <si>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</si>
  <si>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</si>
  <si>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</si>
  <si>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</si>
  <si>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</si>
  <si>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</si>
  <si>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</si>
  <si>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</si>
  <si>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</si>
  <si>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</si>
  <si>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</si>
  <si>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</si>
  <si>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</si>
  <si>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</si>
  <si>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</si>
  <si>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</si>
  <si>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</si>
  <si>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</si>
  <si>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</si>
  <si>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</si>
  <si>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</si>
  <si>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</si>
  <si>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</si>
  <si>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</si>
  <si>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</si>
  <si>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</si>
  <si>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</si>
  <si>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</si>
  <si>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</si>
  <si>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</si>
  <si>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</si>
  <si>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</si>
  <si>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</si>
  <si>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</si>
  <si>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</si>
  <si>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</si>
  <si>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</si>
  <si>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</si>
  <si>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</si>
  <si>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</si>
  <si>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</si>
  <si>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</si>
  <si>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</si>
  <si>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</si>
  <si>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</si>
  <si>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</si>
  <si>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</si>
  <si>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</si>
  <si>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</si>
  <si>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</si>
  <si>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</si>
  <si>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</si>
  <si>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</si>
  <si>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</si>
  <si>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</si>
  <si>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</si>
  <si>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</si>
  <si>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</si>
  <si>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</si>
  <si>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</si>
  <si>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</si>
  <si>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</si>
  <si>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</si>
  <si>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</si>
  <si>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</si>
  <si>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</si>
  <si>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</si>
  <si>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</si>
  <si>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</si>
  <si>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</si>
  <si>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</si>
  <si>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</si>
  <si>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</si>
  <si>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</si>
  <si>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</si>
  <si>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</si>
  <si>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</si>
  <si>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</si>
  <si>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</si>
  <si>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</si>
  <si>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</si>
  <si>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</si>
  <si>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</si>
  <si>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</si>
  <si>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</si>
  <si>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</si>
  <si>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</si>
  <si>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</si>
  <si>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</si>
  <si>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</si>
  <si>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</si>
  <si>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</si>
  <si>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</si>
  <si>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</si>
  <si>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</si>
  <si>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</si>
  <si>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</si>
  <si>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</si>
  <si>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</si>
  <si>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</si>
  <si>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</si>
  <si>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</si>
  <si>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</si>
  <si>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</si>
  <si>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</si>
  <si>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</si>
  <si>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</si>
  <si>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</si>
  <si>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</si>
  <si>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</si>
  <si>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</si>
  <si>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</si>
  <si>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</si>
  <si>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</si>
  <si>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</si>
  <si>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</si>
  <si>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</si>
  <si>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</si>
  <si>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</si>
  <si>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</si>
  <si>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</si>
  <si>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</si>
  <si>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</si>
  <si>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</si>
  <si>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</si>
  <si>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</si>
  <si>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</si>
  <si>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</si>
  <si>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</si>
  <si>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</si>
  <si>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</si>
  <si>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</si>
  <si>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</si>
  <si>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</si>
  <si>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</si>
  <si>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</si>
  <si>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</si>
  <si>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</si>
  <si>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</si>
  <si>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</si>
  <si>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</si>
  <si>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</si>
  <si>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</si>
  <si>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</si>
  <si>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</si>
  <si>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</si>
  <si>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</si>
  <si>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</si>
  <si>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</si>
  <si>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</si>
  <si>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</si>
  <si>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</si>
  <si>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</si>
  <si>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</si>
  <si>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</si>
  <si>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</si>
  <si>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</si>
  <si>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</si>
  <si>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</si>
  <si>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</si>
  <si>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</si>
  <si>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</si>
  <si>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</si>
  <si>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</si>
  <si>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</si>
  <si>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</si>
  <si>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</si>
  <si>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</si>
  <si>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</si>
  <si>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</si>
  <si>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</si>
  <si>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</si>
  <si>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</si>
  <si>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</si>
  <si>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</si>
  <si>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</si>
  <si>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</si>
  <si>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</si>
  <si>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</si>
  <si>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</si>
  <si>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</si>
  <si>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</si>
  <si>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</si>
  <si>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</si>
  <si>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</si>
  <si>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</si>
  <si>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</si>
  <si>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</si>
  <si>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</si>
  <si>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</si>
  <si>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</si>
  <si>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</si>
  <si>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</si>
  <si>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</si>
  <si>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</si>
  <si>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</si>
  <si>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</si>
  <si>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</si>
  <si>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</si>
  <si>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</si>
  <si>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</si>
  <si>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</si>
  <si>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</si>
  <si>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</si>
  <si>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</si>
  <si>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</si>
  <si>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</si>
  <si>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</si>
  <si>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</si>
  <si>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</si>
  <si>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</si>
  <si>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</si>
  <si>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</si>
  <si>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</si>
  <si>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</si>
  <si>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</si>
  <si>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</si>
  <si>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</si>
  <si>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</si>
  <si>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</si>
  <si>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</si>
  <si>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</si>
  <si>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</si>
  <si>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</si>
  <si>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</si>
  <si>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</si>
  <si>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</si>
  <si>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</si>
  <si>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</si>
  <si>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</si>
  <si>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</si>
  <si>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</si>
  <si>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</si>
  <si>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</si>
  <si>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</si>
  <si>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</si>
  <si>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</si>
  <si>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</si>
  <si>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</si>
  <si>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</si>
  <si>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</si>
  <si>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</si>
  <si>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</si>
  <si>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</si>
  <si>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</si>
  <si>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</si>
  <si>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</si>
  <si>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</si>
  <si>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</si>
  <si>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</si>
  <si>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</si>
  <si>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</si>
  <si>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</si>
  <si>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</si>
  <si>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</si>
  <si>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</si>
  <si>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</si>
  <si>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</si>
  <si>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</si>
  <si>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</si>
  <si>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</si>
  <si>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</si>
  <si>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</si>
  <si>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</si>
  <si>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</si>
  <si>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</si>
  <si>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</si>
  <si>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</si>
  <si>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</si>
  <si>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</si>
  <si>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</si>
  <si>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</si>
  <si>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</si>
  <si>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</si>
  <si>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</si>
  <si>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</si>
  <si>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</si>
  <si>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</si>
  <si>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</si>
  <si>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</si>
  <si>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</si>
  <si>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</si>
  <si>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</si>
  <si>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</si>
  <si>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</si>
  <si>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</si>
  <si>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</si>
  <si>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</si>
  <si>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</si>
  <si>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</si>
  <si>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</si>
  <si>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</si>
  <si>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</si>
  <si>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</si>
  <si>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</si>
  <si>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</si>
  <si>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</si>
  <si>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</si>
  <si>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</si>
  <si>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</si>
  <si>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</si>
  <si>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</si>
  <si>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</si>
  <si>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</si>
  <si>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</si>
  <si>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</si>
  <si>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</si>
  <si>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</si>
  <si>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</si>
  <si>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</si>
  <si>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</si>
  <si>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</si>
  <si>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</si>
  <si>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</si>
  <si>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</si>
  <si>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</si>
  <si>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</si>
  <si>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</si>
  <si>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</si>
  <si>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</si>
  <si>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</si>
  <si>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</si>
  <si>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</si>
  <si>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</si>
  <si>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</si>
  <si>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</si>
  <si>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</si>
  <si>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</si>
  <si>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</si>
  <si>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</si>
  <si>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</si>
  <si>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</si>
  <si>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</si>
  <si>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</si>
  <si>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</si>
  <si>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</si>
  <si>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</si>
  <si>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</si>
  <si>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</si>
  <si>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</si>
  <si>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</si>
  <si>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</si>
  <si>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</si>
  <si>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</si>
  <si>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</si>
  <si>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</si>
  <si>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</si>
  <si>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</si>
  <si>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</si>
  <si>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</si>
  <si>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</si>
  <si>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</si>
  <si>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</si>
  <si>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</si>
  <si>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</si>
  <si>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</si>
  <si>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</si>
  <si>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</si>
  <si>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</si>
  <si>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</si>
  <si>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</si>
  <si>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</si>
  <si>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</si>
  <si>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</si>
  <si>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</si>
  <si>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</si>
  <si>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</si>
  <si>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</si>
  <si>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</si>
  <si>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</si>
  <si>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</si>
  <si>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</si>
  <si>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</si>
  <si>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</si>
  <si>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</si>
  <si>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</si>
  <si>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</si>
  <si>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</si>
  <si>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</si>
  <si>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</si>
  <si>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</si>
  <si>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</si>
  <si>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</si>
  <si>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</si>
  <si>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</si>
  <si>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</si>
  <si>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</si>
  <si>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</si>
  <si>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</si>
  <si>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</si>
  <si>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</si>
  <si>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</si>
  <si>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</si>
  <si>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</si>
  <si>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</si>
  <si>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</si>
  <si>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</si>
  <si>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</si>
  <si>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</si>
  <si>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</si>
  <si>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</si>
  <si>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</si>
  <si>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</si>
  <si>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</si>
  <si>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</si>
  <si>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</si>
  <si>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</si>
  <si>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</si>
  <si>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</si>
  <si>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</si>
  <si>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</si>
  <si>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</si>
  <si>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</si>
  <si>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</si>
  <si>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</si>
  <si>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</si>
  <si>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</si>
  <si>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</si>
  <si>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</si>
  <si>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</si>
  <si>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</si>
  <si>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</si>
  <si>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</si>
  <si>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</si>
  <si>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</si>
  <si>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</si>
  <si>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</si>
  <si>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</si>
  <si>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</si>
  <si>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</si>
  <si>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</si>
  <si>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</si>
  <si>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</si>
  <si>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</si>
  <si>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</si>
  <si>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</si>
  <si>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</si>
  <si>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</si>
  <si>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</si>
  <si>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</si>
  <si>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</si>
  <si>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</si>
  <si>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</si>
  <si>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</si>
  <si>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</si>
  <si>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</si>
  <si>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</si>
  <si>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</si>
  <si>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</si>
  <si>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</si>
  <si>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</si>
  <si>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</si>
  <si>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</si>
  <si>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</si>
  <si>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</si>
  <si>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</si>
  <si>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</si>
  <si>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</si>
  <si>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</si>
  <si>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</si>
  <si>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</si>
  <si>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</si>
  <si>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</si>
  <si>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</si>
  <si>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</si>
  <si>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</si>
  <si>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</si>
  <si>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</si>
  <si>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</si>
  <si>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</si>
  <si>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</si>
  <si>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</si>
  <si>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</si>
  <si>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</si>
  <si>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</si>
  <si>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</si>
  <si>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</si>
  <si>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</si>
  <si>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</si>
  <si>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</si>
  <si>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</si>
  <si>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</si>
  <si>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</si>
  <si>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</si>
  <si>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</si>
  <si>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</si>
  <si>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</si>
  <si>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</si>
  <si>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</si>
  <si>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</si>
  <si>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</si>
  <si>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</si>
  <si>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</si>
  <si>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</si>
  <si>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</si>
  <si>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</si>
  <si>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</si>
  <si>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</si>
  <si>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</si>
  <si>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</si>
  <si>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</si>
  <si>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</si>
  <si>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</si>
  <si>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</si>
  <si>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</si>
  <si>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</si>
  <si>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</si>
  <si>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</si>
  <si>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</si>
  <si>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</si>
  <si>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</si>
  <si>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</si>
  <si>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</si>
  <si>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</si>
  <si>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</si>
  <si>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</si>
  <si>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</si>
  <si>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</si>
  <si>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</si>
  <si>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</si>
  <si>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</si>
  <si>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</si>
  <si>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</si>
  <si>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</si>
  <si>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</si>
  <si>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</si>
  <si>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</si>
  <si>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</si>
  <si>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</si>
  <si>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</si>
  <si>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</si>
  <si>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</si>
  <si>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</si>
  <si>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</si>
  <si>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</si>
  <si>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</si>
  <si>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</si>
  <si>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</si>
  <si>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</si>
  <si>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</si>
  <si>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</si>
  <si>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</si>
  <si>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</si>
  <si>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</si>
  <si>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</si>
  <si>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</si>
  <si>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</si>
  <si>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</si>
  <si>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</si>
  <si>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</si>
  <si>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</si>
  <si>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</si>
  <si>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</si>
  <si>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</si>
  <si>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</si>
  <si>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</si>
  <si>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</si>
  <si>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</si>
  <si>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</si>
  <si>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</si>
  <si>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</si>
  <si>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</si>
  <si>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</si>
  <si>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</si>
  <si>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</si>
  <si>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</si>
  <si>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</si>
  <si>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</si>
  <si>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</si>
  <si>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</si>
  <si>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</si>
  <si>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</si>
  <si>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</si>
  <si>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</si>
  <si>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</si>
  <si>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</si>
  <si>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</si>
  <si>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</si>
  <si>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</si>
  <si>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</si>
  <si>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</si>
  <si>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</si>
  <si>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</si>
  <si>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</si>
  <si>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</si>
  <si>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</si>
  <si>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</si>
  <si>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</si>
  <si>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</si>
  <si>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</si>
  <si>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</si>
  <si>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</si>
  <si>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</si>
  <si>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</si>
  <si>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</si>
  <si>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</si>
  <si>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</si>
  <si>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</si>
  <si>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</si>
  <si>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</si>
  <si>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</si>
  <si>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</si>
  <si>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</si>
  <si>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</si>
  <si>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</si>
  <si>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</si>
  <si>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</si>
  <si>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</si>
  <si>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</si>
  <si>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</si>
  <si>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</si>
  <si>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</si>
  <si>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</si>
  <si>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</si>
  <si>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</si>
  <si>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</si>
  <si>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</si>
  <si>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</si>
  <si>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</si>
  <si>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</si>
  <si>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</si>
  <si>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</si>
  <si>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</si>
  <si>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</si>
  <si>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</si>
  <si>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</si>
  <si>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</si>
  <si>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</si>
  <si>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</si>
  <si>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</si>
  <si>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</si>
  <si>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</si>
  <si>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</si>
  <si>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</si>
  <si>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</si>
  <si>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</si>
  <si>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</si>
  <si>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</si>
  <si>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</si>
  <si>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</si>
  <si>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</si>
  <si>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</si>
  <si>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</si>
  <si>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</si>
  <si>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</si>
  <si>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</si>
  <si>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</si>
  <si>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</si>
  <si>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</si>
  <si>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</si>
  <si>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</si>
  <si>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</si>
  <si>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</si>
  <si>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</si>
  <si>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</si>
  <si>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</si>
  <si>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</si>
  <si>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</si>
  <si>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</si>
  <si>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</si>
  <si>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</si>
  <si>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</si>
  <si>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</si>
  <si>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</si>
  <si>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</si>
  <si>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</si>
  <si>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</si>
  <si>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</si>
  <si>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</si>
  <si>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</si>
  <si>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</si>
  <si>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</si>
  <si>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</si>
  <si>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</si>
  <si>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</si>
  <si>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</si>
  <si>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</si>
  <si>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</si>
  <si>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</si>
  <si>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</si>
  <si>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</si>
  <si>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</si>
  <si>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</si>
  <si>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</si>
  <si>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</si>
  <si>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</si>
  <si>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</si>
  <si>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</si>
  <si>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</si>
  <si>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</si>
  <si>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</si>
  <si>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</si>
  <si>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</si>
  <si>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</si>
  <si>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</si>
  <si>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</si>
  <si>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</si>
  <si>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</si>
  <si>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</si>
  <si>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</si>
  <si>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</si>
  <si>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</si>
  <si>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</si>
  <si>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</si>
  <si>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</si>
  <si>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</si>
  <si>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</si>
  <si>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</si>
  <si>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</si>
  <si>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</si>
  <si>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</si>
  <si>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</si>
  <si>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</si>
  <si>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</si>
  <si>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</si>
  <si>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</si>
  <si>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</si>
  <si>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</si>
  <si>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</si>
  <si>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</si>
  <si>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</si>
  <si>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</si>
  <si>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</si>
  <si>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</si>
  <si>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</si>
  <si>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</si>
  <si>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</si>
  <si>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</si>
  <si>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</si>
  <si>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</si>
  <si>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</si>
  <si>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MJ kgDM-1</t>
  </si>
  <si>
    <t>Hutton's group (2020)</t>
  </si>
  <si>
    <t>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</si>
</sst>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9">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14" xfId="17" applyBorder="1" applyAlignment="1">
      <alignment horizontal="left" vertical="top" wrapText="1"/>
    </xf>
    <xf numFmtId="0" fontId="9" fillId="17" borderId="0" xfId="17" applyBorder="1" applyAlignment="1">
      <alignment horizontal="left" vertical="top" wrapText="1"/>
    </xf>
    <xf numFmtId="0" fontId="9" fillId="17" borderId="66" xfId="17" applyBorder="1" applyAlignment="1">
      <alignment horizontal="left" vertical="top" wrapText="1"/>
    </xf>
    <xf numFmtId="0" fontId="18" fillId="18" borderId="70" xfId="18" applyBorder="1" applyAlignment="1">
      <alignment horizontal="left" vertical="top" wrapText="1"/>
      <protection locked="0"/>
    </xf>
    <xf numFmtId="0" fontId="18" fillId="18" borderId="0" xfId="18" applyBorder="1" applyAlignment="1">
      <alignment horizontal="left" vertical="top" wrapText="1"/>
      <protection locked="0"/>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2449</v>
      </c>
      <c r="B11" s="46">
        <v>0.5</v>
      </c>
    </row>
    <row r="12" spans="1:2" x14ac:dyDescent="0.25">
      <c r="A12" s="4" t="s">
        <v>2450</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366" t="s">
        <v>2425</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367" t="s">
        <v>2424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2423</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2422</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2421</v>
      </c>
      <c r="I51" s="340" t="str">
        <f>IF(COUNT($J51:$Z51)&gt;1,STDEV($J51:$Z51)=0,"")</f>
        <v/>
      </c>
      <c r="J51" s="87" t="s">
        <v>2426</v>
      </c>
      <c r="K51" s="87" t="s">
        <v>2420</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2419</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2418</v>
      </c>
      <c r="I54" s="340" t="str">
        <f t="shared" si="0"/>
        <v/>
      </c>
      <c r="J54" s="87" t="s">
        <v>2417</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2416</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2415</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2414</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2413</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2412</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2411</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2410</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2409</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2408</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1"/>
  <sheetViews>
    <sheetView zoomScale="91" zoomScaleNormal="91" workbookViewId="0">
      <selection activeCell="P387" sqref="P387:Q401"/>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44291</v>
      </c>
      <c r="J18" s="370" t="s">
        <v>2475</v>
      </c>
      <c r="K18" s="366"/>
      <c r="L18" s="366"/>
      <c r="M18" s="366"/>
      <c r="N18" s="366"/>
      <c r="O18" s="366"/>
      <c r="P18" s="366"/>
      <c r="Q18" s="366"/>
      <c r="R18" s="366"/>
      <c r="S18" s="366"/>
      <c r="T18" s="366"/>
      <c r="U18" s="366"/>
      <c r="V18" s="366"/>
      <c r="W18" s="366"/>
      <c r="X18" s="366"/>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44291</v>
      </c>
      <c r="J21" s="367" t="s">
        <v>2477</v>
      </c>
      <c r="K21" s="368"/>
      <c r="L21" s="368"/>
      <c r="M21" s="368"/>
      <c r="N21" s="368"/>
      <c r="O21" s="368"/>
      <c r="P21" s="368"/>
      <c r="Q21" s="368"/>
      <c r="R21" s="368"/>
      <c r="S21" s="368"/>
      <c r="T21" s="368"/>
      <c r="U21" s="368"/>
      <c r="V21" s="368"/>
      <c r="W21" s="368"/>
      <c r="X21" s="369"/>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2389</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outlineLevel="2" x14ac:dyDescent="0.25">
      <c r="A98" s="54"/>
      <c r="B98" s="63"/>
      <c r="C98" s="98">
        <f>INT($C$86)+2</f>
        <v>3</v>
      </c>
      <c r="D98" s="84"/>
      <c r="E98" s="79"/>
      <c r="F98" s="79"/>
      <c r="G98" s="84"/>
      <c r="H98" s="116"/>
      <c r="I98" s="117" t="s">
        <v>2457</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2427</v>
      </c>
      <c r="AR98" t="s">
        <v>2428</v>
      </c>
    </row>
    <row r="99" spans="1:4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2429</v>
      </c>
      <c r="AE99" s="87"/>
      <c r="AF99" s="87"/>
      <c r="AG99" s="87"/>
      <c r="AH99" s="84"/>
      <c r="AI99" s="66"/>
      <c r="AJ99" s="54"/>
      <c r="AK99" s="54"/>
      <c r="AL99" s="54"/>
      <c r="AM99" t="s">
        <v>252</v>
      </c>
      <c r="AR99" t="str">
        <f>"Calculated from "&amp;AM101</f>
        <v>Calculated from Inputs from Mecardo (Andrew Wood) Nov 2020</v>
      </c>
    </row>
    <row r="100" spans="1:46" outlineLevel="3" x14ac:dyDescent="0.25">
      <c r="A100" s="54"/>
      <c r="B100" s="63"/>
      <c r="C100" s="98">
        <f t="shared" ref="C100:C113" si="3">INT($C$86)+3</f>
        <v>4</v>
      </c>
      <c r="D100" s="84"/>
      <c r="E100" s="79"/>
      <c r="F100" s="79" t="s">
        <v>253</v>
      </c>
      <c r="G100" s="84"/>
      <c r="H100" s="119" t="s">
        <v>2430</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row>
    <row r="102" spans="1:4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row>
    <row r="104" spans="1:4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row>
    <row r="105" spans="1:4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2">L104</f>
        <v>0</v>
      </c>
      <c r="M105" s="349">
        <f t="shared" si="12"/>
        <v>-2.6656511805026657E-2</v>
      </c>
      <c r="N105" s="349">
        <f t="shared" si="12"/>
        <v>-7.6161462300076158E-2</v>
      </c>
      <c r="O105" s="350">
        <f t="shared" si="12"/>
        <v>-3.8080731150038086E-2</v>
      </c>
      <c r="P105" s="350">
        <f t="shared" si="12"/>
        <v>-1.5232292460015232E-2</v>
      </c>
      <c r="Q105" s="350">
        <f t="shared" si="12"/>
        <v>0</v>
      </c>
      <c r="R105" s="350">
        <f t="shared" si="12"/>
        <v>5.7121096725057125E-3</v>
      </c>
      <c r="S105" s="350">
        <f t="shared" si="12"/>
        <v>0</v>
      </c>
      <c r="T105" s="350">
        <f t="shared" si="12"/>
        <v>0</v>
      </c>
      <c r="U105" s="350">
        <f t="shared" si="12"/>
        <v>0</v>
      </c>
      <c r="V105" s="350">
        <f t="shared" si="12"/>
        <v>0</v>
      </c>
      <c r="W105" s="349">
        <f t="shared" si="12"/>
        <v>0.94399999999999995</v>
      </c>
      <c r="X105" s="351">
        <f t="shared" si="12"/>
        <v>0.82499999999999996</v>
      </c>
      <c r="Y105" s="351">
        <f t="shared" si="12"/>
        <v>0.82499999999999996</v>
      </c>
      <c r="Z105" s="351">
        <f t="shared" si="12"/>
        <v>0.57499999999999996</v>
      </c>
      <c r="AA105" s="351">
        <f t="shared" si="12"/>
        <v>0.60499999999999998</v>
      </c>
      <c r="AB105" s="351">
        <f t="shared" si="12"/>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row>
    <row r="106" spans="1:46" outlineLevel="3" x14ac:dyDescent="0.25">
      <c r="A106" s="54"/>
      <c r="B106" s="63"/>
      <c r="C106" s="98">
        <f t="shared" si="3"/>
        <v>4</v>
      </c>
      <c r="D106" s="84"/>
      <c r="E106" s="79"/>
      <c r="F106" s="79">
        <f t="shared" si="6"/>
        <v>-11</v>
      </c>
      <c r="G106" s="84"/>
      <c r="H106" s="90">
        <v>20</v>
      </c>
      <c r="I106" s="132">
        <v>865</v>
      </c>
      <c r="J106" s="132">
        <v>1143</v>
      </c>
      <c r="K106" s="132">
        <v>1485</v>
      </c>
      <c r="L106" s="349">
        <f t="shared" si="12"/>
        <v>0</v>
      </c>
      <c r="M106" s="349">
        <f t="shared" si="12"/>
        <v>-2.6656511805026657E-2</v>
      </c>
      <c r="N106" s="349">
        <f t="shared" si="12"/>
        <v>-7.6161462300076158E-2</v>
      </c>
      <c r="O106" s="350">
        <f t="shared" si="12"/>
        <v>-3.8080731150038086E-2</v>
      </c>
      <c r="P106" s="350">
        <f t="shared" si="12"/>
        <v>-1.5232292460015232E-2</v>
      </c>
      <c r="Q106" s="350">
        <f t="shared" si="12"/>
        <v>0</v>
      </c>
      <c r="R106" s="350">
        <f t="shared" si="12"/>
        <v>5.7121096725057125E-3</v>
      </c>
      <c r="S106" s="350">
        <f t="shared" si="12"/>
        <v>0</v>
      </c>
      <c r="T106" s="350">
        <f t="shared" si="12"/>
        <v>0</v>
      </c>
      <c r="U106" s="350">
        <f t="shared" si="12"/>
        <v>0</v>
      </c>
      <c r="V106" s="350">
        <f t="shared" si="12"/>
        <v>0</v>
      </c>
      <c r="W106" s="349">
        <f t="shared" si="12"/>
        <v>0.94399999999999995</v>
      </c>
      <c r="X106" s="351">
        <f t="shared" si="12"/>
        <v>0.82499999999999996</v>
      </c>
      <c r="Y106" s="351">
        <f t="shared" si="12"/>
        <v>0.82499999999999996</v>
      </c>
      <c r="Z106" s="351">
        <f t="shared" si="12"/>
        <v>0.57499999999999996</v>
      </c>
      <c r="AA106" s="351">
        <f t="shared" si="12"/>
        <v>0.60499999999999998</v>
      </c>
      <c r="AB106" s="351">
        <f t="shared" si="12"/>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row>
    <row r="107" spans="1:46" outlineLevel="3" x14ac:dyDescent="0.25">
      <c r="A107" s="54"/>
      <c r="B107" s="63"/>
      <c r="C107" s="98">
        <f t="shared" si="3"/>
        <v>4</v>
      </c>
      <c r="D107" s="84"/>
      <c r="E107" s="79"/>
      <c r="F107" s="79">
        <f t="shared" si="6"/>
        <v>-83</v>
      </c>
      <c r="G107" s="84"/>
      <c r="H107" s="90">
        <v>21</v>
      </c>
      <c r="I107" s="108">
        <v>818</v>
      </c>
      <c r="J107" s="108">
        <v>1132</v>
      </c>
      <c r="K107" s="108">
        <v>1440</v>
      </c>
      <c r="L107" s="349">
        <f t="shared" si="12"/>
        <v>0</v>
      </c>
      <c r="M107" s="349">
        <f t="shared" si="12"/>
        <v>-2.6656511805026657E-2</v>
      </c>
      <c r="N107" s="349">
        <f t="shared" si="12"/>
        <v>-7.6161462300076158E-2</v>
      </c>
      <c r="O107" s="350">
        <f t="shared" si="12"/>
        <v>-3.8080731150038086E-2</v>
      </c>
      <c r="P107" s="350">
        <f t="shared" si="12"/>
        <v>-1.5232292460015232E-2</v>
      </c>
      <c r="Q107" s="350">
        <f t="shared" si="12"/>
        <v>0</v>
      </c>
      <c r="R107" s="350">
        <f t="shared" si="12"/>
        <v>5.7121096725057125E-3</v>
      </c>
      <c r="S107" s="350">
        <f t="shared" si="12"/>
        <v>0</v>
      </c>
      <c r="T107" s="350">
        <f t="shared" si="12"/>
        <v>0</v>
      </c>
      <c r="U107" s="350">
        <f t="shared" si="12"/>
        <v>0</v>
      </c>
      <c r="V107" s="350">
        <f t="shared" si="12"/>
        <v>0</v>
      </c>
      <c r="W107" s="349">
        <f t="shared" si="12"/>
        <v>0.94399999999999995</v>
      </c>
      <c r="X107" s="351">
        <f t="shared" si="12"/>
        <v>0.82499999999999996</v>
      </c>
      <c r="Y107" s="351">
        <f t="shared" si="12"/>
        <v>0.82499999999999996</v>
      </c>
      <c r="Z107" s="351">
        <f t="shared" si="12"/>
        <v>0.57499999999999996</v>
      </c>
      <c r="AA107" s="351">
        <f t="shared" si="12"/>
        <v>0.60499999999999998</v>
      </c>
      <c r="AB107" s="351">
        <f t="shared" si="12"/>
        <v>0.9</v>
      </c>
      <c r="AC107" s="352">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5"/>
      <c r="AL107" s="54"/>
      <c r="AM107" s="130"/>
      <c r="AN107" s="130"/>
      <c r="AO107" s="130"/>
      <c r="AR107" s="131"/>
      <c r="AS107" s="131"/>
      <c r="AT107" s="131"/>
    </row>
    <row r="108" spans="1:4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2"/>
        <v>0</v>
      </c>
      <c r="M108" s="349">
        <f t="shared" si="12"/>
        <v>-2.6656511805026657E-2</v>
      </c>
      <c r="N108" s="349">
        <f t="shared" si="12"/>
        <v>-7.6161462300076158E-2</v>
      </c>
      <c r="O108" s="350">
        <f t="shared" si="12"/>
        <v>-3.8080731150038086E-2</v>
      </c>
      <c r="P108" s="350">
        <f t="shared" si="12"/>
        <v>-1.5232292460015232E-2</v>
      </c>
      <c r="Q108" s="350">
        <f t="shared" si="12"/>
        <v>0</v>
      </c>
      <c r="R108" s="350">
        <f t="shared" si="12"/>
        <v>5.7121096725057125E-3</v>
      </c>
      <c r="S108" s="350">
        <f t="shared" si="12"/>
        <v>0</v>
      </c>
      <c r="T108" s="350">
        <f t="shared" si="12"/>
        <v>0</v>
      </c>
      <c r="U108" s="350">
        <f t="shared" si="12"/>
        <v>0</v>
      </c>
      <c r="V108" s="350">
        <f t="shared" si="12"/>
        <v>0</v>
      </c>
      <c r="W108" s="349">
        <f t="shared" si="12"/>
        <v>0.94399999999999995</v>
      </c>
      <c r="X108" s="351">
        <f t="shared" si="12"/>
        <v>0.82499999999999996</v>
      </c>
      <c r="Y108" s="351">
        <f t="shared" si="12"/>
        <v>0.82499999999999996</v>
      </c>
      <c r="Z108" s="351">
        <f t="shared" si="12"/>
        <v>0.57499999999999996</v>
      </c>
      <c r="AA108" s="351">
        <f t="shared" si="12"/>
        <v>0.60499999999999998</v>
      </c>
      <c r="AB108" s="351">
        <f t="shared" si="12"/>
        <v>0.9</v>
      </c>
      <c r="AC108" s="352">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5"/>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2"/>
        <v>0</v>
      </c>
      <c r="M109" s="349">
        <f t="shared" si="12"/>
        <v>-2.6656511805026657E-2</v>
      </c>
      <c r="N109" s="349">
        <f t="shared" si="12"/>
        <v>-7.6161462300076158E-2</v>
      </c>
      <c r="O109" s="350">
        <f t="shared" si="12"/>
        <v>-3.8080731150038086E-2</v>
      </c>
      <c r="P109" s="350">
        <f t="shared" si="12"/>
        <v>-1.5232292460015232E-2</v>
      </c>
      <c r="Q109" s="350">
        <f t="shared" si="12"/>
        <v>0</v>
      </c>
      <c r="R109" s="350">
        <f t="shared" si="12"/>
        <v>5.7121096725057125E-3</v>
      </c>
      <c r="S109" s="350">
        <f t="shared" si="12"/>
        <v>0</v>
      </c>
      <c r="T109" s="350">
        <f t="shared" si="12"/>
        <v>0</v>
      </c>
      <c r="U109" s="350">
        <f t="shared" si="12"/>
        <v>0</v>
      </c>
      <c r="V109" s="350">
        <f t="shared" si="12"/>
        <v>0</v>
      </c>
      <c r="W109" s="349">
        <f t="shared" si="12"/>
        <v>0.94399999999999995</v>
      </c>
      <c r="X109" s="351">
        <f t="shared" si="12"/>
        <v>0.82499999999999996</v>
      </c>
      <c r="Y109" s="351">
        <f t="shared" si="12"/>
        <v>0.82499999999999996</v>
      </c>
      <c r="Z109" s="351">
        <f t="shared" si="12"/>
        <v>0.57499999999999996</v>
      </c>
      <c r="AA109" s="351">
        <f t="shared" si="12"/>
        <v>0.60499999999999998</v>
      </c>
      <c r="AB109" s="351">
        <f t="shared" si="12"/>
        <v>0.9</v>
      </c>
      <c r="AC109" s="352">
        <f t="shared" si="9"/>
        <v>0.91294971584521134</v>
      </c>
      <c r="AD109" s="127">
        <f t="shared" si="15"/>
        <v>2.4485188140280334E-2</v>
      </c>
      <c r="AE109" s="127">
        <f t="shared" si="15"/>
        <v>3.9608921504417527E-2</v>
      </c>
      <c r="AF109" s="127">
        <f t="shared" si="15"/>
        <v>5.983983294832651E-2</v>
      </c>
      <c r="AG109" s="129"/>
      <c r="AH109" s="84"/>
      <c r="AI109" s="66"/>
      <c r="AJ109" s="54"/>
      <c r="AK109" s="345"/>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outlineLevel="3" x14ac:dyDescent="0.25">
      <c r="A110" s="54"/>
      <c r="B110" s="63"/>
      <c r="C110" s="98">
        <f t="shared" si="3"/>
        <v>4</v>
      </c>
      <c r="D110" s="84"/>
      <c r="E110" s="79"/>
      <c r="F110" s="79">
        <f t="shared" si="6"/>
        <v>-83.5</v>
      </c>
      <c r="G110" s="84"/>
      <c r="H110" s="90">
        <v>26</v>
      </c>
      <c r="I110" s="132">
        <v>587</v>
      </c>
      <c r="J110" s="132">
        <v>768</v>
      </c>
      <c r="K110" s="132">
        <v>1038</v>
      </c>
      <c r="L110" s="349">
        <f t="shared" si="12"/>
        <v>0</v>
      </c>
      <c r="M110" s="349">
        <f t="shared" si="12"/>
        <v>-2.6656511805026657E-2</v>
      </c>
      <c r="N110" s="349">
        <f t="shared" si="12"/>
        <v>-7.6161462300076158E-2</v>
      </c>
      <c r="O110" s="350">
        <f t="shared" si="12"/>
        <v>-3.8080731150038086E-2</v>
      </c>
      <c r="P110" s="350">
        <f t="shared" si="12"/>
        <v>-1.5232292460015232E-2</v>
      </c>
      <c r="Q110" s="350">
        <f t="shared" si="12"/>
        <v>0</v>
      </c>
      <c r="R110" s="350">
        <f t="shared" si="12"/>
        <v>5.7121096725057125E-3</v>
      </c>
      <c r="S110" s="350">
        <f t="shared" si="12"/>
        <v>0</v>
      </c>
      <c r="T110" s="350">
        <f t="shared" si="12"/>
        <v>0</v>
      </c>
      <c r="U110" s="350">
        <f t="shared" si="12"/>
        <v>0</v>
      </c>
      <c r="V110" s="350">
        <f t="shared" si="12"/>
        <v>0</v>
      </c>
      <c r="W110" s="133">
        <v>0.86099999999999999</v>
      </c>
      <c r="X110" s="135">
        <v>0.61299999999999999</v>
      </c>
      <c r="Y110" s="135">
        <v>0.59399999999999997</v>
      </c>
      <c r="Z110" s="135">
        <v>0.42599999999999999</v>
      </c>
      <c r="AA110" s="135">
        <v>0.41499999999999998</v>
      </c>
      <c r="AB110" s="135">
        <f t="shared" si="12"/>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5"/>
      <c r="AL110" s="54"/>
      <c r="AM110" s="130">
        <v>-0.25</v>
      </c>
      <c r="AN110" s="130">
        <v>-0.32</v>
      </c>
      <c r="AO110" s="130">
        <v>-0.37</v>
      </c>
      <c r="AR110" s="131">
        <f t="shared" si="16"/>
        <v>-0.11355287256600421</v>
      </c>
      <c r="AS110" s="131">
        <f t="shared" si="16"/>
        <v>-0.14403825522216041</v>
      </c>
      <c r="AT110" s="131">
        <f t="shared" si="16"/>
        <v>-0.15470053837925168</v>
      </c>
    </row>
    <row r="111" spans="1:4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2"/>
        <v>0</v>
      </c>
      <c r="M111" s="349">
        <f t="shared" si="12"/>
        <v>-2.6656511805026657E-2</v>
      </c>
      <c r="N111" s="349">
        <f t="shared" si="12"/>
        <v>-7.6161462300076158E-2</v>
      </c>
      <c r="O111" s="350">
        <f t="shared" si="12"/>
        <v>-3.8080731150038086E-2</v>
      </c>
      <c r="P111" s="350">
        <f t="shared" si="12"/>
        <v>-1.5232292460015232E-2</v>
      </c>
      <c r="Q111" s="350">
        <f t="shared" si="12"/>
        <v>0</v>
      </c>
      <c r="R111" s="350">
        <f t="shared" si="12"/>
        <v>5.7121096725057125E-3</v>
      </c>
      <c r="S111" s="350">
        <f t="shared" si="12"/>
        <v>0</v>
      </c>
      <c r="T111" s="350">
        <f t="shared" si="12"/>
        <v>0</v>
      </c>
      <c r="U111" s="350">
        <f t="shared" si="12"/>
        <v>0</v>
      </c>
      <c r="V111" s="350">
        <f t="shared" si="12"/>
        <v>0</v>
      </c>
      <c r="W111" s="349">
        <f t="shared" si="12"/>
        <v>0.86099999999999999</v>
      </c>
      <c r="X111" s="351">
        <f t="shared" si="12"/>
        <v>0.61299999999999999</v>
      </c>
      <c r="Y111" s="351">
        <f t="shared" si="12"/>
        <v>0.59399999999999997</v>
      </c>
      <c r="Z111" s="351">
        <f t="shared" si="12"/>
        <v>0.42599999999999999</v>
      </c>
      <c r="AA111" s="351">
        <f t="shared" si="12"/>
        <v>0.41499999999999998</v>
      </c>
      <c r="AB111" s="351">
        <f t="shared" si="12"/>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5"/>
      <c r="AL111" s="54"/>
      <c r="AM111" s="130">
        <v>-0.4</v>
      </c>
      <c r="AN111" s="130">
        <v>-0.49</v>
      </c>
      <c r="AO111" s="130">
        <v>-0.52</v>
      </c>
      <c r="AR111" s="131">
        <f t="shared" si="16"/>
        <v>-0.1180339887498949</v>
      </c>
      <c r="AS111" s="131">
        <f t="shared" si="16"/>
        <v>-0.15470053837925146</v>
      </c>
      <c r="AT111" s="131">
        <f t="shared" si="16"/>
        <v>-0.14564392373896018</v>
      </c>
    </row>
    <row r="112" spans="1:46" outlineLevel="3" x14ac:dyDescent="0.25">
      <c r="A112" s="54"/>
      <c r="B112" s="63"/>
      <c r="C112" s="98">
        <f t="shared" si="3"/>
        <v>4</v>
      </c>
      <c r="D112" s="84"/>
      <c r="E112" s="79"/>
      <c r="F112" s="79"/>
      <c r="G112" s="84"/>
      <c r="H112" s="90">
        <v>32</v>
      </c>
      <c r="I112" s="132">
        <v>300</v>
      </c>
      <c r="J112" s="132">
        <v>425</v>
      </c>
      <c r="K112" s="132">
        <v>550</v>
      </c>
      <c r="L112" s="349">
        <f t="shared" ref="L112:AB113" si="17">L110</f>
        <v>0</v>
      </c>
      <c r="M112" s="349">
        <f t="shared" si="17"/>
        <v>-2.6656511805026657E-2</v>
      </c>
      <c r="N112" s="349">
        <f t="shared" si="17"/>
        <v>-7.6161462300076158E-2</v>
      </c>
      <c r="O112" s="350">
        <f t="shared" si="17"/>
        <v>-3.8080731150038086E-2</v>
      </c>
      <c r="P112" s="350">
        <f t="shared" si="17"/>
        <v>-1.5232292460015232E-2</v>
      </c>
      <c r="Q112" s="350">
        <f t="shared" si="17"/>
        <v>0</v>
      </c>
      <c r="R112" s="350">
        <f t="shared" si="17"/>
        <v>5.7121096725057125E-3</v>
      </c>
      <c r="S112" s="350">
        <f t="shared" si="17"/>
        <v>0</v>
      </c>
      <c r="T112" s="350">
        <f t="shared" si="17"/>
        <v>0</v>
      </c>
      <c r="U112" s="350">
        <f t="shared" si="17"/>
        <v>0</v>
      </c>
      <c r="V112" s="350">
        <f t="shared" si="17"/>
        <v>0</v>
      </c>
      <c r="W112" s="349">
        <f t="shared" si="17"/>
        <v>0.86099999999999999</v>
      </c>
      <c r="X112" s="351">
        <f t="shared" si="17"/>
        <v>0.61299999999999999</v>
      </c>
      <c r="Y112" s="351">
        <f t="shared" si="17"/>
        <v>0.59399999999999997</v>
      </c>
      <c r="Z112" s="351">
        <f t="shared" si="17"/>
        <v>0.42599999999999999</v>
      </c>
      <c r="AA112" s="351">
        <f t="shared" si="17"/>
        <v>0.41499999999999998</v>
      </c>
      <c r="AB112" s="351">
        <f t="shared" si="17"/>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16"/>
        <v>-3.6422843755939738E-2</v>
      </c>
      <c r="AS112" s="131">
        <f t="shared" si="16"/>
        <v>-9.098032586468241E-2</v>
      </c>
      <c r="AT112" s="131">
        <f t="shared" si="16"/>
        <v>-0.13425528070419568</v>
      </c>
    </row>
    <row r="113" spans="1:46" outlineLevel="3" x14ac:dyDescent="0.25">
      <c r="A113" s="54"/>
      <c r="B113" s="63"/>
      <c r="C113" s="98">
        <f t="shared" si="3"/>
        <v>4</v>
      </c>
      <c r="D113" s="84"/>
      <c r="E113" s="79"/>
      <c r="F113" s="79"/>
      <c r="G113" s="84"/>
      <c r="H113" s="90">
        <v>34</v>
      </c>
      <c r="I113" s="137">
        <v>200</v>
      </c>
      <c r="J113" s="137">
        <v>300</v>
      </c>
      <c r="K113" s="137">
        <v>350</v>
      </c>
      <c r="L113" s="354">
        <f t="shared" si="17"/>
        <v>0</v>
      </c>
      <c r="M113" s="354">
        <f t="shared" si="17"/>
        <v>-2.6656511805026657E-2</v>
      </c>
      <c r="N113" s="354">
        <f t="shared" si="17"/>
        <v>-7.6161462300076158E-2</v>
      </c>
      <c r="O113" s="355">
        <f t="shared" si="17"/>
        <v>-3.8080731150038086E-2</v>
      </c>
      <c r="P113" s="355">
        <f t="shared" si="17"/>
        <v>-1.5232292460015232E-2</v>
      </c>
      <c r="Q113" s="355">
        <f t="shared" si="17"/>
        <v>0</v>
      </c>
      <c r="R113" s="355">
        <f t="shared" si="17"/>
        <v>5.7121096725057125E-3</v>
      </c>
      <c r="S113" s="355">
        <f t="shared" si="17"/>
        <v>0</v>
      </c>
      <c r="T113" s="355">
        <f t="shared" si="17"/>
        <v>0</v>
      </c>
      <c r="U113" s="355">
        <f t="shared" si="17"/>
        <v>0</v>
      </c>
      <c r="V113" s="355">
        <f t="shared" si="17"/>
        <v>0</v>
      </c>
      <c r="W113" s="354">
        <f t="shared" si="17"/>
        <v>0.86099999999999999</v>
      </c>
      <c r="X113" s="356">
        <f t="shared" si="17"/>
        <v>0.61299999999999999</v>
      </c>
      <c r="Y113" s="356">
        <f t="shared" si="17"/>
        <v>0.59399999999999997</v>
      </c>
      <c r="Z113" s="356">
        <f t="shared" si="17"/>
        <v>0.42599999999999999</v>
      </c>
      <c r="AA113" s="356">
        <f t="shared" si="17"/>
        <v>0.41499999999999998</v>
      </c>
      <c r="AB113" s="356">
        <f t="shared" si="17"/>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5"/>
      <c r="AL113" s="54"/>
      <c r="AM113" s="130">
        <v>-0.55000000000000004</v>
      </c>
      <c r="AN113" s="130">
        <v>-0.67</v>
      </c>
      <c r="AO113" s="130">
        <v>-0.83</v>
      </c>
      <c r="AP113" t="s">
        <v>262</v>
      </c>
      <c r="AR113" s="131">
        <f t="shared" si="16"/>
        <v>-7.4967699773140106E-2</v>
      </c>
      <c r="AS113" s="131">
        <f t="shared" si="16"/>
        <v>-4.4465935734187001E-2</v>
      </c>
      <c r="AT113" s="131">
        <f t="shared" si="16"/>
        <v>-0.30609431242203033</v>
      </c>
    </row>
    <row r="114" spans="1:46"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2431</v>
      </c>
      <c r="X114" s="138"/>
      <c r="Y114" s="138"/>
      <c r="Z114" s="138"/>
      <c r="AA114" s="138"/>
      <c r="AB114" s="138"/>
      <c r="AC114" s="116"/>
      <c r="AD114" s="138" t="s">
        <v>267</v>
      </c>
      <c r="AE114" s="138"/>
      <c r="AF114" s="138"/>
      <c r="AG114" s="87"/>
      <c r="AH114" s="84"/>
      <c r="AI114" s="66"/>
      <c r="AJ114" s="54"/>
      <c r="AK114" s="54"/>
      <c r="AL114" s="54"/>
    </row>
    <row r="115" spans="1:46"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8">
        <f>INT($C$86+3)</f>
        <v>4</v>
      </c>
      <c r="D117" s="84"/>
      <c r="E117" s="79"/>
      <c r="F117" s="79"/>
      <c r="G117" s="84"/>
      <c r="H117" s="87" t="s">
        <v>271</v>
      </c>
      <c r="I117" s="108">
        <v>50</v>
      </c>
      <c r="J117" s="87" t="s">
        <v>2456</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46" outlineLevel="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8">
        <f>INT($C$86)+2</f>
        <v>3</v>
      </c>
      <c r="D123" s="84"/>
      <c r="E123" s="79"/>
      <c r="F123" s="79"/>
      <c r="G123" s="84"/>
      <c r="H123" s="87" t="s">
        <v>2432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2433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8">
        <f>INT($C$86+3)</f>
        <v>4</v>
      </c>
      <c r="D124" s="84"/>
      <c r="E124" s="79"/>
      <c r="F124" s="79"/>
      <c r="G124" s="84"/>
      <c r="H124" s="87"/>
      <c r="I124" s="89" t="s">
        <v>2434</v>
      </c>
      <c r="J124" s="127">
        <v>0.68</v>
      </c>
      <c r="K124" s="127">
        <v>0.55000000000000004</v>
      </c>
      <c r="L124" s="127">
        <v>0.5</v>
      </c>
      <c r="M124" s="127">
        <v>0.65</v>
      </c>
      <c r="N124" s="127">
        <v>0.65</v>
      </c>
      <c r="O124" s="143"/>
      <c r="P124" s="143">
        <v>0.4</v>
      </c>
      <c r="Q124" s="108" t="s">
        <v>2435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8">
        <f>INT($C$86+3)</f>
        <v>4</v>
      </c>
      <c r="D125" s="84"/>
      <c r="E125" s="79"/>
      <c r="F125" s="79"/>
      <c r="G125" s="84"/>
      <c r="H125" s="87"/>
      <c r="I125" s="89" t="s">
        <v>2436</v>
      </c>
      <c r="J125" s="358">
        <f>(J124*J126)/SUMPRODUCT($J124:$P124,$J126:$P126)</f>
        <v>0.82951502529009236</v>
      </c>
      <c r="K125" s="358">
        <f t="shared" ref="K125:P125" si="19">(K124*K126)/SUMPRODUCT($J124:$P124,$J126:$P126)</f>
        <v>8.1820886640880719E-2</v>
      </c>
      <c r="L125" s="358">
        <f t="shared" si="19"/>
        <v>2.4546265992264213E-2</v>
      </c>
      <c r="M125" s="358">
        <f t="shared" si="19"/>
        <v>1.2570663493008033E-2</v>
      </c>
      <c r="N125" s="358">
        <f t="shared" si="19"/>
        <v>3.1910145789943473E-2</v>
      </c>
      <c r="O125" s="358">
        <f t="shared" si="19"/>
        <v>0</v>
      </c>
      <c r="P125" s="358">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8">
        <f>INT($C$86+3)</f>
        <v>4</v>
      </c>
      <c r="D126" s="84"/>
      <c r="E126" s="79"/>
      <c r="F126" s="79"/>
      <c r="G126" s="84"/>
      <c r="H126" s="87"/>
      <c r="I126" s="89" t="s">
        <v>2437</v>
      </c>
      <c r="J126" s="143">
        <v>0.82</v>
      </c>
      <c r="K126" s="143">
        <v>0.1</v>
      </c>
      <c r="L126" s="143">
        <v>3.3000000000000002E-2</v>
      </c>
      <c r="M126" s="143">
        <v>1.2999999999999999E-2</v>
      </c>
      <c r="N126" s="143">
        <v>3.3000000000000002E-2</v>
      </c>
      <c r="O126" s="143">
        <v>0</v>
      </c>
      <c r="P126" s="143">
        <v>3.3000000000000002E-2</v>
      </c>
      <c r="Q126" s="108" t="s">
        <v>2438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8">
        <f>INT($C$86+3)</f>
        <v>4</v>
      </c>
      <c r="D127" s="84"/>
      <c r="E127" s="79"/>
      <c r="F127" s="79"/>
      <c r="G127" s="84"/>
      <c r="H127" s="87"/>
      <c r="I127" s="89" t="s">
        <v>2439</v>
      </c>
      <c r="J127" s="359">
        <f>1-SUM(K127:O127)</f>
        <v>0.82099999999999995</v>
      </c>
      <c r="K127" s="360">
        <f>K126/(1-($P$126-$N$126))</f>
        <v>0.1</v>
      </c>
      <c r="L127" s="360">
        <f t="shared" ref="L127:O127" si="20">L126/(1-($P$126-$N$126))</f>
        <v>3.3000000000000002E-2</v>
      </c>
      <c r="M127" s="360">
        <f t="shared" si="20"/>
        <v>1.2999999999999999E-2</v>
      </c>
      <c r="N127" s="360">
        <f t="shared" si="20"/>
        <v>3.3000000000000002E-2</v>
      </c>
      <c r="O127" s="360">
        <f t="shared" si="20"/>
        <v>0</v>
      </c>
      <c r="P127" s="87"/>
      <c r="Q127" s="87" t="s">
        <v>2440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8">
        <f>INT($C$86+3)</f>
        <v>4</v>
      </c>
      <c r="D128" s="84"/>
      <c r="E128" s="79"/>
      <c r="F128" s="79"/>
      <c r="G128" s="84"/>
      <c r="H128" s="87"/>
      <c r="I128" s="140" t="s">
        <v>2441</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8">
        <f>INT($C$86)+2</f>
        <v>3</v>
      </c>
      <c r="D129" s="84"/>
      <c r="E129" s="79"/>
      <c r="F129" s="79"/>
      <c r="G129" s="84"/>
      <c r="H129" s="87" t="s">
        <v>2442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8">
        <f>INT($C$86+3)</f>
        <v>4</v>
      </c>
      <c r="D130" s="84"/>
      <c r="E130" s="79"/>
      <c r="F130" s="79"/>
      <c r="G130" s="84"/>
      <c r="H130" s="87"/>
      <c r="I130" s="89" t="s">
        <v>2437</v>
      </c>
      <c r="J130" s="143">
        <v>0.85</v>
      </c>
      <c r="K130" s="143">
        <v>0.08</v>
      </c>
      <c r="L130" s="143">
        <v>0.03</v>
      </c>
      <c r="M130" s="143">
        <v>0.01</v>
      </c>
      <c r="N130" s="143">
        <v>2.8000000000000001E-2</v>
      </c>
      <c r="O130" s="143">
        <v>0</v>
      </c>
      <c r="P130" s="143">
        <v>2.8000000000000001E-2</v>
      </c>
      <c r="Q130" s="108" t="s">
        <v>2443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8">
        <f>INT($C$86+3)</f>
        <v>4</v>
      </c>
      <c r="D131" s="84"/>
      <c r="E131" s="79"/>
      <c r="F131" s="79"/>
      <c r="G131" s="84"/>
      <c r="H131" s="87"/>
      <c r="I131" s="89" t="s">
        <v>2439</v>
      </c>
      <c r="J131" s="359">
        <f>1-SUM(K131:O131)</f>
        <v>0.85199999999999998</v>
      </c>
      <c r="K131" s="360">
        <f>K130/(1-($P$126-$N$126))</f>
        <v>0.08</v>
      </c>
      <c r="L131" s="360">
        <f t="shared" ref="L131:O131" si="22">L130/(1-($P$126-$N$126))</f>
        <v>0.03</v>
      </c>
      <c r="M131" s="360">
        <f t="shared" si="22"/>
        <v>0.01</v>
      </c>
      <c r="N131" s="360">
        <f t="shared" si="22"/>
        <v>2.8000000000000001E-2</v>
      </c>
      <c r="O131" s="360">
        <f t="shared" si="22"/>
        <v>0</v>
      </c>
      <c r="P131" s="87"/>
      <c r="Q131" s="87" t="s">
        <v>2440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8">
        <f>INT($C$86+3)</f>
        <v>4</v>
      </c>
      <c r="D132" s="84"/>
      <c r="E132" s="79"/>
      <c r="F132" s="79"/>
      <c r="G132" s="84"/>
      <c r="H132" s="87"/>
      <c r="I132" s="140" t="s">
        <v>2441</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8">
        <f t="shared" ref="C137:C143" si="23">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8">
        <f t="shared" si="23"/>
        <v>4</v>
      </c>
      <c r="D138" s="84"/>
      <c r="E138" s="79"/>
      <c r="F138" s="79"/>
      <c r="G138" s="84"/>
      <c r="H138" s="87" t="s">
        <v>2444</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8">
        <f t="shared" si="23"/>
        <v>4</v>
      </c>
      <c r="D139" s="84"/>
      <c r="E139" s="79"/>
      <c r="F139" s="79"/>
      <c r="G139" s="84"/>
      <c r="H139" s="87" t="s">
        <v>2445</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8">
        <f t="shared" si="23"/>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8">
        <f t="shared" si="23"/>
        <v>4</v>
      </c>
      <c r="D141" s="84"/>
      <c r="E141" s="79"/>
      <c r="F141" s="79"/>
      <c r="G141" s="84"/>
      <c r="H141" s="144" t="s">
        <v>2446</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8">
        <f t="shared" si="23"/>
        <v>4</v>
      </c>
      <c r="D142" s="84"/>
      <c r="E142" s="79"/>
      <c r="F142" s="79"/>
      <c r="G142" s="84"/>
      <c r="H142" s="87" t="s">
        <v>2447</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8">
        <f t="shared" si="23"/>
        <v>4</v>
      </c>
      <c r="D143" s="84"/>
      <c r="E143" s="79"/>
      <c r="F143" s="79"/>
      <c r="G143" s="84"/>
      <c r="H143" s="144" t="s">
        <v>2448</v>
      </c>
      <c r="I143" s="145"/>
      <c r="J143" s="145"/>
      <c r="K143" s="361">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290</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row>
    <row r="168" spans="1:38" ht="30" customHeight="1" outlineLevel="2" collapsed="1"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371" t="s">
        <v>308</v>
      </c>
      <c r="V168" s="372"/>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row>
    <row r="169" spans="1:38"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314</v>
      </c>
      <c r="Z169" s="156">
        <v>3</v>
      </c>
      <c r="AA169" s="162">
        <v>0.05</v>
      </c>
      <c r="AB169" s="156">
        <v>0.17</v>
      </c>
      <c r="AC169" s="156"/>
      <c r="AD169" s="162">
        <v>0.02</v>
      </c>
      <c r="AE169" s="163">
        <v>4.4999999999999997E-3</v>
      </c>
      <c r="AF169" s="158">
        <f t="shared" ref="AF169:AG176" si="26">SUMIFS($Z169:$AE169,$Z$168:$AE$168,AF$168)</f>
        <v>3.17</v>
      </c>
      <c r="AG169" s="164">
        <f t="shared" si="26"/>
        <v>7.4500000000000011E-2</v>
      </c>
      <c r="AH169" s="84"/>
      <c r="AI169" s="66"/>
      <c r="AJ169" s="54"/>
      <c r="AK169" s="54"/>
      <c r="AL169" s="54"/>
    </row>
    <row r="170" spans="1:38" hidden="1" outlineLevel="3" x14ac:dyDescent="0.25">
      <c r="A170" s="54"/>
      <c r="B170" s="63"/>
      <c r="C170" s="98">
        <f t="shared" ref="C170:C177" si="27">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110">
        <f>282/450</f>
        <v>0.62666666666666671</v>
      </c>
      <c r="S170" s="107">
        <v>1</v>
      </c>
      <c r="T170" s="110">
        <f>592/450</f>
        <v>1.3155555555555556</v>
      </c>
      <c r="U170" s="138">
        <v>96</v>
      </c>
      <c r="V170" s="116">
        <f t="shared" ref="V170:V176" si="28">FORECAST(U170,$R170:$T170,$R$168:$T$168)</f>
        <v>1.5088888888888889</v>
      </c>
      <c r="W170" s="167">
        <f t="shared" ca="1" si="24"/>
        <v>6.8</v>
      </c>
      <c r="X170" s="167">
        <f t="shared" ca="1" si="25"/>
        <v>4.5066273932253313</v>
      </c>
      <c r="Y170" s="168" t="s">
        <v>314</v>
      </c>
      <c r="Z170" s="169">
        <v>3</v>
      </c>
      <c r="AA170" s="170">
        <v>0.05</v>
      </c>
      <c r="AB170" s="169">
        <v>0.17</v>
      </c>
      <c r="AC170" s="169"/>
      <c r="AD170" s="170">
        <v>0.02</v>
      </c>
      <c r="AE170" s="171">
        <v>4.4999999999999997E-3</v>
      </c>
      <c r="AF170" s="172">
        <f t="shared" si="26"/>
        <v>3.17</v>
      </c>
      <c r="AG170" s="173">
        <f t="shared" si="26"/>
        <v>7.4500000000000011E-2</v>
      </c>
      <c r="AH170" s="84"/>
      <c r="AI170" s="66"/>
      <c r="AJ170" s="54"/>
      <c r="AK170" s="54"/>
      <c r="AL170" s="54"/>
    </row>
    <row r="171" spans="1:38" hidden="1" outlineLevel="3" x14ac:dyDescent="0.25">
      <c r="A171" s="54"/>
      <c r="B171" s="63"/>
      <c r="C171" s="98">
        <f t="shared" si="27"/>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110">
        <f>271/422</f>
        <v>0.64218009478672988</v>
      </c>
      <c r="S171" s="107">
        <v>1</v>
      </c>
      <c r="T171" s="110">
        <f>547/422</f>
        <v>1.2962085308056872</v>
      </c>
      <c r="U171" s="138">
        <v>99</v>
      </c>
      <c r="V171" s="116">
        <f t="shared" si="28"/>
        <v>1.5135860979462874</v>
      </c>
      <c r="W171" s="167">
        <f t="shared" ca="1" si="24"/>
        <v>6.4</v>
      </c>
      <c r="X171" s="167">
        <f t="shared" ca="1" si="25"/>
        <v>4.2283686462790948</v>
      </c>
      <c r="Y171" s="168" t="s">
        <v>314</v>
      </c>
      <c r="Z171" s="169">
        <v>3</v>
      </c>
      <c r="AA171" s="170">
        <v>0.05</v>
      </c>
      <c r="AB171" s="169">
        <v>0.17</v>
      </c>
      <c r="AC171" s="169"/>
      <c r="AD171" s="170">
        <v>0.02</v>
      </c>
      <c r="AE171" s="171">
        <v>4.4999999999999997E-3</v>
      </c>
      <c r="AF171" s="172">
        <f t="shared" si="26"/>
        <v>3.17</v>
      </c>
      <c r="AG171" s="173">
        <f t="shared" si="26"/>
        <v>7.4500000000000011E-2</v>
      </c>
      <c r="AH171" s="84"/>
      <c r="AI171" s="66"/>
      <c r="AJ171" s="54"/>
      <c r="AK171" s="54"/>
      <c r="AL171" s="54"/>
    </row>
    <row r="172" spans="1:38" hidden="1" outlineLevel="3" x14ac:dyDescent="0.25">
      <c r="A172" s="54"/>
      <c r="B172" s="63"/>
      <c r="C172" s="98">
        <f t="shared" si="27"/>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110">
        <v>0.65</v>
      </c>
      <c r="S172" s="107">
        <v>1</v>
      </c>
      <c r="T172" s="110">
        <v>1.3</v>
      </c>
      <c r="U172" s="138">
        <v>90</v>
      </c>
      <c r="V172" s="116">
        <f t="shared" si="28"/>
        <v>1.4166666666666667</v>
      </c>
      <c r="W172" s="167">
        <f t="shared" ca="1" si="24"/>
        <v>5.2</v>
      </c>
      <c r="X172" s="167">
        <f t="shared" ca="1" si="25"/>
        <v>3.6705882352941175</v>
      </c>
      <c r="Y172" s="168" t="s">
        <v>314</v>
      </c>
      <c r="Z172" s="169">
        <v>3</v>
      </c>
      <c r="AA172" s="170">
        <v>0.05</v>
      </c>
      <c r="AB172" s="169">
        <v>0.17</v>
      </c>
      <c r="AC172" s="169">
        <v>0.2</v>
      </c>
      <c r="AD172" s="169"/>
      <c r="AE172" s="171">
        <v>4.4999999999999997E-3</v>
      </c>
      <c r="AF172" s="172">
        <f t="shared" si="26"/>
        <v>3.37</v>
      </c>
      <c r="AG172" s="173">
        <f t="shared" si="26"/>
        <v>5.45E-2</v>
      </c>
      <c r="AH172" s="84"/>
      <c r="AI172" s="66"/>
      <c r="AJ172" s="54"/>
      <c r="AK172" s="54"/>
      <c r="AL172" s="54"/>
    </row>
    <row r="173" spans="1:38" hidden="1" outlineLevel="3" x14ac:dyDescent="0.25">
      <c r="A173" s="54"/>
      <c r="B173" s="63"/>
      <c r="C173" s="98">
        <f t="shared" si="27"/>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110">
        <v>0.65</v>
      </c>
      <c r="S173" s="107">
        <v>1</v>
      </c>
      <c r="T173" s="110">
        <v>1.3</v>
      </c>
      <c r="U173" s="138">
        <v>90</v>
      </c>
      <c r="V173" s="116">
        <f t="shared" si="28"/>
        <v>1.4166666666666667</v>
      </c>
      <c r="W173" s="167">
        <f t="shared" ca="1" si="24"/>
        <v>150</v>
      </c>
      <c r="X173" s="167">
        <f t="shared" ca="1" si="25"/>
        <v>105.88235294117646</v>
      </c>
      <c r="Y173" s="168" t="s">
        <v>320</v>
      </c>
      <c r="Z173" s="169">
        <v>5</v>
      </c>
      <c r="AA173" s="170">
        <v>0.05</v>
      </c>
      <c r="AB173" s="169">
        <v>0.17</v>
      </c>
      <c r="AC173" s="169">
        <v>0.2</v>
      </c>
      <c r="AD173" s="169"/>
      <c r="AE173" s="171">
        <v>4.4999999999999997E-3</v>
      </c>
      <c r="AF173" s="172">
        <f t="shared" si="26"/>
        <v>5.37</v>
      </c>
      <c r="AG173" s="173">
        <f t="shared" si="26"/>
        <v>5.45E-2</v>
      </c>
      <c r="AH173" s="84"/>
      <c r="AI173" s="66"/>
      <c r="AJ173" s="54"/>
      <c r="AK173" s="54"/>
      <c r="AL173" s="54"/>
    </row>
    <row r="174" spans="1:38" hidden="1" outlineLevel="3" x14ac:dyDescent="0.25">
      <c r="A174" s="54"/>
      <c r="B174" s="63"/>
      <c r="C174" s="98">
        <f t="shared" si="27"/>
        <v>4</v>
      </c>
      <c r="D174" s="84"/>
      <c r="E174" s="79">
        <v>5</v>
      </c>
      <c r="F174" s="79"/>
      <c r="G174" s="84"/>
      <c r="H174" s="87" t="s">
        <v>321</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8"/>
        <v>1.4166666666666667</v>
      </c>
      <c r="W174" s="167">
        <f t="shared" ca="1" si="24"/>
        <v>220</v>
      </c>
      <c r="X174" s="167">
        <f t="shared" ca="1" si="25"/>
        <v>155.29411764705881</v>
      </c>
      <c r="Y174" s="168" t="s">
        <v>322</v>
      </c>
      <c r="Z174" s="169">
        <v>3</v>
      </c>
      <c r="AA174" s="170">
        <v>0.05</v>
      </c>
      <c r="AB174" s="169">
        <f>0.17+0.79</f>
        <v>0.96000000000000008</v>
      </c>
      <c r="AC174" s="169">
        <v>0.2</v>
      </c>
      <c r="AD174" s="169"/>
      <c r="AE174" s="171">
        <v>4.4999999999999997E-3</v>
      </c>
      <c r="AF174" s="172">
        <f t="shared" si="26"/>
        <v>4.16</v>
      </c>
      <c r="AG174" s="173">
        <f t="shared" si="26"/>
        <v>5.45E-2</v>
      </c>
      <c r="AH174" s="84"/>
      <c r="AI174" s="66"/>
      <c r="AJ174" s="54"/>
      <c r="AK174" s="54"/>
      <c r="AL174" s="54"/>
    </row>
    <row r="175" spans="1:38" hidden="1" outlineLevel="3" x14ac:dyDescent="0.25">
      <c r="A175" s="54"/>
      <c r="B175" s="63"/>
      <c r="C175" s="98">
        <f t="shared" si="27"/>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175">
        <f>148/265</f>
        <v>0.55849056603773584</v>
      </c>
      <c r="S175" s="151">
        <v>1</v>
      </c>
      <c r="T175" s="175">
        <f>406/265</f>
        <v>1.5320754716981133</v>
      </c>
      <c r="U175" s="176">
        <v>99</v>
      </c>
      <c r="V175" s="177">
        <f t="shared" si="28"/>
        <v>1.8252830188679245</v>
      </c>
      <c r="W175" s="178">
        <f t="shared" ca="1" si="24"/>
        <v>5.2</v>
      </c>
      <c r="X175" s="178">
        <f t="shared" ca="1" si="25"/>
        <v>2.8488732685548896</v>
      </c>
      <c r="Y175" s="179" t="s">
        <v>322</v>
      </c>
      <c r="Z175" s="180">
        <v>3</v>
      </c>
      <c r="AA175" s="181">
        <v>0.05</v>
      </c>
      <c r="AB175" s="180">
        <f t="shared" ref="AB175:AB176" si="29">0.17+0.79</f>
        <v>0.96000000000000008</v>
      </c>
      <c r="AC175" s="180">
        <v>0.2</v>
      </c>
      <c r="AD175" s="180"/>
      <c r="AE175" s="182">
        <v>4.4999999999999997E-3</v>
      </c>
      <c r="AF175" s="183">
        <f t="shared" si="26"/>
        <v>4.16</v>
      </c>
      <c r="AG175" s="184">
        <f t="shared" si="26"/>
        <v>5.45E-2</v>
      </c>
      <c r="AH175" s="84"/>
      <c r="AI175" s="66"/>
      <c r="AJ175" s="54"/>
      <c r="AK175" s="54"/>
      <c r="AL175" s="54"/>
    </row>
    <row r="176" spans="1:38" hidden="1" outlineLevel="3" x14ac:dyDescent="0.25">
      <c r="A176" s="54"/>
      <c r="B176" s="63"/>
      <c r="C176" s="98">
        <f t="shared" si="27"/>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187">
        <v>0.65</v>
      </c>
      <c r="S176" s="189">
        <v>1</v>
      </c>
      <c r="T176" s="187">
        <v>1.3</v>
      </c>
      <c r="U176" s="186">
        <v>90</v>
      </c>
      <c r="V176" s="185">
        <f t="shared" si="28"/>
        <v>1.4166666666666667</v>
      </c>
      <c r="W176" s="190">
        <f t="shared" ca="1" si="24"/>
        <v>2</v>
      </c>
      <c r="X176" s="190">
        <f t="shared" ca="1" si="25"/>
        <v>1.4117647058823528</v>
      </c>
      <c r="Y176" s="191" t="s">
        <v>322</v>
      </c>
      <c r="Z176" s="187">
        <v>3</v>
      </c>
      <c r="AA176" s="192">
        <v>0.05</v>
      </c>
      <c r="AB176" s="187">
        <f t="shared" si="29"/>
        <v>0.96000000000000008</v>
      </c>
      <c r="AC176" s="187">
        <v>0.2</v>
      </c>
      <c r="AD176" s="187"/>
      <c r="AE176" s="193">
        <v>4.4999999999999997E-3</v>
      </c>
      <c r="AF176" s="189">
        <f t="shared" si="26"/>
        <v>4.16</v>
      </c>
      <c r="AG176" s="194">
        <f t="shared" si="26"/>
        <v>5.45E-2</v>
      </c>
      <c r="AH176" s="84"/>
      <c r="AI176" s="66"/>
      <c r="AJ176" s="54"/>
      <c r="AK176" s="54"/>
      <c r="AL176" s="54"/>
    </row>
    <row r="177" spans="1:38" hidden="1" outlineLevel="3" x14ac:dyDescent="0.25">
      <c r="A177" s="54"/>
      <c r="B177" s="63"/>
      <c r="C177" s="98">
        <f t="shared" si="27"/>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2460</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outlineLevel="3" x14ac:dyDescent="0.25">
      <c r="A185" s="54"/>
      <c r="B185" s="63"/>
      <c r="C185" s="98">
        <f t="shared" ref="C185:C191" si="30">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outlineLevel="3" x14ac:dyDescent="0.25">
      <c r="A186" s="54"/>
      <c r="B186" s="63"/>
      <c r="C186" s="98">
        <f t="shared" si="30"/>
        <v>4</v>
      </c>
      <c r="D186" s="84"/>
      <c r="E186" s="79">
        <f t="shared" ref="E186:F191" si="31">E185</f>
        <v>0</v>
      </c>
      <c r="F186" s="79">
        <f t="shared" si="31"/>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outlineLevel="3" x14ac:dyDescent="0.25">
      <c r="A187" s="54"/>
      <c r="B187" s="63"/>
      <c r="C187" s="98">
        <f t="shared" si="30"/>
        <v>4</v>
      </c>
      <c r="D187" s="84"/>
      <c r="E187" s="79">
        <f t="shared" si="31"/>
        <v>0</v>
      </c>
      <c r="F187" s="79">
        <f t="shared" si="31"/>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outlineLevel="3" x14ac:dyDescent="0.25">
      <c r="A188" s="54"/>
      <c r="B188" s="63"/>
      <c r="C188" s="98">
        <f t="shared" si="30"/>
        <v>4</v>
      </c>
      <c r="D188" s="84"/>
      <c r="E188" s="79">
        <f t="shared" si="31"/>
        <v>0</v>
      </c>
      <c r="F188" s="79">
        <f t="shared" si="31"/>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outlineLevel="3" x14ac:dyDescent="0.25">
      <c r="A189" s="54"/>
      <c r="B189" s="63"/>
      <c r="C189" s="98">
        <f t="shared" si="30"/>
        <v>4</v>
      </c>
      <c r="D189" s="84"/>
      <c r="E189" s="79">
        <f t="shared" si="31"/>
        <v>0</v>
      </c>
      <c r="F189" s="79">
        <f t="shared" si="31"/>
        <v>0</v>
      </c>
      <c r="G189" s="84"/>
      <c r="H189" s="87"/>
      <c r="I189" s="197">
        <f t="shared" ref="I189:N190" si="32">I188</f>
        <v>31.1</v>
      </c>
      <c r="J189" s="210">
        <f t="shared" si="32"/>
        <v>4</v>
      </c>
      <c r="K189" s="110">
        <f t="shared" si="32"/>
        <v>5</v>
      </c>
      <c r="L189" s="110">
        <f t="shared" si="32"/>
        <v>5</v>
      </c>
      <c r="M189" s="110">
        <f t="shared" si="32"/>
        <v>5</v>
      </c>
      <c r="N189" s="211">
        <f t="shared" si="32"/>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outlineLevel="3" x14ac:dyDescent="0.25">
      <c r="A190" s="54"/>
      <c r="B190" s="63"/>
      <c r="C190" s="98">
        <f t="shared" si="30"/>
        <v>4</v>
      </c>
      <c r="D190" s="84"/>
      <c r="E190" s="79">
        <f t="shared" si="31"/>
        <v>0</v>
      </c>
      <c r="F190" s="79">
        <f t="shared" si="31"/>
        <v>0</v>
      </c>
      <c r="G190" s="84"/>
      <c r="H190" s="87"/>
      <c r="I190" s="197">
        <f t="shared" si="32"/>
        <v>31.1</v>
      </c>
      <c r="J190" s="218">
        <f t="shared" si="32"/>
        <v>4</v>
      </c>
      <c r="K190" s="187">
        <f t="shared" si="32"/>
        <v>5</v>
      </c>
      <c r="L190" s="187">
        <f t="shared" si="32"/>
        <v>5</v>
      </c>
      <c r="M190" s="187">
        <f t="shared" si="32"/>
        <v>5</v>
      </c>
      <c r="N190" s="219">
        <f t="shared" si="32"/>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outlineLevel="3" x14ac:dyDescent="0.25">
      <c r="A191" s="54"/>
      <c r="B191" s="63"/>
      <c r="C191" s="98">
        <f t="shared" si="30"/>
        <v>4</v>
      </c>
      <c r="D191" s="84"/>
      <c r="E191" s="79">
        <f t="shared" si="31"/>
        <v>0</v>
      </c>
      <c r="F191" s="79">
        <f t="shared" si="31"/>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outlineLevel="3" x14ac:dyDescent="0.25">
      <c r="A193" s="54"/>
      <c r="B193" s="63"/>
      <c r="C193" s="98">
        <f t="shared" ref="C193:C199" si="33">INT($C$153)+3</f>
        <v>4</v>
      </c>
      <c r="D193" s="84"/>
      <c r="E193" s="79"/>
      <c r="F193" s="79">
        <f t="shared" ref="F193:F247" si="34">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outlineLevel="3" x14ac:dyDescent="0.25">
      <c r="A194" s="54"/>
      <c r="B194" s="63"/>
      <c r="C194" s="98">
        <f t="shared" si="33"/>
        <v>4</v>
      </c>
      <c r="D194" s="84"/>
      <c r="E194" s="79"/>
      <c r="F194" s="79">
        <f t="shared" si="34"/>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outlineLevel="3" x14ac:dyDescent="0.25">
      <c r="A195" s="54"/>
      <c r="B195" s="63"/>
      <c r="C195" s="98">
        <f t="shared" si="33"/>
        <v>4</v>
      </c>
      <c r="D195" s="84"/>
      <c r="E195" s="79"/>
      <c r="F195" s="79">
        <f t="shared" si="34"/>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outlineLevel="3" x14ac:dyDescent="0.25">
      <c r="A196" s="54"/>
      <c r="B196" s="63"/>
      <c r="C196" s="98">
        <f t="shared" si="33"/>
        <v>4</v>
      </c>
      <c r="D196" s="84"/>
      <c r="E196" s="79"/>
      <c r="F196" s="79">
        <f t="shared" si="34"/>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outlineLevel="3" x14ac:dyDescent="0.25">
      <c r="A197" s="54"/>
      <c r="B197" s="63"/>
      <c r="C197" s="98">
        <f t="shared" si="33"/>
        <v>4</v>
      </c>
      <c r="D197" s="84"/>
      <c r="E197" s="79"/>
      <c r="F197" s="79">
        <f t="shared" si="34"/>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outlineLevel="3" x14ac:dyDescent="0.25">
      <c r="A198" s="54"/>
      <c r="B198" s="63"/>
      <c r="C198" s="98">
        <f t="shared" si="33"/>
        <v>4</v>
      </c>
      <c r="D198" s="84"/>
      <c r="E198" s="79"/>
      <c r="F198" s="79">
        <f t="shared" si="34"/>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outlineLevel="3" x14ac:dyDescent="0.25">
      <c r="A199" s="54"/>
      <c r="B199" s="63"/>
      <c r="C199" s="98">
        <f t="shared" si="33"/>
        <v>4</v>
      </c>
      <c r="D199" s="84"/>
      <c r="E199" s="79"/>
      <c r="F199" s="79">
        <f t="shared" si="34"/>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outlineLevel="3" x14ac:dyDescent="0.25">
      <c r="A201" s="54"/>
      <c r="B201" s="63"/>
      <c r="C201" s="98">
        <f t="shared" ref="C201:C207" si="35">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outlineLevel="3" x14ac:dyDescent="0.25">
      <c r="A202" s="54"/>
      <c r="B202" s="63"/>
      <c r="C202" s="98">
        <f t="shared" si="35"/>
        <v>4</v>
      </c>
      <c r="D202" s="84"/>
      <c r="E202" s="79"/>
      <c r="F202" s="79">
        <f t="shared" si="34"/>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outlineLevel="3" x14ac:dyDescent="0.25">
      <c r="A203" s="54"/>
      <c r="B203" s="63"/>
      <c r="C203" s="98">
        <f t="shared" si="35"/>
        <v>4</v>
      </c>
      <c r="D203" s="84"/>
      <c r="E203" s="79"/>
      <c r="F203" s="79">
        <f t="shared" si="34"/>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outlineLevel="3" x14ac:dyDescent="0.25">
      <c r="A204" s="54"/>
      <c r="B204" s="63"/>
      <c r="C204" s="98">
        <f t="shared" si="35"/>
        <v>4</v>
      </c>
      <c r="D204" s="84"/>
      <c r="E204" s="79"/>
      <c r="F204" s="79">
        <f t="shared" si="34"/>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outlineLevel="3" x14ac:dyDescent="0.25">
      <c r="A205" s="54"/>
      <c r="B205" s="63"/>
      <c r="C205" s="98">
        <f t="shared" si="35"/>
        <v>4</v>
      </c>
      <c r="D205" s="84"/>
      <c r="E205" s="79"/>
      <c r="F205" s="79">
        <f t="shared" si="34"/>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outlineLevel="3" x14ac:dyDescent="0.25">
      <c r="A206" s="54"/>
      <c r="B206" s="63"/>
      <c r="C206" s="98">
        <f t="shared" si="35"/>
        <v>4</v>
      </c>
      <c r="D206" s="84"/>
      <c r="E206" s="79"/>
      <c r="F206" s="79">
        <f t="shared" si="34"/>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outlineLevel="3" x14ac:dyDescent="0.25">
      <c r="A207" s="54"/>
      <c r="B207" s="63"/>
      <c r="C207" s="98">
        <f t="shared" si="35"/>
        <v>4</v>
      </c>
      <c r="D207" s="84"/>
      <c r="E207" s="79"/>
      <c r="F207" s="79">
        <f t="shared" si="34"/>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outlineLevel="2" x14ac:dyDescent="0.25">
      <c r="A208" s="54"/>
      <c r="B208" s="63"/>
      <c r="C208" s="98">
        <f>INT($C$153)+2</f>
        <v>3</v>
      </c>
      <c r="D208" s="84"/>
      <c r="E208" s="79">
        <v>3</v>
      </c>
      <c r="F208" s="79">
        <f>E208</f>
        <v>3</v>
      </c>
      <c r="G208" s="84"/>
      <c r="H208" s="107" t="str">
        <f>INDEX($H$169:$H$176,$E208+1,1)</f>
        <v>Yearling grid (3)</v>
      </c>
      <c r="I208" s="197">
        <f t="shared" ref="I208:N214" si="36">I232</f>
        <v>10.1</v>
      </c>
      <c r="J208" s="198">
        <f t="shared" si="36"/>
        <v>3</v>
      </c>
      <c r="K208" s="156">
        <f t="shared" si="36"/>
        <v>3</v>
      </c>
      <c r="L208" s="156">
        <f t="shared" si="36"/>
        <v>3</v>
      </c>
      <c r="M208" s="156">
        <f t="shared" si="36"/>
        <v>3</v>
      </c>
      <c r="N208" s="199">
        <f t="shared" si="36"/>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outlineLevel="3" x14ac:dyDescent="0.25">
      <c r="A209" s="54"/>
      <c r="B209" s="63"/>
      <c r="C209" s="98">
        <f t="shared" ref="C209:C215" si="37">INT($C$153)+3</f>
        <v>4</v>
      </c>
      <c r="D209" s="84"/>
      <c r="E209" s="79"/>
      <c r="F209" s="79">
        <f>F208</f>
        <v>3</v>
      </c>
      <c r="G209" s="84"/>
      <c r="H209" s="209" t="str">
        <f>INDEX($M$161:$M$163,INDEX(i_salep_price_type_s7,$F209+1,1)+1,1)&amp;INDEX($L$161:$L$163,INDEX(ia_s8_s7,$F209+1,1)+1,1)</f>
        <v>$/kg DW, DW - Fat score</v>
      </c>
      <c r="I209" s="197">
        <f t="shared" si="36"/>
        <v>14.1</v>
      </c>
      <c r="J209" s="210">
        <f t="shared" si="36"/>
        <v>4.4000000000000004</v>
      </c>
      <c r="K209" s="110">
        <f t="shared" si="36"/>
        <v>4.4000000000000004</v>
      </c>
      <c r="L209" s="110">
        <f t="shared" si="36"/>
        <v>4.4000000000000004</v>
      </c>
      <c r="M209" s="110">
        <f t="shared" si="36"/>
        <v>4.4000000000000004</v>
      </c>
      <c r="N209" s="211">
        <f t="shared" si="36"/>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outlineLevel="3" x14ac:dyDescent="0.25">
      <c r="A210" s="54"/>
      <c r="B210" s="63"/>
      <c r="C210" s="98">
        <f t="shared" si="37"/>
        <v>4</v>
      </c>
      <c r="D210" s="84"/>
      <c r="E210" s="79"/>
      <c r="F210" s="79">
        <f t="shared" si="34"/>
        <v>3</v>
      </c>
      <c r="G210" s="84"/>
      <c r="H210" s="228" t="s">
        <v>336</v>
      </c>
      <c r="I210" s="197">
        <f t="shared" si="36"/>
        <v>18.100000000000001</v>
      </c>
      <c r="J210" s="210">
        <f t="shared" si="36"/>
        <v>5</v>
      </c>
      <c r="K210" s="110">
        <f t="shared" si="36"/>
        <v>5.2</v>
      </c>
      <c r="L210" s="110">
        <f t="shared" si="36"/>
        <v>5.2</v>
      </c>
      <c r="M210" s="110">
        <f t="shared" si="36"/>
        <v>5.2</v>
      </c>
      <c r="N210" s="211">
        <f t="shared" si="36"/>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outlineLevel="3" x14ac:dyDescent="0.25">
      <c r="A211" s="54"/>
      <c r="B211" s="63"/>
      <c r="C211" s="98">
        <f t="shared" si="37"/>
        <v>4</v>
      </c>
      <c r="D211" s="84"/>
      <c r="E211" s="79"/>
      <c r="F211" s="79">
        <f t="shared" si="34"/>
        <v>3</v>
      </c>
      <c r="G211" s="84"/>
      <c r="H211" s="87"/>
      <c r="I211" s="197">
        <f t="shared" si="36"/>
        <v>35.1</v>
      </c>
      <c r="J211" s="210">
        <f t="shared" si="36"/>
        <v>4.5</v>
      </c>
      <c r="K211" s="110">
        <f t="shared" si="36"/>
        <v>4.9000000000000004</v>
      </c>
      <c r="L211" s="110">
        <f t="shared" si="36"/>
        <v>4.9000000000000004</v>
      </c>
      <c r="M211" s="110">
        <f t="shared" si="36"/>
        <v>4.9000000000000004</v>
      </c>
      <c r="N211" s="211">
        <f t="shared" si="36"/>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outlineLevel="3" x14ac:dyDescent="0.25">
      <c r="A212" s="54"/>
      <c r="B212" s="63"/>
      <c r="C212" s="98">
        <f t="shared" si="37"/>
        <v>4</v>
      </c>
      <c r="D212" s="84"/>
      <c r="E212" s="79"/>
      <c r="F212" s="79">
        <f t="shared" si="34"/>
        <v>3</v>
      </c>
      <c r="G212" s="84"/>
      <c r="H212" s="87"/>
      <c r="I212" s="197">
        <f t="shared" si="36"/>
        <v>40.1</v>
      </c>
      <c r="J212" s="210">
        <f t="shared" si="36"/>
        <v>4.4000000000000004</v>
      </c>
      <c r="K212" s="110">
        <f t="shared" si="36"/>
        <v>4.5999999999999996</v>
      </c>
      <c r="L212" s="110">
        <f t="shared" si="36"/>
        <v>4.5999999999999996</v>
      </c>
      <c r="M212" s="110">
        <f t="shared" si="36"/>
        <v>4.5999999999999996</v>
      </c>
      <c r="N212" s="211">
        <f t="shared" si="36"/>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outlineLevel="3" x14ac:dyDescent="0.25">
      <c r="A213" s="54"/>
      <c r="B213" s="63"/>
      <c r="C213" s="98">
        <f t="shared" si="37"/>
        <v>4</v>
      </c>
      <c r="D213" s="84"/>
      <c r="E213" s="79"/>
      <c r="F213" s="79">
        <f t="shared" si="34"/>
        <v>3</v>
      </c>
      <c r="G213" s="84"/>
      <c r="H213" s="87"/>
      <c r="I213" s="197">
        <f t="shared" si="36"/>
        <v>45.1</v>
      </c>
      <c r="J213" s="210">
        <f t="shared" si="36"/>
        <v>4</v>
      </c>
      <c r="K213" s="110">
        <f t="shared" si="36"/>
        <v>4</v>
      </c>
      <c r="L213" s="110">
        <f t="shared" si="36"/>
        <v>4</v>
      </c>
      <c r="M213" s="110">
        <f t="shared" si="36"/>
        <v>4</v>
      </c>
      <c r="N213" s="211">
        <f t="shared" si="36"/>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outlineLevel="3" x14ac:dyDescent="0.25">
      <c r="A214" s="54"/>
      <c r="B214" s="63"/>
      <c r="C214" s="98">
        <f t="shared" si="37"/>
        <v>4</v>
      </c>
      <c r="D214" s="84"/>
      <c r="E214" s="79"/>
      <c r="F214" s="79">
        <f t="shared" si="34"/>
        <v>3</v>
      </c>
      <c r="G214" s="84"/>
      <c r="H214" s="87"/>
      <c r="I214" s="197">
        <f t="shared" si="36"/>
        <v>45.1</v>
      </c>
      <c r="J214" s="218">
        <f t="shared" si="36"/>
        <v>4</v>
      </c>
      <c r="K214" s="187">
        <f t="shared" si="36"/>
        <v>4</v>
      </c>
      <c r="L214" s="187">
        <f t="shared" si="36"/>
        <v>4</v>
      </c>
      <c r="M214" s="187">
        <f t="shared" si="36"/>
        <v>4</v>
      </c>
      <c r="N214" s="219">
        <f t="shared" si="36"/>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outlineLevel="3" x14ac:dyDescent="0.25">
      <c r="A215" s="54"/>
      <c r="B215" s="63"/>
      <c r="C215" s="98">
        <f t="shared" si="37"/>
        <v>4</v>
      </c>
      <c r="D215" s="84"/>
      <c r="E215" s="79"/>
      <c r="F215" s="79">
        <f t="shared" si="34"/>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8">$I216*2.5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outlineLevel="3" x14ac:dyDescent="0.25">
      <c r="A217" s="54"/>
      <c r="B217" s="63"/>
      <c r="C217" s="98">
        <f t="shared" ref="C217:C223" si="39">INT($C$153)+3</f>
        <v>4</v>
      </c>
      <c r="D217" s="84"/>
      <c r="E217" s="79"/>
      <c r="F217" s="79">
        <f>F216</f>
        <v>4</v>
      </c>
      <c r="G217" s="84"/>
      <c r="H217" s="209" t="str">
        <f>INDEX($M$161:$M$163,INDEX(i_salep_price_type_s7,$F217+1,1)+1,1)&amp;INDEX($L$161:$L$163,INDEX(ia_s8_s7,$F217+1,1)+1,1)</f>
        <v>$/hd, LW - Condition score</v>
      </c>
      <c r="I217" s="197">
        <v>40</v>
      </c>
      <c r="J217" s="210">
        <f t="shared" ref="J217:L222" si="40">J216</f>
        <v>0.01</v>
      </c>
      <c r="K217" s="110">
        <f t="shared" si="40"/>
        <v>0.01</v>
      </c>
      <c r="L217" s="110">
        <f t="shared" si="40"/>
        <v>0.01</v>
      </c>
      <c r="M217" s="110">
        <f t="shared" ref="M217:M222" si="41">$I217*2.5</f>
        <v>100</v>
      </c>
      <c r="N217" s="211">
        <f t="shared" si="38"/>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outlineLevel="3" x14ac:dyDescent="0.25">
      <c r="A218" s="54"/>
      <c r="B218" s="63"/>
      <c r="C218" s="98">
        <f t="shared" si="39"/>
        <v>4</v>
      </c>
      <c r="D218" s="84"/>
      <c r="E218" s="79"/>
      <c r="F218" s="79">
        <f t="shared" si="34"/>
        <v>4</v>
      </c>
      <c r="G218" s="84"/>
      <c r="H218" s="108" t="s">
        <v>337</v>
      </c>
      <c r="I218" s="197">
        <v>45</v>
      </c>
      <c r="J218" s="210">
        <f t="shared" si="40"/>
        <v>0.01</v>
      </c>
      <c r="K218" s="110">
        <f t="shared" si="40"/>
        <v>0.01</v>
      </c>
      <c r="L218" s="110">
        <f t="shared" si="40"/>
        <v>0.01</v>
      </c>
      <c r="M218" s="110">
        <f t="shared" si="41"/>
        <v>112.5</v>
      </c>
      <c r="N218" s="211">
        <f t="shared" si="38"/>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outlineLevel="3" x14ac:dyDescent="0.25">
      <c r="A219" s="54"/>
      <c r="B219" s="63"/>
      <c r="C219" s="98">
        <f t="shared" si="39"/>
        <v>4</v>
      </c>
      <c r="D219" s="84"/>
      <c r="E219" s="79"/>
      <c r="F219" s="79">
        <f t="shared" si="34"/>
        <v>4</v>
      </c>
      <c r="G219" s="84"/>
      <c r="H219" s="87"/>
      <c r="I219" s="197">
        <v>50</v>
      </c>
      <c r="J219" s="210">
        <f t="shared" si="40"/>
        <v>0.01</v>
      </c>
      <c r="K219" s="110">
        <f t="shared" si="40"/>
        <v>0.01</v>
      </c>
      <c r="L219" s="110">
        <f t="shared" si="40"/>
        <v>0.01</v>
      </c>
      <c r="M219" s="110">
        <f t="shared" si="41"/>
        <v>125</v>
      </c>
      <c r="N219" s="211">
        <f t="shared" si="38"/>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outlineLevel="3" x14ac:dyDescent="0.25">
      <c r="A220" s="54"/>
      <c r="B220" s="63"/>
      <c r="C220" s="98">
        <f t="shared" si="39"/>
        <v>4</v>
      </c>
      <c r="D220" s="84"/>
      <c r="E220" s="79"/>
      <c r="F220" s="79">
        <f t="shared" si="34"/>
        <v>4</v>
      </c>
      <c r="G220" s="84"/>
      <c r="H220" s="87"/>
      <c r="I220" s="197">
        <v>55</v>
      </c>
      <c r="J220" s="210">
        <f t="shared" si="40"/>
        <v>0.01</v>
      </c>
      <c r="K220" s="110">
        <f t="shared" si="40"/>
        <v>0.01</v>
      </c>
      <c r="L220" s="110">
        <f t="shared" si="40"/>
        <v>0.01</v>
      </c>
      <c r="M220" s="110">
        <f t="shared" si="41"/>
        <v>137.5</v>
      </c>
      <c r="N220" s="211">
        <f t="shared" si="38"/>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outlineLevel="3" x14ac:dyDescent="0.25">
      <c r="A221" s="54"/>
      <c r="B221" s="63"/>
      <c r="C221" s="98">
        <f t="shared" si="39"/>
        <v>4</v>
      </c>
      <c r="D221" s="84"/>
      <c r="E221" s="79"/>
      <c r="F221" s="79">
        <f t="shared" si="34"/>
        <v>4</v>
      </c>
      <c r="G221" s="84"/>
      <c r="H221" s="87"/>
      <c r="I221" s="197">
        <v>60</v>
      </c>
      <c r="J221" s="210">
        <f t="shared" si="40"/>
        <v>0.01</v>
      </c>
      <c r="K221" s="110">
        <f t="shared" si="40"/>
        <v>0.01</v>
      </c>
      <c r="L221" s="110">
        <f t="shared" si="40"/>
        <v>0.01</v>
      </c>
      <c r="M221" s="110">
        <f t="shared" si="41"/>
        <v>150</v>
      </c>
      <c r="N221" s="211">
        <f t="shared" si="38"/>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outlineLevel="3" x14ac:dyDescent="0.25">
      <c r="A222" s="54"/>
      <c r="B222" s="63"/>
      <c r="C222" s="98">
        <f t="shared" si="39"/>
        <v>4</v>
      </c>
      <c r="D222" s="84"/>
      <c r="E222" s="79"/>
      <c r="F222" s="79">
        <f t="shared" si="34"/>
        <v>4</v>
      </c>
      <c r="G222" s="84"/>
      <c r="H222" s="87"/>
      <c r="I222" s="197">
        <f>I221</f>
        <v>60</v>
      </c>
      <c r="J222" s="218">
        <f t="shared" si="40"/>
        <v>0.01</v>
      </c>
      <c r="K222" s="187">
        <f t="shared" si="40"/>
        <v>0.01</v>
      </c>
      <c r="L222" s="187">
        <f t="shared" si="40"/>
        <v>0.01</v>
      </c>
      <c r="M222" s="187">
        <f t="shared" si="41"/>
        <v>150</v>
      </c>
      <c r="N222" s="219">
        <f t="shared" si="38"/>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outlineLevel="3" x14ac:dyDescent="0.25">
      <c r="A223" s="54"/>
      <c r="B223" s="63"/>
      <c r="C223" s="98">
        <f t="shared" si="39"/>
        <v>4</v>
      </c>
      <c r="D223" s="84"/>
      <c r="E223" s="79"/>
      <c r="F223" s="79">
        <f t="shared" si="34"/>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outlineLevel="3" x14ac:dyDescent="0.25">
      <c r="A225" s="54"/>
      <c r="B225" s="63"/>
      <c r="C225" s="98">
        <f t="shared" ref="C225:C231" si="42">INT($C$153)+3</f>
        <v>4</v>
      </c>
      <c r="D225" s="84"/>
      <c r="E225" s="79"/>
      <c r="F225" s="79">
        <f>F224</f>
        <v>5</v>
      </c>
      <c r="G225" s="84"/>
      <c r="H225" s="209" t="str">
        <f>INDEX($M$161:$M$163,INDEX(i_salep_price_type_s7,$F225+1,1)+1,1)&amp;INDEX($L$161:$L$163,INDEX(ia_s8_s7,$F225+1,1)+1,1)</f>
        <v>$/hd, LW - Condition score</v>
      </c>
      <c r="I225" s="197">
        <f t="shared" ref="I225:N230" si="43">I224</f>
        <v>40</v>
      </c>
      <c r="J225" s="210">
        <f t="shared" si="43"/>
        <v>0.01</v>
      </c>
      <c r="K225" s="110">
        <f t="shared" si="43"/>
        <v>0.01</v>
      </c>
      <c r="L225" s="110">
        <f t="shared" si="43"/>
        <v>180</v>
      </c>
      <c r="M225" s="110">
        <f t="shared" si="43"/>
        <v>200</v>
      </c>
      <c r="N225" s="211">
        <f t="shared" si="43"/>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outlineLevel="3" x14ac:dyDescent="0.25">
      <c r="A226" s="54"/>
      <c r="B226" s="63"/>
      <c r="C226" s="98">
        <f t="shared" si="42"/>
        <v>4</v>
      </c>
      <c r="D226" s="84"/>
      <c r="E226" s="79"/>
      <c r="F226" s="79">
        <f t="shared" si="34"/>
        <v>5</v>
      </c>
      <c r="G226" s="84"/>
      <c r="H226" s="108" t="s">
        <v>338</v>
      </c>
      <c r="I226" s="197">
        <f t="shared" si="43"/>
        <v>40</v>
      </c>
      <c r="J226" s="210">
        <f t="shared" si="43"/>
        <v>0.01</v>
      </c>
      <c r="K226" s="110">
        <f t="shared" si="43"/>
        <v>0.01</v>
      </c>
      <c r="L226" s="110">
        <f t="shared" si="43"/>
        <v>180</v>
      </c>
      <c r="M226" s="110">
        <f t="shared" si="43"/>
        <v>200</v>
      </c>
      <c r="N226" s="211">
        <f t="shared" si="43"/>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outlineLevel="3" x14ac:dyDescent="0.25">
      <c r="A227" s="54"/>
      <c r="B227" s="63"/>
      <c r="C227" s="98">
        <f t="shared" si="42"/>
        <v>4</v>
      </c>
      <c r="D227" s="84"/>
      <c r="E227" s="79"/>
      <c r="F227" s="79">
        <f t="shared" si="34"/>
        <v>5</v>
      </c>
      <c r="G227" s="84"/>
      <c r="H227" s="87"/>
      <c r="I227" s="197">
        <f t="shared" si="43"/>
        <v>40</v>
      </c>
      <c r="J227" s="210">
        <f t="shared" si="43"/>
        <v>0.01</v>
      </c>
      <c r="K227" s="110">
        <f t="shared" si="43"/>
        <v>0.01</v>
      </c>
      <c r="L227" s="110">
        <f t="shared" si="43"/>
        <v>180</v>
      </c>
      <c r="M227" s="110">
        <f t="shared" si="43"/>
        <v>200</v>
      </c>
      <c r="N227" s="211">
        <f t="shared" si="43"/>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outlineLevel="3" x14ac:dyDescent="0.25">
      <c r="A228" s="54"/>
      <c r="B228" s="63"/>
      <c r="C228" s="98">
        <f t="shared" si="42"/>
        <v>4</v>
      </c>
      <c r="D228" s="84"/>
      <c r="E228" s="79"/>
      <c r="F228" s="79">
        <f t="shared" si="34"/>
        <v>5</v>
      </c>
      <c r="G228" s="84"/>
      <c r="H228" s="87"/>
      <c r="I228" s="197">
        <f t="shared" si="43"/>
        <v>40</v>
      </c>
      <c r="J228" s="210">
        <f t="shared" si="43"/>
        <v>0.01</v>
      </c>
      <c r="K228" s="110">
        <f t="shared" si="43"/>
        <v>0.01</v>
      </c>
      <c r="L228" s="110">
        <f t="shared" si="43"/>
        <v>180</v>
      </c>
      <c r="M228" s="110">
        <f t="shared" si="43"/>
        <v>200</v>
      </c>
      <c r="N228" s="211">
        <f t="shared" si="43"/>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outlineLevel="3" x14ac:dyDescent="0.25">
      <c r="A229" s="54"/>
      <c r="B229" s="63"/>
      <c r="C229" s="98">
        <f t="shared" si="42"/>
        <v>4</v>
      </c>
      <c r="D229" s="84"/>
      <c r="E229" s="79"/>
      <c r="F229" s="79">
        <f t="shared" si="34"/>
        <v>5</v>
      </c>
      <c r="G229" s="84"/>
      <c r="H229" s="87"/>
      <c r="I229" s="197">
        <f t="shared" si="43"/>
        <v>40</v>
      </c>
      <c r="J229" s="210">
        <f t="shared" si="43"/>
        <v>0.01</v>
      </c>
      <c r="K229" s="110">
        <f t="shared" si="43"/>
        <v>0.01</v>
      </c>
      <c r="L229" s="110">
        <f t="shared" si="43"/>
        <v>180</v>
      </c>
      <c r="M229" s="110">
        <f t="shared" si="43"/>
        <v>200</v>
      </c>
      <c r="N229" s="211">
        <f t="shared" si="43"/>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outlineLevel="3" x14ac:dyDescent="0.25">
      <c r="A230" s="54"/>
      <c r="B230" s="63"/>
      <c r="C230" s="98">
        <f t="shared" si="42"/>
        <v>4</v>
      </c>
      <c r="D230" s="84"/>
      <c r="E230" s="79"/>
      <c r="F230" s="79">
        <f t="shared" si="34"/>
        <v>5</v>
      </c>
      <c r="G230" s="84"/>
      <c r="H230" s="87"/>
      <c r="I230" s="197">
        <f t="shared" si="43"/>
        <v>40</v>
      </c>
      <c r="J230" s="218">
        <f t="shared" si="43"/>
        <v>0.01</v>
      </c>
      <c r="K230" s="187">
        <f t="shared" si="43"/>
        <v>0.01</v>
      </c>
      <c r="L230" s="187">
        <f t="shared" si="43"/>
        <v>180</v>
      </c>
      <c r="M230" s="187">
        <f t="shared" si="43"/>
        <v>200</v>
      </c>
      <c r="N230" s="219">
        <f t="shared" si="43"/>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outlineLevel="3" x14ac:dyDescent="0.25">
      <c r="A231" s="54"/>
      <c r="B231" s="63"/>
      <c r="C231" s="98">
        <f t="shared" si="42"/>
        <v>4</v>
      </c>
      <c r="D231" s="84"/>
      <c r="E231" s="79"/>
      <c r="F231" s="79">
        <f t="shared" si="34"/>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outlineLevel="3" x14ac:dyDescent="0.25">
      <c r="A233" s="54"/>
      <c r="B233" s="63"/>
      <c r="C233" s="98">
        <f t="shared" ref="C233:C239" si="44">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outlineLevel="3" x14ac:dyDescent="0.25">
      <c r="A234" s="54"/>
      <c r="B234" s="63"/>
      <c r="C234" s="98">
        <f t="shared" si="44"/>
        <v>4</v>
      </c>
      <c r="D234" s="84"/>
      <c r="E234" s="79"/>
      <c r="F234" s="79">
        <f t="shared" si="34"/>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outlineLevel="3" x14ac:dyDescent="0.25">
      <c r="A235" s="54"/>
      <c r="B235" s="63"/>
      <c r="C235" s="98">
        <f t="shared" si="44"/>
        <v>4</v>
      </c>
      <c r="D235" s="84"/>
      <c r="E235" s="79"/>
      <c r="F235" s="79">
        <f t="shared" si="34"/>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outlineLevel="3" x14ac:dyDescent="0.25">
      <c r="A236" s="54"/>
      <c r="B236" s="63"/>
      <c r="C236" s="98">
        <f t="shared" si="44"/>
        <v>4</v>
      </c>
      <c r="D236" s="84"/>
      <c r="E236" s="79"/>
      <c r="F236" s="79">
        <f t="shared" si="34"/>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outlineLevel="3" x14ac:dyDescent="0.25">
      <c r="A237" s="54"/>
      <c r="B237" s="63"/>
      <c r="C237" s="98">
        <f t="shared" si="44"/>
        <v>4</v>
      </c>
      <c r="D237" s="84"/>
      <c r="E237" s="79"/>
      <c r="F237" s="79">
        <f t="shared" si="34"/>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outlineLevel="3" x14ac:dyDescent="0.25">
      <c r="A238" s="54"/>
      <c r="B238" s="63"/>
      <c r="C238" s="98">
        <f t="shared" si="44"/>
        <v>4</v>
      </c>
      <c r="D238" s="84"/>
      <c r="E238" s="79"/>
      <c r="F238" s="79">
        <f t="shared" si="34"/>
        <v>6</v>
      </c>
      <c r="G238" s="84"/>
      <c r="H238" s="87"/>
      <c r="I238" s="197">
        <f t="shared" ref="I238:N238" si="45">I237</f>
        <v>45.1</v>
      </c>
      <c r="J238" s="229">
        <f t="shared" si="45"/>
        <v>4</v>
      </c>
      <c r="K238" s="230">
        <f t="shared" si="45"/>
        <v>4</v>
      </c>
      <c r="L238" s="230">
        <f t="shared" si="45"/>
        <v>4</v>
      </c>
      <c r="M238" s="230">
        <f t="shared" si="45"/>
        <v>4</v>
      </c>
      <c r="N238" s="231">
        <f t="shared" si="45"/>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outlineLevel="3" x14ac:dyDescent="0.25">
      <c r="A239" s="54"/>
      <c r="B239" s="63"/>
      <c r="C239" s="98">
        <f t="shared" si="44"/>
        <v>4</v>
      </c>
      <c r="D239" s="84"/>
      <c r="E239" s="79"/>
      <c r="F239" s="79">
        <f t="shared" si="34"/>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outlineLevel="3" x14ac:dyDescent="0.25">
      <c r="A241" s="54"/>
      <c r="B241" s="63"/>
      <c r="C241" s="98">
        <f t="shared" ref="C241:C247" si="46">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outlineLevel="3" x14ac:dyDescent="0.25">
      <c r="A242" s="54"/>
      <c r="B242" s="63"/>
      <c r="C242" s="98">
        <f t="shared" si="46"/>
        <v>4</v>
      </c>
      <c r="D242" s="84"/>
      <c r="E242" s="79"/>
      <c r="F242" s="79">
        <f t="shared" si="34"/>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outlineLevel="3" x14ac:dyDescent="0.25">
      <c r="A243" s="54"/>
      <c r="B243" s="63"/>
      <c r="C243" s="98">
        <f t="shared" si="46"/>
        <v>4</v>
      </c>
      <c r="D243" s="84"/>
      <c r="E243" s="79"/>
      <c r="F243" s="79">
        <f t="shared" si="34"/>
        <v>7</v>
      </c>
      <c r="G243" s="84"/>
      <c r="H243" s="87"/>
      <c r="I243" s="197">
        <f t="shared" ref="I243:N246" si="47">I242</f>
        <v>30</v>
      </c>
      <c r="J243" s="232">
        <f t="shared" si="47"/>
        <v>1</v>
      </c>
      <c r="K243" s="233">
        <f t="shared" si="47"/>
        <v>1</v>
      </c>
      <c r="L243" s="233">
        <f t="shared" si="47"/>
        <v>1</v>
      </c>
      <c r="M243" s="233">
        <f t="shared" si="47"/>
        <v>1</v>
      </c>
      <c r="N243" s="234">
        <f t="shared" si="47"/>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outlineLevel="3" x14ac:dyDescent="0.25">
      <c r="A244" s="54"/>
      <c r="B244" s="63"/>
      <c r="C244" s="98">
        <f t="shared" si="46"/>
        <v>4</v>
      </c>
      <c r="D244" s="84"/>
      <c r="E244" s="79"/>
      <c r="F244" s="79">
        <f t="shared" si="34"/>
        <v>7</v>
      </c>
      <c r="G244" s="84"/>
      <c r="H244" s="87"/>
      <c r="I244" s="197">
        <f t="shared" si="47"/>
        <v>30</v>
      </c>
      <c r="J244" s="232">
        <f t="shared" si="47"/>
        <v>1</v>
      </c>
      <c r="K244" s="233">
        <f t="shared" si="47"/>
        <v>1</v>
      </c>
      <c r="L244" s="233">
        <f t="shared" si="47"/>
        <v>1</v>
      </c>
      <c r="M244" s="233">
        <f t="shared" si="47"/>
        <v>1</v>
      </c>
      <c r="N244" s="234">
        <f t="shared" si="47"/>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outlineLevel="3" x14ac:dyDescent="0.25">
      <c r="A245" s="54"/>
      <c r="B245" s="63"/>
      <c r="C245" s="98">
        <f t="shared" si="46"/>
        <v>4</v>
      </c>
      <c r="D245" s="84"/>
      <c r="E245" s="79"/>
      <c r="F245" s="79">
        <f t="shared" si="34"/>
        <v>7</v>
      </c>
      <c r="G245" s="84"/>
      <c r="H245" s="87"/>
      <c r="I245" s="197">
        <f t="shared" si="47"/>
        <v>30</v>
      </c>
      <c r="J245" s="232">
        <f t="shared" si="47"/>
        <v>1</v>
      </c>
      <c r="K245" s="233">
        <f t="shared" si="47"/>
        <v>1</v>
      </c>
      <c r="L245" s="233">
        <f t="shared" si="47"/>
        <v>1</v>
      </c>
      <c r="M245" s="233">
        <f t="shared" si="47"/>
        <v>1</v>
      </c>
      <c r="N245" s="234">
        <f t="shared" si="47"/>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outlineLevel="3" x14ac:dyDescent="0.25">
      <c r="A246" s="54"/>
      <c r="B246" s="63"/>
      <c r="C246" s="98">
        <f t="shared" si="46"/>
        <v>4</v>
      </c>
      <c r="D246" s="84"/>
      <c r="E246" s="79"/>
      <c r="F246" s="79">
        <f t="shared" si="34"/>
        <v>7</v>
      </c>
      <c r="G246" s="84"/>
      <c r="H246" s="87"/>
      <c r="I246" s="197">
        <f t="shared" si="47"/>
        <v>30</v>
      </c>
      <c r="J246" s="229">
        <f t="shared" si="47"/>
        <v>1</v>
      </c>
      <c r="K246" s="230">
        <f t="shared" si="47"/>
        <v>1</v>
      </c>
      <c r="L246" s="230">
        <f t="shared" si="47"/>
        <v>1</v>
      </c>
      <c r="M246" s="230">
        <f t="shared" si="47"/>
        <v>1</v>
      </c>
      <c r="N246" s="231">
        <f t="shared" si="47"/>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outlineLevel="3" x14ac:dyDescent="0.25">
      <c r="A247" s="54"/>
      <c r="B247" s="63"/>
      <c r="C247" s="98">
        <f t="shared" si="46"/>
        <v>4</v>
      </c>
      <c r="D247" s="84"/>
      <c r="E247" s="79"/>
      <c r="F247" s="79">
        <f t="shared" si="34"/>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8">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8"/>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8"/>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8"/>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8"/>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8"/>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8"/>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8"/>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8"/>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2368</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9">INT($C$279)+3</f>
        <v>4</v>
      </c>
      <c r="D303" s="84"/>
      <c r="E303" s="79"/>
      <c r="F303" s="79"/>
      <c r="G303" s="84"/>
      <c r="H303" s="241"/>
      <c r="I303" s="87"/>
      <c r="J303" s="328" t="s">
        <v>2373</v>
      </c>
      <c r="K303" s="328" t="s">
        <v>2369</v>
      </c>
      <c r="L303" s="328" t="s">
        <v>2370</v>
      </c>
      <c r="M303" s="87"/>
      <c r="N303" s="87" t="s">
        <v>2378</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9"/>
        <v>4</v>
      </c>
      <c r="D304" s="84"/>
      <c r="E304" s="79"/>
      <c r="F304" s="79"/>
      <c r="G304" s="84"/>
      <c r="H304" s="87"/>
      <c r="I304" s="87"/>
      <c r="J304" s="107" t="s">
        <v>2374</v>
      </c>
      <c r="K304" s="107" t="s">
        <v>2371</v>
      </c>
      <c r="L304" s="107" t="s">
        <v>2372</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9"/>
        <v>4</v>
      </c>
      <c r="D305" s="84"/>
      <c r="E305" s="79"/>
      <c r="F305" s="79">
        <v>0</v>
      </c>
      <c r="G305" s="84"/>
      <c r="H305" s="242" t="s">
        <v>2375</v>
      </c>
      <c r="I305" s="87"/>
      <c r="J305" s="108">
        <v>100000</v>
      </c>
      <c r="K305" s="108">
        <v>2000</v>
      </c>
      <c r="L305" s="108">
        <v>0.15</v>
      </c>
      <c r="M305" s="87"/>
      <c r="N305" s="87" t="s">
        <v>2379</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9"/>
        <v>4</v>
      </c>
      <c r="D306" s="84"/>
      <c r="E306" s="79"/>
      <c r="F306" s="79">
        <v>1</v>
      </c>
      <c r="G306" s="84"/>
      <c r="H306" s="242" t="s">
        <v>2367</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9"/>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9"/>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0">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0"/>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0"/>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0"/>
        <v>4</v>
      </c>
      <c r="D319" s="84"/>
      <c r="E319" s="79"/>
      <c r="F319" s="79"/>
      <c r="G319" s="84"/>
      <c r="H319" s="87"/>
      <c r="I319" s="87"/>
      <c r="J319" s="87"/>
      <c r="K319" s="87"/>
      <c r="L319" s="87"/>
      <c r="M319" s="87"/>
      <c r="N319" s="87"/>
      <c r="O319" s="87"/>
      <c r="P319" s="87"/>
      <c r="Q319" s="87"/>
      <c r="R319" s="87"/>
      <c r="S319" s="87"/>
      <c r="T319" s="107" t="str">
        <f t="shared" ref="T319:AG319" si="51">INDEX($H$292:$H$300,T318+1,1)</f>
        <v>LW</v>
      </c>
      <c r="U319" s="107" t="str">
        <f t="shared" si="51"/>
        <v>LW</v>
      </c>
      <c r="V319" s="107" t="str">
        <f t="shared" si="51"/>
        <v>head</v>
      </c>
      <c r="W319" s="107" t="str">
        <f t="shared" si="51"/>
        <v>head</v>
      </c>
      <c r="X319" s="107" t="str">
        <f t="shared" si="51"/>
        <v>head</v>
      </c>
      <c r="Y319" s="107" t="str">
        <f t="shared" si="51"/>
        <v>head</v>
      </c>
      <c r="Z319" s="107" t="str">
        <f t="shared" si="51"/>
        <v>head</v>
      </c>
      <c r="AA319" s="107" t="str">
        <f t="shared" si="51"/>
        <v>nyatf</v>
      </c>
      <c r="AB319" s="107" t="str">
        <f t="shared" si="51"/>
        <v>nyatf</v>
      </c>
      <c r="AC319" s="107" t="str">
        <f t="shared" si="51"/>
        <v>head</v>
      </c>
      <c r="AD319" s="107" t="str">
        <f t="shared" si="51"/>
        <v>head</v>
      </c>
      <c r="AE319" s="107" t="str">
        <f t="shared" si="51"/>
        <v>head</v>
      </c>
      <c r="AF319" s="107" t="str">
        <f t="shared" si="51"/>
        <v>CFW</v>
      </c>
      <c r="AG319" s="107" t="str">
        <f t="shared" si="51"/>
        <v>mob</v>
      </c>
      <c r="AH319" s="84"/>
      <c r="AI319" s="66"/>
      <c r="AJ319" s="54"/>
      <c r="AK319" s="54"/>
      <c r="AL319" s="54"/>
    </row>
    <row r="320" spans="1:38" hidden="1" outlineLevel="3" x14ac:dyDescent="0.25">
      <c r="A320" s="54"/>
      <c r="B320" s="63"/>
      <c r="C320" s="98">
        <f t="shared" si="50"/>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0"/>
        <v>4</v>
      </c>
      <c r="D321" s="84"/>
      <c r="E321" s="79"/>
      <c r="F321" s="79"/>
      <c r="G321" s="84"/>
      <c r="H321" s="87" t="s">
        <v>428</v>
      </c>
      <c r="I321" s="87"/>
      <c r="J321" s="87"/>
      <c r="K321" s="87"/>
      <c r="L321" s="87"/>
      <c r="M321" s="87"/>
      <c r="N321" s="87"/>
      <c r="O321" s="87"/>
      <c r="P321" s="87"/>
      <c r="Q321" s="87"/>
      <c r="R321" s="87"/>
      <c r="S321" s="87"/>
      <c r="T321" s="247">
        <f t="shared" ref="T321:AF321" si="52">T$317*T$320</f>
        <v>2.5000000000000005E-3</v>
      </c>
      <c r="U321" s="247">
        <f t="shared" si="52"/>
        <v>1.3000000000000001E-2</v>
      </c>
      <c r="V321" s="247">
        <f t="shared" si="52"/>
        <v>0.4</v>
      </c>
      <c r="W321" s="247">
        <f t="shared" si="52"/>
        <v>0.4</v>
      </c>
      <c r="X321" s="247">
        <f t="shared" si="52"/>
        <v>0.5</v>
      </c>
      <c r="Y321" s="247">
        <f t="shared" si="52"/>
        <v>2.56</v>
      </c>
      <c r="Z321" s="247">
        <f t="shared" si="52"/>
        <v>0.25</v>
      </c>
      <c r="AA321" s="247">
        <f t="shared" si="52"/>
        <v>3.3000000000000002E-2</v>
      </c>
      <c r="AB321" s="247">
        <f t="shared" si="52"/>
        <v>1.95</v>
      </c>
      <c r="AC321" s="247">
        <f t="shared" si="52"/>
        <v>0</v>
      </c>
      <c r="AD321" s="247">
        <f t="shared" si="52"/>
        <v>0</v>
      </c>
      <c r="AE321" s="247">
        <f t="shared" si="52"/>
        <v>0</v>
      </c>
      <c r="AF321" s="247">
        <f t="shared" si="52"/>
        <v>6.2903225806451621E-2</v>
      </c>
      <c r="AG321" s="247">
        <f>AG317</f>
        <v>13.5</v>
      </c>
      <c r="AH321" s="84"/>
      <c r="AI321" s="66"/>
      <c r="AJ321" s="54"/>
      <c r="AK321" s="54"/>
      <c r="AL321" s="54"/>
    </row>
    <row r="322" spans="1:38" ht="33.75" hidden="1" outlineLevel="3" x14ac:dyDescent="0.25">
      <c r="A322" s="54"/>
      <c r="B322" s="63"/>
      <c r="C322" s="98">
        <f t="shared" si="50"/>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outlineLevel="2" collapsed="1"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53">IF(T$313&lt;&gt;"",T$313,T$312)</f>
        <v>Abamectin</v>
      </c>
      <c r="U328" s="250" t="str">
        <f t="shared" si="53"/>
        <v>Q Drench</v>
      </c>
      <c r="V328" s="250" t="str">
        <f t="shared" si="53"/>
        <v>Se bullet</v>
      </c>
      <c r="W328" s="250" t="str">
        <f t="shared" si="53"/>
        <v>Co bullet</v>
      </c>
      <c r="X328" s="250" t="str">
        <f t="shared" si="53"/>
        <v>Glanvac 6S</v>
      </c>
      <c r="Y328" s="250" t="str">
        <f t="shared" si="53"/>
        <v>Gudair</v>
      </c>
      <c r="Z328" s="250" t="str">
        <f t="shared" si="53"/>
        <v>Sidney SP</v>
      </c>
      <c r="AA328" s="250" t="str">
        <f t="shared" si="53"/>
        <v>Rings</v>
      </c>
      <c r="AB328" s="250" t="str">
        <f t="shared" si="53"/>
        <v>Meloxicam</v>
      </c>
      <c r="AC328" s="250" t="str">
        <f t="shared" si="53"/>
        <v>Click</v>
      </c>
      <c r="AD328" s="250" t="str">
        <f t="shared" si="53"/>
        <v>Vetrazin</v>
      </c>
      <c r="AE328" s="250" t="str">
        <f t="shared" si="53"/>
        <v>Footrot treatment</v>
      </c>
      <c r="AF328" s="250" t="str">
        <f t="shared" si="53"/>
        <v>Wool packs</v>
      </c>
      <c r="AG328" s="250" t="str">
        <f t="shared" si="53"/>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2451</v>
      </c>
      <c r="R329" s="110" t="s">
        <v>458</v>
      </c>
      <c r="S329" s="252"/>
      <c r="T329" s="189" t="str">
        <f t="shared" ref="T329:AG329" si="54">T319</f>
        <v>LW</v>
      </c>
      <c r="U329" s="189" t="str">
        <f t="shared" si="54"/>
        <v>LW</v>
      </c>
      <c r="V329" s="189" t="str">
        <f t="shared" si="54"/>
        <v>head</v>
      </c>
      <c r="W329" s="189" t="str">
        <f t="shared" si="54"/>
        <v>head</v>
      </c>
      <c r="X329" s="189" t="str">
        <f t="shared" si="54"/>
        <v>head</v>
      </c>
      <c r="Y329" s="189" t="str">
        <f t="shared" si="54"/>
        <v>head</v>
      </c>
      <c r="Z329" s="189" t="str">
        <f t="shared" si="54"/>
        <v>head</v>
      </c>
      <c r="AA329" s="189" t="str">
        <f t="shared" si="54"/>
        <v>nyatf</v>
      </c>
      <c r="AB329" s="189" t="str">
        <f t="shared" si="54"/>
        <v>nyatf</v>
      </c>
      <c r="AC329" s="189" t="str">
        <f t="shared" si="54"/>
        <v>head</v>
      </c>
      <c r="AD329" s="189" t="str">
        <f t="shared" si="54"/>
        <v>head</v>
      </c>
      <c r="AE329" s="189" t="str">
        <f t="shared" si="54"/>
        <v>head</v>
      </c>
      <c r="AF329" s="189" t="str">
        <f t="shared" si="54"/>
        <v>CFW</v>
      </c>
      <c r="AG329" s="189" t="str">
        <f t="shared" si="54"/>
        <v>mob</v>
      </c>
      <c r="AH329" s="84"/>
      <c r="AI329" s="66"/>
      <c r="AJ329" s="54"/>
      <c r="AK329" s="54"/>
      <c r="AL329" s="54"/>
    </row>
    <row r="330" spans="1:38" hidden="1" outlineLevel="3" x14ac:dyDescent="0.25">
      <c r="A330" s="54"/>
      <c r="B330" s="63"/>
      <c r="C330" s="98">
        <f t="shared" ref="C330:C339" si="55">INT($C$279+3)</f>
        <v>4</v>
      </c>
      <c r="D330" s="84"/>
      <c r="E330" s="79"/>
      <c r="F330" s="79"/>
      <c r="G330" s="84"/>
      <c r="H330" s="116" t="s">
        <v>459</v>
      </c>
      <c r="I330" s="110">
        <v>1</v>
      </c>
      <c r="J330" s="226" t="str">
        <f t="shared" ref="J330:J356" si="56">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5"/>
        <v>4</v>
      </c>
      <c r="D331" s="84"/>
      <c r="E331" s="79"/>
      <c r="F331" s="79"/>
      <c r="G331" s="84"/>
      <c r="H331" s="87" t="s">
        <v>460</v>
      </c>
      <c r="I331" s="110">
        <v>1</v>
      </c>
      <c r="J331" s="107" t="str">
        <f t="shared" si="56"/>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5"/>
        <v>4</v>
      </c>
      <c r="D332" s="84"/>
      <c r="E332" s="79"/>
      <c r="F332" s="79"/>
      <c r="G332" s="84"/>
      <c r="H332" s="87" t="s">
        <v>461</v>
      </c>
      <c r="I332" s="110">
        <v>0</v>
      </c>
      <c r="J332" s="107" t="str">
        <f t="shared" si="56"/>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5"/>
        <v>4</v>
      </c>
      <c r="D333" s="84"/>
      <c r="E333" s="79"/>
      <c r="F333" s="79"/>
      <c r="G333" s="84"/>
      <c r="H333" s="87" t="s">
        <v>462</v>
      </c>
      <c r="I333" s="110">
        <v>1</v>
      </c>
      <c r="J333" s="107" t="str">
        <f t="shared" si="56"/>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5"/>
        <v>4</v>
      </c>
      <c r="D334" s="84"/>
      <c r="E334" s="79"/>
      <c r="F334" s="79"/>
      <c r="G334" s="84"/>
      <c r="H334" s="87" t="s">
        <v>463</v>
      </c>
      <c r="I334" s="110">
        <v>1</v>
      </c>
      <c r="J334" s="107" t="str">
        <f t="shared" si="56"/>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5"/>
        <v>4</v>
      </c>
      <c r="D335" s="84"/>
      <c r="E335" s="79"/>
      <c r="F335" s="79"/>
      <c r="G335" s="84"/>
      <c r="H335" s="87" t="s">
        <v>464</v>
      </c>
      <c r="I335" s="110">
        <v>1</v>
      </c>
      <c r="J335" s="107" t="str">
        <f t="shared" si="56"/>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5"/>
        <v>4</v>
      </c>
      <c r="D336" s="84"/>
      <c r="E336" s="79"/>
      <c r="F336" s="79"/>
      <c r="G336" s="84"/>
      <c r="H336" s="87" t="s">
        <v>465</v>
      </c>
      <c r="I336" s="110">
        <v>0</v>
      </c>
      <c r="J336" s="107" t="str">
        <f t="shared" si="56"/>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5"/>
        <v>4</v>
      </c>
      <c r="D337" s="84"/>
      <c r="E337" s="79"/>
      <c r="F337" s="79"/>
      <c r="G337" s="84"/>
      <c r="H337" s="87" t="s">
        <v>466</v>
      </c>
      <c r="I337" s="110">
        <v>0</v>
      </c>
      <c r="J337" s="107" t="str">
        <f t="shared" si="56"/>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5"/>
        <v>4</v>
      </c>
      <c r="D338" s="84"/>
      <c r="E338" s="79"/>
      <c r="F338" s="79"/>
      <c r="G338" s="84"/>
      <c r="H338" s="87" t="s">
        <v>467</v>
      </c>
      <c r="I338" s="110">
        <v>0</v>
      </c>
      <c r="J338" s="107" t="str">
        <f t="shared" si="56"/>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5"/>
        <v>4</v>
      </c>
      <c r="D339" s="84"/>
      <c r="E339" s="79"/>
      <c r="F339" s="79"/>
      <c r="G339" s="84"/>
      <c r="H339" s="87" t="s">
        <v>468</v>
      </c>
      <c r="I339" s="110">
        <v>0</v>
      </c>
      <c r="J339" s="107" t="str">
        <f t="shared" si="56"/>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56"/>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56"/>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56"/>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7">INT($C$279+3)</f>
        <v>4</v>
      </c>
      <c r="D343" s="84"/>
      <c r="E343" s="79"/>
      <c r="F343" s="79"/>
      <c r="G343" s="84"/>
      <c r="H343" s="87" t="s">
        <v>472</v>
      </c>
      <c r="I343" s="110">
        <v>0</v>
      </c>
      <c r="J343" s="107" t="str">
        <f t="shared" si="56"/>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7"/>
        <v>4</v>
      </c>
      <c r="D344" s="84"/>
      <c r="E344" s="79"/>
      <c r="F344" s="79"/>
      <c r="G344" s="84"/>
      <c r="H344" s="87" t="s">
        <v>473</v>
      </c>
      <c r="I344" s="110">
        <v>5</v>
      </c>
      <c r="J344" s="107" t="str">
        <f t="shared" si="56"/>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7"/>
        <v>4</v>
      </c>
      <c r="D345" s="84"/>
      <c r="E345" s="79"/>
      <c r="F345" s="79"/>
      <c r="G345" s="84"/>
      <c r="H345" s="87" t="s">
        <v>474</v>
      </c>
      <c r="I345" s="110">
        <v>5</v>
      </c>
      <c r="J345" s="107" t="str">
        <f t="shared" si="56"/>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7"/>
        <v>4</v>
      </c>
      <c r="D346" s="84"/>
      <c r="E346" s="79"/>
      <c r="F346" s="79"/>
      <c r="G346" s="84"/>
      <c r="H346" s="87" t="s">
        <v>475</v>
      </c>
      <c r="I346" s="110">
        <v>0</v>
      </c>
      <c r="J346" s="107" t="str">
        <f t="shared" si="56"/>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7"/>
        <v>4</v>
      </c>
      <c r="D347" s="84"/>
      <c r="E347" s="79"/>
      <c r="F347" s="79"/>
      <c r="G347" s="84"/>
      <c r="H347" s="87" t="s">
        <v>476</v>
      </c>
      <c r="I347" s="110">
        <v>0</v>
      </c>
      <c r="J347" s="107" t="str">
        <f t="shared" si="56"/>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7"/>
        <v>4</v>
      </c>
      <c r="D348" s="84"/>
      <c r="E348" s="79"/>
      <c r="F348" s="79"/>
      <c r="G348" s="84"/>
      <c r="H348" s="87" t="s">
        <v>477</v>
      </c>
      <c r="I348" s="110">
        <v>0</v>
      </c>
      <c r="J348" s="107" t="str">
        <f t="shared" si="56"/>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7"/>
        <v>4</v>
      </c>
      <c r="D349" s="84"/>
      <c r="E349" s="79"/>
      <c r="F349" s="79"/>
      <c r="G349" s="84"/>
      <c r="H349" s="87" t="s">
        <v>478</v>
      </c>
      <c r="I349" s="110">
        <v>1</v>
      </c>
      <c r="J349" s="107" t="str">
        <f t="shared" si="56"/>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7"/>
        <v>4</v>
      </c>
      <c r="D350" s="84"/>
      <c r="E350" s="79"/>
      <c r="F350" s="79"/>
      <c r="G350" s="84"/>
      <c r="H350" s="87" t="s">
        <v>479</v>
      </c>
      <c r="I350" s="110">
        <v>1</v>
      </c>
      <c r="J350" s="107" t="str">
        <f t="shared" si="56"/>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7"/>
        <v>4</v>
      </c>
      <c r="D351" s="84"/>
      <c r="E351" s="79"/>
      <c r="F351" s="79"/>
      <c r="G351" s="84"/>
      <c r="H351" s="87" t="s">
        <v>480</v>
      </c>
      <c r="I351" s="110">
        <v>0</v>
      </c>
      <c r="J351" s="107" t="str">
        <f t="shared" si="56"/>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7"/>
        <v>4</v>
      </c>
      <c r="D352" s="84"/>
      <c r="E352" s="79"/>
      <c r="F352" s="79"/>
      <c r="G352" s="84"/>
      <c r="H352" s="87" t="s">
        <v>481</v>
      </c>
      <c r="I352" s="110">
        <v>1</v>
      </c>
      <c r="J352" s="107" t="str">
        <f t="shared" si="56"/>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7"/>
        <v>4</v>
      </c>
      <c r="D353" s="84"/>
      <c r="E353" s="79"/>
      <c r="F353" s="79"/>
      <c r="G353" s="84"/>
      <c r="H353" s="87" t="s">
        <v>482</v>
      </c>
      <c r="I353" s="110">
        <v>0</v>
      </c>
      <c r="J353" s="107" t="str">
        <f t="shared" si="56"/>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7"/>
        <v>4</v>
      </c>
      <c r="D354" s="84"/>
      <c r="E354" s="79"/>
      <c r="F354" s="79"/>
      <c r="G354" s="84"/>
      <c r="H354" s="87" t="s">
        <v>483</v>
      </c>
      <c r="I354" s="110">
        <v>2</v>
      </c>
      <c r="J354" s="107" t="str">
        <f t="shared" si="56"/>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7"/>
        <v>4</v>
      </c>
      <c r="D355" s="84"/>
      <c r="E355" s="79"/>
      <c r="F355" s="79"/>
      <c r="G355" s="84"/>
      <c r="H355" s="87" t="s">
        <v>484</v>
      </c>
      <c r="I355" s="110">
        <v>2</v>
      </c>
      <c r="J355" s="107" t="str">
        <f t="shared" si="56"/>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7"/>
        <v>4</v>
      </c>
      <c r="D356" s="84"/>
      <c r="E356" s="79"/>
      <c r="F356" s="79"/>
      <c r="G356" s="84"/>
      <c r="H356" s="87" t="s">
        <v>485</v>
      </c>
      <c r="I356" s="110">
        <v>2</v>
      </c>
      <c r="J356" s="107" t="str">
        <f t="shared" si="56"/>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outlineLevel="3" x14ac:dyDescent="0.25">
      <c r="A358" s="54"/>
      <c r="B358" s="63"/>
      <c r="C358" s="98">
        <f t="shared" si="57"/>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outlineLevel="3" x14ac:dyDescent="0.25">
      <c r="A359" s="54"/>
      <c r="B359" s="63"/>
      <c r="C359" s="98">
        <f t="shared" si="57"/>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outlineLevel="3" x14ac:dyDescent="0.25">
      <c r="A361" s="54"/>
      <c r="B361" s="63"/>
      <c r="C361" s="98">
        <f t="shared" si="57"/>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outlineLevel="3" x14ac:dyDescent="0.25">
      <c r="A362" s="54"/>
      <c r="B362" s="63"/>
      <c r="C362" s="98">
        <f t="shared" si="57"/>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outlineLevel="3" x14ac:dyDescent="0.25">
      <c r="A363" s="54"/>
      <c r="B363" s="63"/>
      <c r="C363" s="98">
        <f t="shared" si="57"/>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2382</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2380</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outlineLevel="2" x14ac:dyDescent="0.25">
      <c r="A385" s="54"/>
      <c r="B385" s="63"/>
      <c r="C385" s="98">
        <f>INT($C$373)+2</f>
        <v>3</v>
      </c>
      <c r="D385" s="84"/>
      <c r="E385" s="79"/>
      <c r="F385" s="79"/>
      <c r="G385" s="84"/>
      <c r="H385" s="87" t="s">
        <v>498</v>
      </c>
      <c r="I385" s="108" t="b">
        <v>1</v>
      </c>
      <c r="J385" s="87"/>
      <c r="K385" s="87"/>
      <c r="L385" s="87"/>
      <c r="M385" s="87"/>
      <c r="N385" s="284" t="s">
        <v>2381</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8">
        <f t="shared" ref="C389:C403" si="58">INT($C$373)+3</f>
        <v>4</v>
      </c>
      <c r="D389" s="84"/>
      <c r="E389" s="79"/>
      <c r="F389" s="79"/>
      <c r="G389" s="84"/>
      <c r="H389" s="342" t="s">
        <v>504</v>
      </c>
      <c r="I389" s="226">
        <v>2</v>
      </c>
      <c r="J389" s="90" t="b">
        <v>1</v>
      </c>
      <c r="K389" s="90" t="b">
        <v>1</v>
      </c>
      <c r="L389" s="90" t="b">
        <v>0</v>
      </c>
      <c r="M389" s="90">
        <v>1</v>
      </c>
      <c r="N389" s="108">
        <v>0</v>
      </c>
      <c r="O389" s="108">
        <v>0</v>
      </c>
      <c r="P389" s="110">
        <v>0</v>
      </c>
      <c r="Q389" s="110">
        <v>0</v>
      </c>
      <c r="R389" s="363">
        <v>0</v>
      </c>
      <c r="S389" s="363">
        <v>0</v>
      </c>
      <c r="T389" s="108">
        <v>0</v>
      </c>
      <c r="U389" s="108">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8">
        <f t="shared" si="58"/>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8">
        <f t="shared" si="58"/>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8">
        <f t="shared" si="58"/>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8">
        <f t="shared" si="58"/>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8">
        <f t="shared" si="58"/>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8">
        <f t="shared" si="58"/>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8">
        <f t="shared" si="58"/>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8">
        <f t="shared" si="58"/>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8">
        <f t="shared" si="58"/>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8">
        <f t="shared" si="58"/>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8">
        <f t="shared" si="58"/>
        <v>4</v>
      </c>
      <c r="D400" s="84"/>
      <c r="E400" s="79"/>
      <c r="F400" s="79"/>
      <c r="G400" s="84"/>
      <c r="H400" s="365" t="s">
        <v>2384</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8">
        <f t="shared" si="58"/>
        <v>4</v>
      </c>
      <c r="D401" s="84"/>
      <c r="E401" s="79"/>
      <c r="F401" s="79"/>
      <c r="G401" s="84"/>
      <c r="H401" s="342" t="s">
        <v>2474</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8">
        <f t="shared" si="58"/>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outlineLevel="3" x14ac:dyDescent="0.25">
      <c r="A403" s="54"/>
      <c r="B403" s="63"/>
      <c r="C403" s="98">
        <f t="shared" si="58"/>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2452</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2453</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2454</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2455</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59">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59"/>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abSelected="1" topLeftCell="A8" zoomScale="80" zoomScaleNormal="80" workbookViewId="0">
      <pane xSplit="10" ySplit="46" topLeftCell="T722" activePane="bottomRight" state="frozen"/>
      <selection activeCell="J51" sqref="J51"/>
      <selection pane="topRight" activeCell="J51" sqref="J51"/>
      <selection pane="bottomLeft" activeCell="J51" sqref="J51"/>
      <selection pane="bottomRight" activeCell="W736" sqref="W73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44291</v>
      </c>
      <c r="J18" s="373" t="s">
        <v>2476</v>
      </c>
      <c r="K18" s="374"/>
      <c r="L18" s="374"/>
      <c r="M18" s="374"/>
      <c r="N18" s="374"/>
      <c r="O18" s="374"/>
      <c r="P18" s="374"/>
      <c r="Q18" s="374"/>
      <c r="R18" s="374"/>
      <c r="S18" s="374"/>
      <c r="T18" s="374"/>
      <c r="U18" s="374"/>
      <c r="V18" s="374"/>
      <c r="W18" s="374"/>
      <c r="X18" s="374"/>
      <c r="Y18" s="374"/>
      <c r="Z18" s="374"/>
      <c r="AA18" s="374"/>
      <c r="AB18" s="375"/>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44300</v>
      </c>
      <c r="J21" s="376" t="s">
        <v>2480</v>
      </c>
      <c r="K21" s="377"/>
      <c r="L21" s="377"/>
      <c r="M21" s="377"/>
      <c r="N21" s="377"/>
      <c r="O21" s="377"/>
      <c r="P21" s="377"/>
      <c r="Q21" s="377"/>
      <c r="R21" s="377"/>
      <c r="S21" s="377"/>
      <c r="T21" s="377"/>
      <c r="U21" s="377"/>
      <c r="V21" s="377"/>
      <c r="W21" s="377"/>
      <c r="X21" s="377"/>
      <c r="Y21" s="377"/>
      <c r="Z21" s="377"/>
      <c r="AA21" s="377"/>
      <c r="AB21" s="37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2461</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564</v>
      </c>
      <c r="I61" s="107" t="s">
        <v>1603</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c r="I72" s="107"/>
      <c r="J72" s="107"/>
      <c r="K72" s="87"/>
      <c r="L72" s="87"/>
      <c r="M72" s="87"/>
      <c r="N72" s="87"/>
      <c r="O72" s="87"/>
      <c r="P72" s="87"/>
      <c r="Q72" s="87"/>
      <c r="R72" s="87"/>
      <c r="S72" s="87"/>
      <c r="T72" s="108">
        <v>4</v>
      </c>
      <c r="U72" s="87"/>
      <c r="V72" s="87"/>
      <c r="W72" s="90">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2459</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0.26551003415521096</v>
      </c>
      <c r="V74" s="307">
        <f t="shared" si="4"/>
        <v>0.26551003415521096</v>
      </c>
      <c r="W74" s="307">
        <f t="shared" si="4"/>
        <v>0.26551003415521096</v>
      </c>
      <c r="X74" s="306">
        <f t="shared" si="4"/>
        <v>0.26551003415521096</v>
      </c>
      <c r="Y74" s="306">
        <f t="shared" si="4"/>
        <v>0.26551003415521096</v>
      </c>
      <c r="Z74" s="306">
        <f t="shared" si="4"/>
        <v>0.26551003415521096</v>
      </c>
      <c r="AA74" s="306">
        <f t="shared" si="4"/>
        <v>0.26551003415521096</v>
      </c>
      <c r="AB74" s="306">
        <f t="shared" si="4"/>
        <v>0.26551003415521096</v>
      </c>
      <c r="AC74" s="87"/>
      <c r="AD74" s="87"/>
      <c r="AE74" s="87"/>
      <c r="AF74" s="108">
        <v>1</v>
      </c>
      <c r="AG74" s="108">
        <v>1</v>
      </c>
      <c r="AH74" s="84"/>
      <c r="AI74" s="66"/>
      <c r="AJ74" s="54"/>
      <c r="AK74" s="54"/>
      <c r="AL74" s="54"/>
    </row>
    <row r="75" spans="1:38"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0.25488963278900251</v>
      </c>
      <c r="V75" s="307">
        <f t="shared" si="4"/>
        <v>0.25488963278900251</v>
      </c>
      <c r="W75" s="307">
        <f t="shared" si="4"/>
        <v>0.25488963278900251</v>
      </c>
      <c r="X75" s="306">
        <f t="shared" si="4"/>
        <v>0.25488963278900251</v>
      </c>
      <c r="Y75" s="306">
        <f t="shared" si="4"/>
        <v>0.25488963278900251</v>
      </c>
      <c r="Z75" s="306">
        <f t="shared" si="4"/>
        <v>0.25488963278900251</v>
      </c>
      <c r="AA75" s="306">
        <f t="shared" si="4"/>
        <v>0.25488963278900251</v>
      </c>
      <c r="AB75" s="306">
        <f t="shared" si="4"/>
        <v>0.25488963278900251</v>
      </c>
      <c r="AC75" s="87"/>
      <c r="AD75" s="87"/>
      <c r="AE75" s="87"/>
      <c r="AF75" s="108">
        <v>1</v>
      </c>
      <c r="AG75" s="108">
        <v>1</v>
      </c>
      <c r="AH75" s="84"/>
      <c r="AI75" s="66"/>
      <c r="AJ75" s="54"/>
      <c r="AK75" s="54"/>
      <c r="AL75" s="54"/>
    </row>
    <row r="76" spans="1:38"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0.24469404747744242</v>
      </c>
      <c r="V76" s="307">
        <f t="shared" si="4"/>
        <v>0.24469404747744242</v>
      </c>
      <c r="W76" s="307">
        <f t="shared" si="4"/>
        <v>0.24469404747744242</v>
      </c>
      <c r="X76" s="306">
        <f t="shared" si="4"/>
        <v>0.24469404747744242</v>
      </c>
      <c r="Y76" s="306">
        <f t="shared" si="4"/>
        <v>0.24469404747744242</v>
      </c>
      <c r="Z76" s="306">
        <f t="shared" si="4"/>
        <v>0.24469404747744242</v>
      </c>
      <c r="AA76" s="306">
        <f t="shared" si="4"/>
        <v>0.24469404747744242</v>
      </c>
      <c r="AB76" s="306">
        <f t="shared" si="4"/>
        <v>0.24469404747744242</v>
      </c>
      <c r="AC76" s="87"/>
      <c r="AD76" s="87"/>
      <c r="AE76" s="87"/>
      <c r="AF76" s="108">
        <v>1</v>
      </c>
      <c r="AG76" s="108">
        <v>1</v>
      </c>
      <c r="AH76" s="84"/>
      <c r="AI76" s="66"/>
      <c r="AJ76" s="54"/>
      <c r="AK76" s="54"/>
      <c r="AL76" s="54"/>
    </row>
    <row r="77" spans="1:38"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0.23490628557834473</v>
      </c>
      <c r="V77" s="307">
        <f t="shared" si="4"/>
        <v>0.23490628557834473</v>
      </c>
      <c r="W77" s="307">
        <f t="shared" si="4"/>
        <v>0.23490628557834473</v>
      </c>
      <c r="X77" s="306">
        <f t="shared" si="4"/>
        <v>0.23490628557834473</v>
      </c>
      <c r="Y77" s="306">
        <f t="shared" si="4"/>
        <v>0.23490628557834473</v>
      </c>
      <c r="Z77" s="306">
        <f t="shared" si="4"/>
        <v>0.23490628557834473</v>
      </c>
      <c r="AA77" s="306">
        <f t="shared" si="4"/>
        <v>0.23490628557834473</v>
      </c>
      <c r="AB77" s="306">
        <f t="shared" si="4"/>
        <v>0.23490628557834473</v>
      </c>
      <c r="AC77" s="87"/>
      <c r="AD77" s="87"/>
      <c r="AE77" s="87"/>
      <c r="AF77" s="108">
        <v>1</v>
      </c>
      <c r="AG77" s="108">
        <v>1</v>
      </c>
      <c r="AH77" s="84"/>
      <c r="AI77" s="66"/>
      <c r="AJ77" s="54"/>
      <c r="AK77" s="54"/>
      <c r="AL77" s="54"/>
    </row>
    <row r="78" spans="1:38"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v>
      </c>
      <c r="V78" s="307">
        <f t="shared" si="4"/>
        <v>0</v>
      </c>
      <c r="W78" s="307">
        <f t="shared" si="4"/>
        <v>0</v>
      </c>
      <c r="X78" s="306">
        <f t="shared" si="4"/>
        <v>0</v>
      </c>
      <c r="Y78" s="306">
        <f t="shared" si="4"/>
        <v>0</v>
      </c>
      <c r="Z78" s="306">
        <f t="shared" si="4"/>
        <v>0</v>
      </c>
      <c r="AA78" s="306">
        <f t="shared" si="4"/>
        <v>0</v>
      </c>
      <c r="AB78" s="306">
        <f t="shared" si="4"/>
        <v>0</v>
      </c>
      <c r="AC78" s="87"/>
      <c r="AD78" s="87"/>
      <c r="AE78" s="87"/>
      <c r="AF78" s="108">
        <v>1</v>
      </c>
      <c r="AG78" s="108">
        <v>1</v>
      </c>
      <c r="AH78" s="84"/>
      <c r="AI78" s="66"/>
      <c r="AJ78" s="54"/>
      <c r="AK78" s="54"/>
      <c r="AL78" s="54"/>
    </row>
    <row r="79" spans="1:38"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8" t="s">
        <v>595</v>
      </c>
      <c r="I93" s="107"/>
      <c r="J93" s="107"/>
      <c r="K93" s="87"/>
      <c r="L93" s="87"/>
      <c r="M93" s="87"/>
      <c r="N93" s="87"/>
      <c r="O93" s="87"/>
      <c r="P93" s="87"/>
      <c r="Q93" s="87"/>
      <c r="R93" s="87"/>
      <c r="S93" s="87"/>
      <c r="T93" s="87"/>
      <c r="U93" s="108">
        <v>20</v>
      </c>
      <c r="V93" s="108">
        <v>24</v>
      </c>
      <c r="W93" s="108">
        <v>26</v>
      </c>
      <c r="X93" s="311">
        <f t="shared" ref="X93:AB96" si="7">W93</f>
        <v>26</v>
      </c>
      <c r="Y93" s="311">
        <f t="shared" si="7"/>
        <v>26</v>
      </c>
      <c r="Z93" s="311">
        <f t="shared" si="7"/>
        <v>26</v>
      </c>
      <c r="AA93" s="311">
        <f t="shared" si="7"/>
        <v>26</v>
      </c>
      <c r="AB93" s="311">
        <f t="shared" si="7"/>
        <v>26</v>
      </c>
      <c r="AC93" s="87"/>
      <c r="AD93" s="87"/>
      <c r="AE93" s="87"/>
      <c r="AF93" s="108">
        <v>1</v>
      </c>
      <c r="AG93" s="108">
        <v>1</v>
      </c>
      <c r="AH93" s="84"/>
      <c r="AI93" s="66"/>
      <c r="AJ93" s="54"/>
      <c r="AK93" s="54"/>
      <c r="AL93" s="54"/>
    </row>
    <row r="94" spans="1:38" outlineLevel="2" x14ac:dyDescent="0.25">
      <c r="A94" s="54"/>
      <c r="B94" s="63"/>
      <c r="C94" s="56">
        <f t="shared" si="0"/>
        <v>3</v>
      </c>
      <c r="D94" s="84"/>
      <c r="E94" s="79"/>
      <c r="F94" s="79"/>
      <c r="G94" s="84"/>
      <c r="H94" s="148" t="s">
        <v>596</v>
      </c>
      <c r="I94" s="107"/>
      <c r="J94" s="107"/>
      <c r="K94" s="87"/>
      <c r="L94" s="87"/>
      <c r="M94" s="87"/>
      <c r="N94" s="87"/>
      <c r="O94" s="87"/>
      <c r="P94" s="87"/>
      <c r="Q94" s="87"/>
      <c r="R94" s="87"/>
      <c r="S94" s="87"/>
      <c r="T94" s="87"/>
      <c r="U94" s="108">
        <v>0.6</v>
      </c>
      <c r="V94" s="108">
        <v>0.6</v>
      </c>
      <c r="W94" s="108">
        <v>0.6</v>
      </c>
      <c r="X94" s="311">
        <f t="shared" si="7"/>
        <v>0.6</v>
      </c>
      <c r="Y94" s="311">
        <f t="shared" si="7"/>
        <v>0.6</v>
      </c>
      <c r="Z94" s="311">
        <f t="shared" si="7"/>
        <v>0.6</v>
      </c>
      <c r="AA94" s="311">
        <f t="shared" si="7"/>
        <v>0.6</v>
      </c>
      <c r="AB94" s="311">
        <f t="shared" si="7"/>
        <v>0.6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2473</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794</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795</v>
      </c>
      <c r="G183" s="84"/>
      <c r="H183" s="87" t="s">
        <v>796</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797</v>
      </c>
      <c r="G184" s="84"/>
      <c r="H184" s="87" t="s">
        <v>798</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799</v>
      </c>
      <c r="G185" s="84"/>
      <c r="H185" s="87" t="s">
        <v>800</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801</v>
      </c>
      <c r="S185" s="87" t="s">
        <v>801</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802</v>
      </c>
      <c r="G186" s="84"/>
      <c r="H186" s="87" t="s">
        <v>803</v>
      </c>
      <c r="I186" s="107" t="s">
        <v>610</v>
      </c>
      <c r="J186" s="107"/>
      <c r="K186" s="314">
        <v>1.47E-4</v>
      </c>
      <c r="L186" s="314">
        <v>1.47E-4</v>
      </c>
      <c r="M186" s="108">
        <v>1.61E-2</v>
      </c>
      <c r="N186" s="108">
        <v>1.29E-2</v>
      </c>
      <c r="O186" s="108">
        <v>1.61E-2</v>
      </c>
      <c r="P186" s="108">
        <v>1.61E-2</v>
      </c>
      <c r="Q186" s="87"/>
      <c r="R186" s="87" t="s">
        <v>801</v>
      </c>
      <c r="S186" s="87" t="s">
        <v>801</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804</v>
      </c>
      <c r="G187" s="84"/>
      <c r="H187" s="87" t="s">
        <v>805</v>
      </c>
      <c r="I187" s="107" t="s">
        <v>806</v>
      </c>
      <c r="J187" s="107"/>
      <c r="K187" s="108">
        <v>3.375E-3</v>
      </c>
      <c r="L187" s="108">
        <v>3.375E-3</v>
      </c>
      <c r="M187" s="108">
        <v>4.2200000000000001E-2</v>
      </c>
      <c r="N187" s="108">
        <v>3.3799999999999997E-2</v>
      </c>
      <c r="O187" s="108">
        <v>4.2200000000000001E-2</v>
      </c>
      <c r="P187" s="108">
        <v>4.2200000000000001E-2</v>
      </c>
      <c r="Q187" s="87"/>
      <c r="R187" s="87" t="s">
        <v>801</v>
      </c>
      <c r="S187" s="87" t="s">
        <v>801</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807</v>
      </c>
      <c r="G188" s="84"/>
      <c r="H188" s="87" t="s">
        <v>808</v>
      </c>
      <c r="I188" s="107" t="s">
        <v>809</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810</v>
      </c>
      <c r="G189" s="84"/>
      <c r="H189" s="87" t="s">
        <v>811</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812</v>
      </c>
      <c r="G190" s="84"/>
      <c r="H190" s="87" t="s">
        <v>813</v>
      </c>
      <c r="I190" s="107" t="s">
        <v>814</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815</v>
      </c>
      <c r="G191" s="84"/>
      <c r="H191" s="87" t="s">
        <v>816</v>
      </c>
      <c r="I191" s="107" t="s">
        <v>817</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818</v>
      </c>
      <c r="G192" s="84"/>
      <c r="H192" s="87" t="s">
        <v>819</v>
      </c>
      <c r="I192" s="107" t="s">
        <v>820</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821</v>
      </c>
      <c r="G193" s="84"/>
      <c r="H193" s="87" t="s">
        <v>822</v>
      </c>
      <c r="I193" s="107" t="s">
        <v>820</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823</v>
      </c>
      <c r="G194" s="84"/>
      <c r="H194" s="302" t="s">
        <v>824</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825</v>
      </c>
      <c r="F195" s="79" t="s">
        <v>826</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827</v>
      </c>
      <c r="G196" s="84"/>
      <c r="H196" s="87" t="s">
        <v>828</v>
      </c>
      <c r="I196" s="107" t="s">
        <v>610</v>
      </c>
      <c r="J196" s="107"/>
      <c r="K196" s="108">
        <v>0.3</v>
      </c>
      <c r="L196" s="108">
        <v>0.3</v>
      </c>
      <c r="M196" s="108">
        <v>0.3</v>
      </c>
      <c r="N196" s="108">
        <v>0.3</v>
      </c>
      <c r="O196" s="108">
        <v>0.3</v>
      </c>
      <c r="P196" s="108">
        <v>0.3</v>
      </c>
      <c r="Q196" s="87"/>
      <c r="R196" s="87" t="s">
        <v>829</v>
      </c>
      <c r="S196" s="87" t="s">
        <v>829</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830</v>
      </c>
      <c r="G197" s="84"/>
      <c r="H197" s="87" t="s">
        <v>831</v>
      </c>
      <c r="I197" s="107" t="s">
        <v>610</v>
      </c>
      <c r="J197" s="107"/>
      <c r="K197" s="108">
        <v>0.25</v>
      </c>
      <c r="L197" s="108">
        <v>0.25</v>
      </c>
      <c r="M197" s="108">
        <v>0.25</v>
      </c>
      <c r="N197" s="108">
        <v>0.25</v>
      </c>
      <c r="O197" s="108">
        <v>0.25</v>
      </c>
      <c r="P197" s="108">
        <v>0.25</v>
      </c>
      <c r="Q197" s="87"/>
      <c r="R197" s="87" t="s">
        <v>829</v>
      </c>
      <c r="S197" s="87" t="s">
        <v>829</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832</v>
      </c>
      <c r="G198" s="84"/>
      <c r="H198" s="87" t="s">
        <v>833</v>
      </c>
      <c r="I198" s="107" t="s">
        <v>610</v>
      </c>
      <c r="J198" s="107"/>
      <c r="K198" s="108">
        <v>0.1</v>
      </c>
      <c r="L198" s="108">
        <v>0.1</v>
      </c>
      <c r="M198" s="108">
        <v>0.1</v>
      </c>
      <c r="N198" s="108">
        <v>0.1</v>
      </c>
      <c r="O198" s="108">
        <v>0.1</v>
      </c>
      <c r="P198" s="108">
        <v>0.1</v>
      </c>
      <c r="Q198" s="87"/>
      <c r="R198" s="87" t="s">
        <v>829</v>
      </c>
      <c r="S198" s="87" t="s">
        <v>829</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834</v>
      </c>
      <c r="G199" s="84"/>
      <c r="H199" s="87" t="s">
        <v>835</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829</v>
      </c>
      <c r="S199" s="87" t="s">
        <v>829</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836</v>
      </c>
      <c r="G200" s="84"/>
      <c r="H200" s="87" t="s">
        <v>837</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829</v>
      </c>
      <c r="S200" s="87" t="s">
        <v>829</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838</v>
      </c>
      <c r="G201" s="84"/>
      <c r="H201" s="87" t="s">
        <v>839</v>
      </c>
      <c r="I201" s="107" t="s">
        <v>610</v>
      </c>
      <c r="J201" s="107"/>
      <c r="K201" s="108">
        <v>0.35</v>
      </c>
      <c r="L201" s="108">
        <v>0.35</v>
      </c>
      <c r="M201" s="108">
        <v>0.35</v>
      </c>
      <c r="N201" s="108">
        <v>0.35</v>
      </c>
      <c r="O201" s="108">
        <v>0.35</v>
      </c>
      <c r="P201" s="108">
        <v>0.35</v>
      </c>
      <c r="Q201" s="87"/>
      <c r="R201" s="87" t="s">
        <v>829</v>
      </c>
      <c r="S201" s="87" t="s">
        <v>829</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840</v>
      </c>
      <c r="G202" s="84"/>
      <c r="H202" s="87" t="s">
        <v>841</v>
      </c>
      <c r="I202" s="107" t="s">
        <v>610</v>
      </c>
      <c r="J202" s="107"/>
      <c r="K202" s="108">
        <v>0.1</v>
      </c>
      <c r="L202" s="108">
        <v>0.1</v>
      </c>
      <c r="M202" s="108">
        <v>0.1</v>
      </c>
      <c r="N202" s="108">
        <v>0.1</v>
      </c>
      <c r="O202" s="108">
        <v>0.1</v>
      </c>
      <c r="P202" s="108">
        <v>0.1</v>
      </c>
      <c r="Q202" s="87"/>
      <c r="R202" s="87" t="s">
        <v>785</v>
      </c>
      <c r="S202" s="87" t="s">
        <v>829</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842</v>
      </c>
      <c r="G203" s="84"/>
      <c r="H203" s="302" t="s">
        <v>843</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844</v>
      </c>
      <c r="F204" s="79" t="s">
        <v>845</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846</v>
      </c>
      <c r="G205" s="84"/>
      <c r="H205" s="87" t="s">
        <v>847</v>
      </c>
      <c r="I205" s="107" t="s">
        <v>610</v>
      </c>
      <c r="J205" s="107"/>
      <c r="K205" s="108">
        <v>0.05</v>
      </c>
      <c r="L205" s="108">
        <v>0.05</v>
      </c>
      <c r="M205" s="108">
        <v>0.05</v>
      </c>
      <c r="N205" s="108">
        <v>0.05</v>
      </c>
      <c r="O205" s="108">
        <v>0.05</v>
      </c>
      <c r="P205" s="108">
        <v>0.05</v>
      </c>
      <c r="Q205" s="87"/>
      <c r="R205" s="87" t="s">
        <v>848</v>
      </c>
      <c r="S205" s="87" t="s">
        <v>848</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849</v>
      </c>
      <c r="G206" s="84"/>
      <c r="H206" s="87" t="s">
        <v>850</v>
      </c>
      <c r="I206" s="107" t="s">
        <v>610</v>
      </c>
      <c r="J206" s="107"/>
      <c r="K206" s="108">
        <v>0.85</v>
      </c>
      <c r="L206" s="108">
        <v>0.85</v>
      </c>
      <c r="M206" s="108">
        <v>0.85</v>
      </c>
      <c r="N206" s="108">
        <v>0.85</v>
      </c>
      <c r="O206" s="108">
        <v>0.85</v>
      </c>
      <c r="P206" s="108">
        <v>0.85</v>
      </c>
      <c r="Q206" s="87"/>
      <c r="R206" s="87" t="s">
        <v>848</v>
      </c>
      <c r="S206" s="87" t="s">
        <v>848</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851</v>
      </c>
      <c r="G207" s="84"/>
      <c r="H207" s="87" t="s">
        <v>852</v>
      </c>
      <c r="I207" s="107" t="s">
        <v>610</v>
      </c>
      <c r="J207" s="107"/>
      <c r="K207" s="108">
        <v>5.5</v>
      </c>
      <c r="L207" s="108">
        <v>5.5</v>
      </c>
      <c r="M207" s="108">
        <v>5.5</v>
      </c>
      <c r="N207" s="108">
        <v>5.5</v>
      </c>
      <c r="O207" s="108">
        <v>5.5</v>
      </c>
      <c r="P207" s="108">
        <v>5.5</v>
      </c>
      <c r="Q207" s="87"/>
      <c r="R207" s="87" t="s">
        <v>848</v>
      </c>
      <c r="S207" s="87" t="s">
        <v>848</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853</v>
      </c>
      <c r="G208" s="84"/>
      <c r="H208" s="87" t="s">
        <v>854</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848</v>
      </c>
      <c r="S208" s="87" t="s">
        <v>848</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855</v>
      </c>
      <c r="G209" s="84"/>
      <c r="H209" s="87" t="s">
        <v>856</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857</v>
      </c>
      <c r="G210" s="84"/>
      <c r="H210" s="87" t="s">
        <v>858</v>
      </c>
      <c r="I210" s="107" t="s">
        <v>610</v>
      </c>
      <c r="J210" s="107"/>
      <c r="K210" s="108">
        <v>1</v>
      </c>
      <c r="L210" s="108">
        <v>1</v>
      </c>
      <c r="M210" s="108">
        <v>1</v>
      </c>
      <c r="N210" s="108">
        <v>1</v>
      </c>
      <c r="O210" s="108">
        <v>1</v>
      </c>
      <c r="P210" s="108">
        <v>1</v>
      </c>
      <c r="Q210" s="87"/>
      <c r="R210" s="87" t="s">
        <v>801</v>
      </c>
      <c r="S210" s="87" t="s">
        <v>801</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859</v>
      </c>
      <c r="G211" s="84"/>
      <c r="H211" s="87" t="s">
        <v>860</v>
      </c>
      <c r="I211" s="107" t="s">
        <v>610</v>
      </c>
      <c r="J211" s="107"/>
      <c r="K211" s="108">
        <v>0.6</v>
      </c>
      <c r="L211" s="108">
        <v>0.6</v>
      </c>
      <c r="M211" s="108">
        <v>0.6</v>
      </c>
      <c r="N211" s="108">
        <v>0.6</v>
      </c>
      <c r="O211" s="108">
        <v>0.6</v>
      </c>
      <c r="P211" s="108">
        <v>0.6</v>
      </c>
      <c r="Q211" s="87"/>
      <c r="R211" s="87" t="s">
        <v>801</v>
      </c>
      <c r="S211" s="87" t="s">
        <v>801</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861</v>
      </c>
      <c r="G212" s="84"/>
      <c r="H212" s="87" t="s">
        <v>862</v>
      </c>
      <c r="I212" s="107" t="s">
        <v>610</v>
      </c>
      <c r="J212" s="107"/>
      <c r="K212" s="108">
        <v>0.25</v>
      </c>
      <c r="L212" s="108">
        <v>0.25</v>
      </c>
      <c r="M212" s="108">
        <v>0.25</v>
      </c>
      <c r="N212" s="108">
        <v>0.25</v>
      </c>
      <c r="O212" s="108">
        <v>0.25</v>
      </c>
      <c r="P212" s="108">
        <v>0.25</v>
      </c>
      <c r="Q212" s="87"/>
      <c r="R212" s="87" t="s">
        <v>801</v>
      </c>
      <c r="S212" s="87" t="s">
        <v>801</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863</v>
      </c>
      <c r="G213" s="84"/>
      <c r="H213" s="87" t="s">
        <v>864</v>
      </c>
      <c r="I213" s="107" t="s">
        <v>610</v>
      </c>
      <c r="J213" s="107"/>
      <c r="K213" s="108">
        <v>0.9</v>
      </c>
      <c r="L213" s="108">
        <v>0.9</v>
      </c>
      <c r="M213" s="108">
        <v>0.9</v>
      </c>
      <c r="N213" s="108">
        <v>0.9</v>
      </c>
      <c r="O213" s="108">
        <v>0.9</v>
      </c>
      <c r="P213" s="108">
        <v>0.9</v>
      </c>
      <c r="Q213" s="87"/>
      <c r="R213" s="87" t="s">
        <v>865</v>
      </c>
      <c r="S213" s="87" t="s">
        <v>865</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866</v>
      </c>
      <c r="G214" s="84"/>
      <c r="H214" s="302" t="s">
        <v>867</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868</v>
      </c>
      <c r="F215" s="79" t="s">
        <v>869</v>
      </c>
      <c r="G215" s="84"/>
      <c r="H215" s="87" t="s">
        <v>870</v>
      </c>
      <c r="I215" s="107" t="s">
        <v>640</v>
      </c>
      <c r="J215" s="107"/>
      <c r="K215" s="108">
        <v>90</v>
      </c>
      <c r="L215" s="108">
        <v>90</v>
      </c>
      <c r="M215" s="108">
        <v>0</v>
      </c>
      <c r="N215" s="108">
        <v>0</v>
      </c>
      <c r="O215" s="108">
        <v>0</v>
      </c>
      <c r="P215" s="108">
        <v>0</v>
      </c>
      <c r="Q215" s="87"/>
      <c r="R215" s="87" t="s">
        <v>871</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872</v>
      </c>
      <c r="G216" s="84"/>
      <c r="H216" s="87" t="s">
        <v>873</v>
      </c>
      <c r="I216" s="107" t="s">
        <v>640</v>
      </c>
      <c r="J216" s="107"/>
      <c r="K216" s="108">
        <v>150</v>
      </c>
      <c r="L216" s="108">
        <v>150</v>
      </c>
      <c r="M216" s="108">
        <v>285</v>
      </c>
      <c r="N216" s="108">
        <v>285</v>
      </c>
      <c r="O216" s="108">
        <v>285</v>
      </c>
      <c r="P216" s="108">
        <v>285</v>
      </c>
      <c r="Q216" s="87"/>
      <c r="R216" s="87" t="s">
        <v>874</v>
      </c>
      <c r="S216" s="87" t="s">
        <v>874</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875</v>
      </c>
      <c r="G217" s="84"/>
      <c r="H217" s="87" t="s">
        <v>876</v>
      </c>
      <c r="I217" s="107" t="s">
        <v>610</v>
      </c>
      <c r="J217" s="107"/>
      <c r="K217" s="108">
        <v>1.304</v>
      </c>
      <c r="L217" s="108">
        <v>1.304</v>
      </c>
      <c r="M217" s="108">
        <v>2.2000000000000002</v>
      </c>
      <c r="N217" s="108">
        <v>2.2000000000000002</v>
      </c>
      <c r="O217" s="108">
        <v>2.2000000000000002</v>
      </c>
      <c r="P217" s="108">
        <v>2.2000000000000002</v>
      </c>
      <c r="Q217" s="87"/>
      <c r="R217" s="87" t="s">
        <v>874</v>
      </c>
      <c r="S217" s="87" t="s">
        <v>874</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877</v>
      </c>
      <c r="G218" s="84"/>
      <c r="H218" s="87" t="s">
        <v>876</v>
      </c>
      <c r="I218" s="107" t="s">
        <v>610</v>
      </c>
      <c r="J218" s="107"/>
      <c r="K218" s="108">
        <v>2.625</v>
      </c>
      <c r="L218" s="108">
        <v>2.625</v>
      </c>
      <c r="M218" s="108">
        <v>1.77</v>
      </c>
      <c r="N218" s="108">
        <v>1.77</v>
      </c>
      <c r="O218" s="108">
        <v>1.77</v>
      </c>
      <c r="P218" s="108">
        <v>1.77</v>
      </c>
      <c r="Q218" s="87"/>
      <c r="R218" s="87" t="s">
        <v>874</v>
      </c>
      <c r="S218" s="87" t="s">
        <v>874</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878</v>
      </c>
      <c r="G219" s="84"/>
      <c r="H219" s="87" t="s">
        <v>879</v>
      </c>
      <c r="I219" s="107" t="s">
        <v>610</v>
      </c>
      <c r="J219" s="107"/>
      <c r="K219" s="108">
        <v>0.33</v>
      </c>
      <c r="L219" s="108">
        <v>0.33</v>
      </c>
      <c r="M219" s="108">
        <v>0.33</v>
      </c>
      <c r="N219" s="108">
        <v>0.33</v>
      </c>
      <c r="O219" s="108">
        <v>0.33</v>
      </c>
      <c r="P219" s="108">
        <v>0.33</v>
      </c>
      <c r="Q219" s="87"/>
      <c r="R219" s="87" t="s">
        <v>874</v>
      </c>
      <c r="S219" s="87" t="s">
        <v>874</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880</v>
      </c>
      <c r="G220" s="84"/>
      <c r="H220" s="87" t="s">
        <v>881</v>
      </c>
      <c r="I220" s="107" t="s">
        <v>882</v>
      </c>
      <c r="J220" s="107"/>
      <c r="K220" s="108">
        <v>1.43</v>
      </c>
      <c r="L220" s="108">
        <v>1.43</v>
      </c>
      <c r="M220" s="108">
        <v>1.8</v>
      </c>
      <c r="N220" s="108">
        <v>1.8</v>
      </c>
      <c r="O220" s="108">
        <v>1.8</v>
      </c>
      <c r="P220" s="108">
        <v>1.8</v>
      </c>
      <c r="Q220" s="87"/>
      <c r="R220" s="87" t="s">
        <v>874</v>
      </c>
      <c r="S220" s="87" t="s">
        <v>874</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883</v>
      </c>
      <c r="G221" s="84"/>
      <c r="H221" s="87" t="s">
        <v>884</v>
      </c>
      <c r="I221" s="107" t="s">
        <v>610</v>
      </c>
      <c r="J221" s="107"/>
      <c r="K221" s="108">
        <v>3.38</v>
      </c>
      <c r="L221" s="108">
        <v>3.38</v>
      </c>
      <c r="M221" s="108">
        <v>2.42</v>
      </c>
      <c r="N221" s="108">
        <v>2.42</v>
      </c>
      <c r="O221" s="108">
        <v>2.42</v>
      </c>
      <c r="P221" s="108">
        <v>2.42</v>
      </c>
      <c r="Q221" s="87"/>
      <c r="R221" s="87" t="s">
        <v>874</v>
      </c>
      <c r="S221" s="87" t="s">
        <v>874</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885</v>
      </c>
      <c r="G222" s="84"/>
      <c r="H222" s="87" t="s">
        <v>886</v>
      </c>
      <c r="I222" s="107" t="s">
        <v>610</v>
      </c>
      <c r="J222" s="107"/>
      <c r="K222" s="108">
        <v>0.91</v>
      </c>
      <c r="L222" s="108">
        <v>0.91</v>
      </c>
      <c r="M222" s="108">
        <v>1.1599999999999999</v>
      </c>
      <c r="N222" s="108">
        <v>1.1599999999999999</v>
      </c>
      <c r="O222" s="108">
        <v>1.1599999999999999</v>
      </c>
      <c r="P222" s="108">
        <v>1.1599999999999999</v>
      </c>
      <c r="Q222" s="87"/>
      <c r="R222" s="87" t="s">
        <v>874</v>
      </c>
      <c r="S222" s="87" t="s">
        <v>874</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887</v>
      </c>
      <c r="G223" s="84"/>
      <c r="H223" s="87" t="s">
        <v>888</v>
      </c>
      <c r="I223" s="107" t="s">
        <v>889</v>
      </c>
      <c r="J223" s="107"/>
      <c r="K223" s="108">
        <v>4.33</v>
      </c>
      <c r="L223" s="108">
        <v>4.33</v>
      </c>
      <c r="M223" s="108">
        <v>4.1100000000000003</v>
      </c>
      <c r="N223" s="108">
        <v>4.1100000000000003</v>
      </c>
      <c r="O223" s="108">
        <v>4.1100000000000003</v>
      </c>
      <c r="P223" s="108">
        <v>4.1100000000000003</v>
      </c>
      <c r="Q223" s="87"/>
      <c r="R223" s="87" t="s">
        <v>874</v>
      </c>
      <c r="S223" s="87" t="s">
        <v>874</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890</v>
      </c>
      <c r="G224" s="84"/>
      <c r="H224" s="87" t="s">
        <v>891</v>
      </c>
      <c r="I224" s="107" t="s">
        <v>610</v>
      </c>
      <c r="J224" s="107"/>
      <c r="K224" s="108">
        <v>4.37</v>
      </c>
      <c r="L224" s="108">
        <v>4.37</v>
      </c>
      <c r="M224" s="108">
        <v>343.5</v>
      </c>
      <c r="N224" s="108">
        <v>343.5</v>
      </c>
      <c r="O224" s="108">
        <v>343.5</v>
      </c>
      <c r="P224" s="108">
        <v>343.5</v>
      </c>
      <c r="Q224" s="87"/>
      <c r="R224" s="87" t="s">
        <v>874</v>
      </c>
      <c r="S224" s="87" t="s">
        <v>874</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892</v>
      </c>
      <c r="G225" s="84"/>
      <c r="H225" s="87" t="s">
        <v>893</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874</v>
      </c>
      <c r="S225" s="87" t="s">
        <v>874</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894</v>
      </c>
      <c r="G226" s="84"/>
      <c r="H226" s="87" t="s">
        <v>895</v>
      </c>
      <c r="I226" s="107" t="s">
        <v>882</v>
      </c>
      <c r="J226" s="107"/>
      <c r="K226" s="108">
        <v>0.14499999999999999</v>
      </c>
      <c r="L226" s="108">
        <v>0.14499999999999999</v>
      </c>
      <c r="M226" s="108">
        <v>0.13400000000000001</v>
      </c>
      <c r="N226" s="108">
        <v>0.13400000000000001</v>
      </c>
      <c r="O226" s="108">
        <v>0.13400000000000001</v>
      </c>
      <c r="P226" s="108">
        <v>0.13400000000000001</v>
      </c>
      <c r="Q226" s="87"/>
      <c r="R226" s="87" t="s">
        <v>874</v>
      </c>
      <c r="S226" s="87" t="s">
        <v>874</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896</v>
      </c>
      <c r="G227" s="84"/>
      <c r="H227" s="87" t="s">
        <v>897</v>
      </c>
      <c r="I227" s="107" t="s">
        <v>610</v>
      </c>
      <c r="J227" s="107"/>
      <c r="K227" s="108">
        <v>4.5599999999999996</v>
      </c>
      <c r="L227" s="108">
        <v>4.5599999999999996</v>
      </c>
      <c r="M227" s="108">
        <v>6.22</v>
      </c>
      <c r="N227" s="108">
        <v>6.22</v>
      </c>
      <c r="O227" s="108">
        <v>6.22</v>
      </c>
      <c r="P227" s="108">
        <v>6.22</v>
      </c>
      <c r="Q227" s="87"/>
      <c r="R227" s="87" t="s">
        <v>874</v>
      </c>
      <c r="S227" s="87" t="s">
        <v>874</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898</v>
      </c>
      <c r="G228" s="84"/>
      <c r="H228" s="87" t="s">
        <v>893</v>
      </c>
      <c r="I228" s="107" t="s">
        <v>638</v>
      </c>
      <c r="J228" s="107"/>
      <c r="K228" s="108">
        <v>0.9</v>
      </c>
      <c r="L228" s="108">
        <v>0.9</v>
      </c>
      <c r="M228" s="108">
        <v>0.747</v>
      </c>
      <c r="N228" s="108">
        <v>0.747</v>
      </c>
      <c r="O228" s="108">
        <v>0.747</v>
      </c>
      <c r="P228" s="108">
        <v>0.747</v>
      </c>
      <c r="Q228" s="87"/>
      <c r="R228" s="87" t="s">
        <v>874</v>
      </c>
      <c r="S228" s="87" t="s">
        <v>874</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899</v>
      </c>
      <c r="F229" s="79" t="s">
        <v>900</v>
      </c>
      <c r="G229" s="84"/>
      <c r="H229" s="87" t="s">
        <v>901</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902</v>
      </c>
      <c r="F230" s="79" t="s">
        <v>810</v>
      </c>
      <c r="G230" s="84"/>
      <c r="H230" s="87" t="s">
        <v>903</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904</v>
      </c>
      <c r="G231" s="84"/>
      <c r="H231" s="302" t="s">
        <v>905</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906</v>
      </c>
      <c r="F232" s="79" t="s">
        <v>907</v>
      </c>
      <c r="G232" s="84"/>
      <c r="H232" s="87" t="s">
        <v>908</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909</v>
      </c>
      <c r="G233" s="84"/>
      <c r="H233" s="87" t="s">
        <v>910</v>
      </c>
      <c r="I233" s="107" t="s">
        <v>640</v>
      </c>
      <c r="J233" s="107"/>
      <c r="K233" s="108">
        <v>2</v>
      </c>
      <c r="L233" s="108">
        <v>2</v>
      </c>
      <c r="M233" s="108">
        <v>4</v>
      </c>
      <c r="N233" s="108">
        <v>4</v>
      </c>
      <c r="O233" s="108">
        <v>4</v>
      </c>
      <c r="P233" s="108">
        <v>4</v>
      </c>
      <c r="Q233" s="87"/>
      <c r="R233" s="87" t="s">
        <v>785</v>
      </c>
      <c r="S233" s="87" t="s">
        <v>911</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912</v>
      </c>
      <c r="G234" s="84"/>
      <c r="H234" s="87" t="s">
        <v>913</v>
      </c>
      <c r="I234" s="107" t="s">
        <v>640</v>
      </c>
      <c r="J234" s="107"/>
      <c r="K234" s="108">
        <v>22</v>
      </c>
      <c r="L234" s="108">
        <v>22</v>
      </c>
      <c r="M234" s="108">
        <v>30</v>
      </c>
      <c r="N234" s="108">
        <v>30</v>
      </c>
      <c r="O234" s="108">
        <v>30</v>
      </c>
      <c r="P234" s="108">
        <v>30</v>
      </c>
      <c r="Q234" s="87"/>
      <c r="R234" s="87" t="s">
        <v>785</v>
      </c>
      <c r="S234" s="87" t="s">
        <v>911</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914</v>
      </c>
      <c r="G235" s="84"/>
      <c r="H235" s="87" t="s">
        <v>915</v>
      </c>
      <c r="I235" s="107" t="s">
        <v>610</v>
      </c>
      <c r="J235" s="107"/>
      <c r="K235" s="108">
        <v>1</v>
      </c>
      <c r="L235" s="108">
        <v>1</v>
      </c>
      <c r="M235" s="108">
        <v>0.6</v>
      </c>
      <c r="N235" s="108">
        <v>0.6</v>
      </c>
      <c r="O235" s="108">
        <v>0.6</v>
      </c>
      <c r="P235" s="108">
        <v>0.6</v>
      </c>
      <c r="Q235" s="87"/>
      <c r="R235" s="87" t="s">
        <v>785</v>
      </c>
      <c r="S235" s="87" t="s">
        <v>911</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916</v>
      </c>
      <c r="G236" s="84"/>
      <c r="H236" s="87" t="s">
        <v>917</v>
      </c>
      <c r="I236" s="107" t="s">
        <v>610</v>
      </c>
      <c r="J236" s="107"/>
      <c r="K236" s="87"/>
      <c r="L236" s="87"/>
      <c r="M236" s="108">
        <v>0.6</v>
      </c>
      <c r="N236" s="108">
        <v>0.6</v>
      </c>
      <c r="O236" s="108">
        <v>0.6</v>
      </c>
      <c r="P236" s="108">
        <v>0.105</v>
      </c>
      <c r="Q236" s="87"/>
      <c r="R236" s="87"/>
      <c r="S236" s="87" t="s">
        <v>911</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918</v>
      </c>
      <c r="G237" s="84"/>
      <c r="H237" s="87" t="s">
        <v>919</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920</v>
      </c>
      <c r="G238" s="84"/>
      <c r="H238" s="87" t="s">
        <v>921</v>
      </c>
      <c r="I238" s="107" t="s">
        <v>704</v>
      </c>
      <c r="J238" s="107"/>
      <c r="K238" s="108">
        <v>4.7</v>
      </c>
      <c r="L238" s="108">
        <v>4.7</v>
      </c>
      <c r="M238" s="108">
        <v>3.1</v>
      </c>
      <c r="N238" s="108">
        <v>3.1</v>
      </c>
      <c r="O238" s="108">
        <v>3.1</v>
      </c>
      <c r="P238" s="108">
        <v>3.1</v>
      </c>
      <c r="Q238" s="87"/>
      <c r="R238" s="87" t="s">
        <v>922</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923</v>
      </c>
      <c r="G239" s="84"/>
      <c r="H239" s="87" t="s">
        <v>924</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925</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926</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927</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928</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929</v>
      </c>
      <c r="G244" s="84"/>
      <c r="H244" s="87" t="s">
        <v>930</v>
      </c>
      <c r="I244" s="107" t="s">
        <v>931</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932</v>
      </c>
      <c r="G245" s="84"/>
      <c r="H245" s="87" t="s">
        <v>933</v>
      </c>
      <c r="I245" s="107" t="s">
        <v>931</v>
      </c>
      <c r="J245" s="107"/>
      <c r="K245" s="108">
        <v>0.41</v>
      </c>
      <c r="L245" s="108">
        <v>0.41</v>
      </c>
      <c r="M245" s="108">
        <v>0.57999999999999996</v>
      </c>
      <c r="N245" s="108">
        <v>0.57999999999999996</v>
      </c>
      <c r="O245" s="108">
        <v>0.57999999999999996</v>
      </c>
      <c r="P245" s="108">
        <v>0.57999999999999996</v>
      </c>
      <c r="Q245" s="87"/>
      <c r="R245" s="87" t="s">
        <v>934</v>
      </c>
      <c r="S245" s="87" t="s">
        <v>934</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935</v>
      </c>
      <c r="G246" s="84"/>
      <c r="H246" s="87" t="s">
        <v>936</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934</v>
      </c>
      <c r="S246" s="87" t="s">
        <v>934</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937</v>
      </c>
      <c r="G247" s="84"/>
      <c r="H247" s="87" t="s">
        <v>938</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922</v>
      </c>
      <c r="S247" s="87" t="s">
        <v>934</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939</v>
      </c>
      <c r="G248" s="84"/>
      <c r="H248" s="87" t="s">
        <v>940</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941</v>
      </c>
      <c r="G249" s="84"/>
      <c r="H249" s="87" t="s">
        <v>942</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943</v>
      </c>
      <c r="G250" s="84"/>
      <c r="H250" s="87" t="s">
        <v>942</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944</v>
      </c>
      <c r="G251" s="84"/>
      <c r="H251" s="87" t="s">
        <v>945</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946</v>
      </c>
      <c r="G252" s="84"/>
      <c r="H252" s="87" t="s">
        <v>947</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948</v>
      </c>
      <c r="G253" s="84"/>
      <c r="H253" s="87" t="s">
        <v>949</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950</v>
      </c>
      <c r="G254" s="84"/>
      <c r="H254" s="87" t="s">
        <v>949</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951</v>
      </c>
      <c r="G255" s="84"/>
      <c r="H255" s="87" t="s">
        <v>952</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953</v>
      </c>
      <c r="G256" s="84"/>
      <c r="H256" s="87" t="s">
        <v>952</v>
      </c>
      <c r="I256" s="107" t="s">
        <v>610</v>
      </c>
      <c r="J256" s="107"/>
      <c r="K256" s="108">
        <v>0.6</v>
      </c>
      <c r="L256" s="108">
        <v>0.6</v>
      </c>
      <c r="M256" s="108">
        <v>0.6</v>
      </c>
      <c r="N256" s="108">
        <v>0.6</v>
      </c>
      <c r="O256" s="108">
        <v>0.6</v>
      </c>
      <c r="P256" s="108">
        <v>0.6</v>
      </c>
      <c r="Q256" s="87"/>
      <c r="R256" s="87" t="s">
        <v>954</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955</v>
      </c>
      <c r="G257" s="84"/>
      <c r="H257" s="87" t="s">
        <v>956</v>
      </c>
      <c r="I257" s="107" t="s">
        <v>610</v>
      </c>
      <c r="J257" s="107"/>
      <c r="K257" s="108">
        <v>0.17</v>
      </c>
      <c r="L257" s="108">
        <v>0.17</v>
      </c>
      <c r="M257" s="108">
        <v>0.13</v>
      </c>
      <c r="N257" s="108">
        <v>0.13</v>
      </c>
      <c r="O257" s="108">
        <v>0.13</v>
      </c>
      <c r="P257" s="108">
        <v>0.13</v>
      </c>
      <c r="Q257" s="87"/>
      <c r="R257" s="87" t="s">
        <v>957</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958</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959</v>
      </c>
      <c r="F259" s="79" t="s">
        <v>960</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961</v>
      </c>
      <c r="G260" s="84"/>
      <c r="H260" s="87" t="s">
        <v>962</v>
      </c>
      <c r="I260" s="107" t="s">
        <v>963</v>
      </c>
      <c r="J260" s="107"/>
      <c r="K260" s="108">
        <f>23*0.85</f>
        <v>19.55</v>
      </c>
      <c r="L260" s="108">
        <f>22*0.85</f>
        <v>18.7</v>
      </c>
      <c r="M260" s="87"/>
      <c r="N260" s="87"/>
      <c r="O260" s="87"/>
      <c r="P260" s="87"/>
      <c r="Q260" s="87"/>
      <c r="R260" s="87" t="s">
        <v>964</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965</v>
      </c>
      <c r="G261" s="84"/>
      <c r="H261" s="87" t="s">
        <v>966</v>
      </c>
      <c r="I261" s="107" t="s">
        <v>967</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968</v>
      </c>
      <c r="G262" s="84"/>
      <c r="H262" s="87" t="s">
        <v>969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2458</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970</v>
      </c>
      <c r="G263" s="84"/>
      <c r="H263" s="87" t="s">
        <v>971</v>
      </c>
      <c r="I263" s="107" t="s">
        <v>683</v>
      </c>
      <c r="J263" s="107"/>
      <c r="K263" s="108">
        <v>0.04</v>
      </c>
      <c r="L263" s="108">
        <v>0.04</v>
      </c>
      <c r="M263" s="87"/>
      <c r="N263" s="87"/>
      <c r="O263" s="87"/>
      <c r="P263" s="87"/>
      <c r="Q263" s="87"/>
      <c r="R263" s="87" t="s">
        <v>972</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973</v>
      </c>
      <c r="G264" s="84"/>
      <c r="H264" s="87" t="s">
        <v>974</v>
      </c>
      <c r="I264" s="107" t="s">
        <v>638</v>
      </c>
      <c r="J264" s="107"/>
      <c r="K264" s="108">
        <v>0.25</v>
      </c>
      <c r="L264" s="108">
        <v>0.25</v>
      </c>
      <c r="M264" s="87"/>
      <c r="N264" s="87"/>
      <c r="O264" s="87"/>
      <c r="P264" s="87"/>
      <c r="Q264" s="87"/>
      <c r="R264" s="87" t="s">
        <v>975</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976</v>
      </c>
      <c r="G265" s="84"/>
      <c r="H265" s="87" t="s">
        <v>977</v>
      </c>
      <c r="I265" s="107" t="s">
        <v>978</v>
      </c>
      <c r="J265" s="107"/>
      <c r="K265" s="87"/>
      <c r="L265" s="87"/>
      <c r="M265" s="87"/>
      <c r="N265" s="87"/>
      <c r="O265" s="87"/>
      <c r="P265" s="87"/>
      <c r="Q265" s="87"/>
      <c r="R265" s="87" t="s">
        <v>979</v>
      </c>
      <c r="S265" s="87"/>
      <c r="T265" s="87"/>
      <c r="U265" s="108">
        <v>0.03</v>
      </c>
      <c r="V265" s="108">
        <v>0.03</v>
      </c>
      <c r="W265" s="108">
        <v>0.03</v>
      </c>
      <c r="X265" s="108">
        <v>0.2</v>
      </c>
      <c r="Y265" s="108">
        <v>0.06</v>
      </c>
      <c r="Z265" s="108">
        <v>0.06</v>
      </c>
      <c r="AA265" s="108">
        <v>0.11</v>
      </c>
      <c r="AB265" s="108">
        <v>0.11</v>
      </c>
      <c r="AC265" s="87"/>
      <c r="AD265" s="108" t="s">
        <v>979</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980</v>
      </c>
      <c r="G266" s="84"/>
      <c r="H266" s="87" t="s">
        <v>981</v>
      </c>
      <c r="I266" s="107" t="s">
        <v>633</v>
      </c>
      <c r="J266" s="107"/>
      <c r="K266" s="108">
        <v>1.35</v>
      </c>
      <c r="L266" s="108">
        <v>1.35</v>
      </c>
      <c r="M266" s="87"/>
      <c r="N266" s="87"/>
      <c r="O266" s="87"/>
      <c r="P266" s="87"/>
      <c r="Q266" s="87"/>
      <c r="R266" s="87" t="s">
        <v>982</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983</v>
      </c>
      <c r="G267" s="84"/>
      <c r="H267" s="87" t="s">
        <v>984</v>
      </c>
      <c r="I267" s="107" t="s">
        <v>736</v>
      </c>
      <c r="J267" s="107"/>
      <c r="K267" s="108">
        <v>1.6E-2</v>
      </c>
      <c r="L267" s="108">
        <v>1.6E-2</v>
      </c>
      <c r="M267" s="87"/>
      <c r="N267" s="87"/>
      <c r="O267" s="87"/>
      <c r="P267" s="87"/>
      <c r="Q267" s="87"/>
      <c r="R267" s="87" t="s">
        <v>985</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986</v>
      </c>
      <c r="G268" s="84"/>
      <c r="H268" s="87" t="s">
        <v>987</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988</v>
      </c>
      <c r="G269" s="84"/>
      <c r="H269" s="87" t="s">
        <v>989</v>
      </c>
      <c r="I269" s="107" t="s">
        <v>990</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991</v>
      </c>
      <c r="G270" s="84"/>
      <c r="H270" s="87" t="s">
        <v>992</v>
      </c>
      <c r="I270" s="107" t="s">
        <v>993</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994</v>
      </c>
      <c r="G271" s="84"/>
      <c r="H271" s="87" t="s">
        <v>995</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975</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996</v>
      </c>
      <c r="G272" s="84"/>
      <c r="H272" s="87" t="s">
        <v>997</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998</v>
      </c>
      <c r="G273" s="84"/>
      <c r="H273" s="87" t="s">
        <v>999</v>
      </c>
      <c r="I273" s="107" t="s">
        <v>1000</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1001</v>
      </c>
      <c r="G274" s="84"/>
      <c r="H274" s="87" t="s">
        <v>1002</v>
      </c>
      <c r="I274" s="107" t="s">
        <v>1003</v>
      </c>
      <c r="J274" s="107"/>
      <c r="K274" s="108">
        <f>1/1.17</f>
        <v>0.85470085470085477</v>
      </c>
      <c r="L274" s="108">
        <f>1/1.17</f>
        <v>0.85470085470085477</v>
      </c>
      <c r="M274" s="87"/>
      <c r="N274" s="87"/>
      <c r="O274" s="87"/>
      <c r="P274" s="87"/>
      <c r="Q274" s="87"/>
      <c r="R274" s="87" t="s">
        <v>1004</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1005</v>
      </c>
      <c r="G275" s="84"/>
      <c r="H275" s="87" t="s">
        <v>1006</v>
      </c>
      <c r="I275" s="107" t="s">
        <v>1007</v>
      </c>
      <c r="J275" s="107"/>
      <c r="K275" s="108">
        <v>51</v>
      </c>
      <c r="L275" s="108">
        <v>51</v>
      </c>
      <c r="M275" s="87"/>
      <c r="N275" s="87"/>
      <c r="O275" s="87"/>
      <c r="P275" s="87"/>
      <c r="Q275" s="87"/>
      <c r="R275" s="87" t="s">
        <v>1008</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1009</v>
      </c>
      <c r="G276" s="84"/>
      <c r="H276" s="302" t="s">
        <v>1010</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1011</v>
      </c>
      <c r="F277" s="79" t="s">
        <v>1012</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1013</v>
      </c>
      <c r="G278" s="84"/>
      <c r="H278" s="87" t="s">
        <v>1014</v>
      </c>
      <c r="I278" s="107" t="s">
        <v>1015</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1016</v>
      </c>
      <c r="G279" s="84"/>
      <c r="H279" s="87" t="s">
        <v>1017</v>
      </c>
      <c r="I279" s="107" t="s">
        <v>1018</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1019</v>
      </c>
      <c r="G280" s="84"/>
      <c r="H280" s="87" t="s">
        <v>1020</v>
      </c>
      <c r="I280" s="107" t="s">
        <v>1021</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1022</v>
      </c>
      <c r="G281" s="84"/>
      <c r="H281" s="87" t="s">
        <v>1023</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1024</v>
      </c>
      <c r="G282" s="84"/>
      <c r="H282" s="87" t="s">
        <v>1025</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1026</v>
      </c>
      <c r="G283" s="84"/>
      <c r="H283" s="87" t="s">
        <v>1027</v>
      </c>
      <c r="I283" s="107" t="s">
        <v>1028</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1029</v>
      </c>
      <c r="G284" s="84"/>
      <c r="H284" s="87" t="s">
        <v>1030</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1031</v>
      </c>
      <c r="G285" s="84"/>
      <c r="H285" s="87" t="s">
        <v>1027</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1032</v>
      </c>
      <c r="G286" s="84"/>
      <c r="H286" s="87" t="s">
        <v>1033</v>
      </c>
      <c r="I286" s="107" t="s">
        <v>1021</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1034</v>
      </c>
      <c r="G287" s="84"/>
      <c r="H287" s="87" t="s">
        <v>1027</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1035</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1036</v>
      </c>
      <c r="G288" s="84"/>
      <c r="H288" s="87" t="s">
        <v>1037</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1038</v>
      </c>
      <c r="G289" s="84"/>
      <c r="H289" s="87" t="s">
        <v>1039</v>
      </c>
      <c r="I289" s="107" t="s">
        <v>1040</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1041</v>
      </c>
      <c r="G290" s="84"/>
      <c r="H290" s="87" t="s">
        <v>1042</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1043</v>
      </c>
      <c r="G291" s="84"/>
      <c r="H291" s="87" t="s">
        <v>1044</v>
      </c>
      <c r="I291" s="107" t="s">
        <v>1045</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1046</v>
      </c>
      <c r="G292" s="84"/>
      <c r="H292" s="87" t="s">
        <v>1044</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1047</v>
      </c>
      <c r="G293" s="84"/>
      <c r="H293" s="87" t="s">
        <v>1048</v>
      </c>
      <c r="I293" s="107" t="s">
        <v>1049</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1050</v>
      </c>
      <c r="G294" s="84"/>
      <c r="H294" s="302" t="s">
        <v>1051</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1052</v>
      </c>
      <c r="F295" s="79" t="s">
        <v>1053</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1054</v>
      </c>
      <c r="G296" s="84"/>
      <c r="H296" s="87" t="s">
        <v>1055</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1056</v>
      </c>
      <c r="G297" s="84"/>
      <c r="H297" s="87" t="s">
        <v>1057</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1058</v>
      </c>
      <c r="G298" s="84"/>
      <c r="H298" s="87" t="s">
        <v>1059</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1060</v>
      </c>
      <c r="G299" s="84"/>
      <c r="H299" s="87" t="s">
        <v>1061</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1062</v>
      </c>
      <c r="G300" s="84"/>
      <c r="H300" s="87" t="s">
        <v>1063</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1064</v>
      </c>
      <c r="G301" s="84"/>
      <c r="H301" s="87" t="s">
        <v>1065</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1066</v>
      </c>
      <c r="G302" s="84"/>
      <c r="H302" s="87" t="s">
        <v>1067</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1068</v>
      </c>
      <c r="G303" s="84"/>
      <c r="H303" s="87" t="s">
        <v>1069</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1070</v>
      </c>
      <c r="G304" s="84"/>
      <c r="H304" s="87" t="s">
        <v>1071</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1072</v>
      </c>
      <c r="G305" s="84"/>
      <c r="H305" s="87" t="s">
        <v>1073</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1074</v>
      </c>
      <c r="G306" s="84"/>
      <c r="H306" s="87" t="s">
        <v>1075</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1076</v>
      </c>
      <c r="G307" s="84"/>
      <c r="H307" s="87" t="s">
        <v>1077</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1078</v>
      </c>
      <c r="G308" s="84"/>
      <c r="H308" s="87" t="s">
        <v>1079</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1080</v>
      </c>
      <c r="G309" s="84"/>
      <c r="H309" s="87" t="s">
        <v>1081</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1082</v>
      </c>
      <c r="G310" s="84"/>
      <c r="H310" s="87" t="s">
        <v>1083</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1084</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1085</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1086</v>
      </c>
      <c r="G313" s="84"/>
      <c r="H313" s="87" t="s">
        <v>1087</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1088</v>
      </c>
      <c r="G314" s="84"/>
      <c r="H314" s="87" t="s">
        <v>1089</v>
      </c>
      <c r="I314" s="107" t="s">
        <v>610</v>
      </c>
      <c r="J314" s="107"/>
      <c r="K314" s="108">
        <v>0.21</v>
      </c>
      <c r="L314" s="108">
        <v>0.21</v>
      </c>
      <c r="M314" s="108">
        <v>0.21</v>
      </c>
      <c r="N314" s="108">
        <v>0.21</v>
      </c>
      <c r="O314" s="108">
        <v>0.21</v>
      </c>
      <c r="P314" s="108">
        <v>0.21</v>
      </c>
      <c r="Q314" s="87"/>
      <c r="R314" s="87" t="s">
        <v>1090</v>
      </c>
      <c r="S314" s="87" t="s">
        <v>1091</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1092</v>
      </c>
      <c r="G315" s="84"/>
      <c r="H315" s="87" t="s">
        <v>1093</v>
      </c>
      <c r="I315" s="107" t="s">
        <v>610</v>
      </c>
      <c r="J315" s="107"/>
      <c r="K315" s="108">
        <v>0.9</v>
      </c>
      <c r="L315" s="108">
        <v>0.9</v>
      </c>
      <c r="M315" s="108">
        <v>0.9</v>
      </c>
      <c r="N315" s="108">
        <v>0.9</v>
      </c>
      <c r="O315" s="108">
        <v>0.9</v>
      </c>
      <c r="P315" s="108">
        <v>0.9</v>
      </c>
      <c r="Q315" s="87"/>
      <c r="R315" s="87" t="s">
        <v>1094</v>
      </c>
      <c r="S315" s="87" t="s">
        <v>1095</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1096</v>
      </c>
      <c r="G316" s="84"/>
      <c r="H316" s="87" t="s">
        <v>1097</v>
      </c>
      <c r="I316" s="107" t="s">
        <v>2478</v>
      </c>
      <c r="J316" s="107"/>
      <c r="K316" s="108">
        <v>23.8</v>
      </c>
      <c r="L316" s="108">
        <v>23.8</v>
      </c>
      <c r="M316" s="108">
        <v>23.8</v>
      </c>
      <c r="N316" s="108">
        <v>23.8</v>
      </c>
      <c r="O316" s="108">
        <v>23.8</v>
      </c>
      <c r="P316" s="108">
        <v>23.8</v>
      </c>
      <c r="Q316" s="87"/>
      <c r="R316" s="87" t="s">
        <v>2479</v>
      </c>
      <c r="S316" s="87" t="s">
        <v>2479</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1098</v>
      </c>
      <c r="G317" s="84"/>
      <c r="H317" s="87" t="s">
        <v>1099</v>
      </c>
      <c r="I317" s="107" t="s">
        <v>2478</v>
      </c>
      <c r="J317" s="107"/>
      <c r="K317" s="108">
        <v>39.6</v>
      </c>
      <c r="L317" s="108">
        <v>39.6</v>
      </c>
      <c r="M317" s="108">
        <v>39.6</v>
      </c>
      <c r="N317" s="108">
        <v>39.6</v>
      </c>
      <c r="O317" s="108">
        <v>39.6</v>
      </c>
      <c r="P317" s="108">
        <v>39.6</v>
      </c>
      <c r="Q317" s="87"/>
      <c r="R317" s="87" t="s">
        <v>2479</v>
      </c>
      <c r="S317" s="87" t="s">
        <v>2479</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1100</v>
      </c>
      <c r="G318" s="84"/>
      <c r="H318" s="302" t="s">
        <v>1101</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1102</v>
      </c>
      <c r="F319" s="79" t="s">
        <v>1103</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1104</v>
      </c>
      <c r="G320" s="84"/>
      <c r="H320" s="87" t="s">
        <v>1105</v>
      </c>
      <c r="I320" s="107" t="s">
        <v>704</v>
      </c>
      <c r="J320" s="107"/>
      <c r="K320" s="108">
        <v>1.84E-2</v>
      </c>
      <c r="L320" s="108">
        <v>1.84E-2</v>
      </c>
      <c r="M320" s="108">
        <v>1.84E-2</v>
      </c>
      <c r="N320" s="108">
        <v>1.84E-2</v>
      </c>
      <c r="O320" s="108">
        <v>1.84E-2</v>
      </c>
      <c r="P320" s="108">
        <v>1.84E-2</v>
      </c>
      <c r="Q320" s="87"/>
      <c r="R320" s="87" t="s">
        <v>1106</v>
      </c>
      <c r="S320" s="87" t="s">
        <v>1106</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1107</v>
      </c>
      <c r="G321" s="84"/>
      <c r="H321" s="87" t="s">
        <v>1108</v>
      </c>
      <c r="I321" s="107" t="s">
        <v>610</v>
      </c>
      <c r="J321" s="107"/>
      <c r="K321" s="108">
        <v>13</v>
      </c>
      <c r="L321" s="108">
        <v>13</v>
      </c>
      <c r="M321" s="108">
        <v>13</v>
      </c>
      <c r="N321" s="108">
        <v>13</v>
      </c>
      <c r="O321" s="108">
        <v>13</v>
      </c>
      <c r="P321" s="108">
        <v>13</v>
      </c>
      <c r="Q321" s="87"/>
      <c r="R321" s="87" t="s">
        <v>1106</v>
      </c>
      <c r="S321" s="87" t="s">
        <v>1106</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1109</v>
      </c>
      <c r="G322" s="84"/>
      <c r="H322" s="87" t="s">
        <v>1108</v>
      </c>
      <c r="I322" s="107" t="s">
        <v>736</v>
      </c>
      <c r="J322" s="107"/>
      <c r="K322" s="108">
        <v>7.52</v>
      </c>
      <c r="L322" s="108">
        <v>7.52</v>
      </c>
      <c r="M322" s="108">
        <v>7.52</v>
      </c>
      <c r="N322" s="108">
        <v>7.52</v>
      </c>
      <c r="O322" s="108">
        <v>7.52</v>
      </c>
      <c r="P322" s="108">
        <v>7.52</v>
      </c>
      <c r="Q322" s="87"/>
      <c r="R322" s="87" t="s">
        <v>1106</v>
      </c>
      <c r="S322" s="87" t="s">
        <v>1106</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1110</v>
      </c>
      <c r="G323" s="84"/>
      <c r="H323" s="87" t="s">
        <v>1108</v>
      </c>
      <c r="I323" s="107" t="s">
        <v>610</v>
      </c>
      <c r="J323" s="107"/>
      <c r="K323" s="108">
        <v>23.7</v>
      </c>
      <c r="L323" s="108">
        <v>23.7</v>
      </c>
      <c r="M323" s="108">
        <v>23.7</v>
      </c>
      <c r="N323" s="108">
        <v>23.7</v>
      </c>
      <c r="O323" s="108">
        <v>23.7</v>
      </c>
      <c r="P323" s="108">
        <v>23.7</v>
      </c>
      <c r="Q323" s="87"/>
      <c r="R323" s="87" t="s">
        <v>1106</v>
      </c>
      <c r="S323" s="87" t="s">
        <v>1106</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1111</v>
      </c>
      <c r="G324" s="84"/>
      <c r="H324" s="87" t="s">
        <v>1108</v>
      </c>
      <c r="I324" s="107" t="s">
        <v>736</v>
      </c>
      <c r="J324" s="107"/>
      <c r="K324" s="108">
        <v>3.36</v>
      </c>
      <c r="L324" s="108">
        <v>3.36</v>
      </c>
      <c r="M324" s="108">
        <v>3.36</v>
      </c>
      <c r="N324" s="108">
        <v>3.36</v>
      </c>
      <c r="O324" s="108">
        <v>3.36</v>
      </c>
      <c r="P324" s="108">
        <v>3.36</v>
      </c>
      <c r="Q324" s="87"/>
      <c r="R324" s="87" t="s">
        <v>1106</v>
      </c>
      <c r="S324" s="87" t="s">
        <v>1106</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1112</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1113</v>
      </c>
      <c r="F326" s="79" t="s">
        <v>1114</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1115</v>
      </c>
      <c r="G327" s="84"/>
      <c r="H327" s="87" t="s">
        <v>1116</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1117</v>
      </c>
      <c r="G328" s="84"/>
      <c r="H328" s="87" t="s">
        <v>1118</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1119</v>
      </c>
      <c r="G329" s="84"/>
      <c r="H329" s="87" t="s">
        <v>1120</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1121</v>
      </c>
      <c r="G330" s="84"/>
      <c r="H330" s="87" t="s">
        <v>1122</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1123</v>
      </c>
      <c r="G331" s="84"/>
      <c r="H331" s="87" t="s">
        <v>1124</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collapsed="1" x14ac:dyDescent="0.25">
      <c r="A332" s="54"/>
      <c r="B332" s="63"/>
      <c r="C332" s="56">
        <f>INT($C$40)+1</f>
        <v>2</v>
      </c>
      <c r="D332" s="84"/>
      <c r="E332" s="79"/>
      <c r="F332" s="312" t="s">
        <v>1125</v>
      </c>
      <c r="G332" s="84"/>
      <c r="H332" s="302" t="s">
        <v>1126</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1127</v>
      </c>
      <c r="F333" s="79" t="s">
        <v>1128</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3"/>
        <v>3</v>
      </c>
      <c r="D334" s="84"/>
      <c r="E334" s="79"/>
      <c r="F334" s="79" t="s">
        <v>1129</v>
      </c>
      <c r="G334" s="84"/>
      <c r="H334" s="87" t="s">
        <v>1130</v>
      </c>
      <c r="I334" s="107" t="s">
        <v>2470</v>
      </c>
      <c r="J334" s="107"/>
      <c r="K334" s="316">
        <v>5.5300000000000002E-5</v>
      </c>
      <c r="L334" s="316">
        <v>5.5300000000000002E-5</v>
      </c>
      <c r="M334" s="316">
        <v>5.5300000000000002E-5</v>
      </c>
      <c r="N334" s="316">
        <v>5.5300000000000002E-5</v>
      </c>
      <c r="O334" s="316">
        <v>5.5300000000000002E-5</v>
      </c>
      <c r="P334" s="316">
        <v>5.5300000000000002E-5</v>
      </c>
      <c r="Q334" s="87"/>
      <c r="R334" s="87" t="s">
        <v>659</v>
      </c>
      <c r="S334" s="87" t="s">
        <v>659</v>
      </c>
      <c r="T334" s="87"/>
      <c r="U334" s="309">
        <f t="shared" ref="U334:AB336" si="45">INDEX($K334:$Q334,1,U$54)</f>
        <v>5.5300000000000002E-5</v>
      </c>
      <c r="V334" s="309">
        <f t="shared" si="45"/>
        <v>5.5300000000000002E-5</v>
      </c>
      <c r="W334" s="309">
        <f t="shared" si="45"/>
        <v>5.5300000000000002E-5</v>
      </c>
      <c r="X334" s="309">
        <f t="shared" si="45"/>
        <v>5.5300000000000002E-5</v>
      </c>
      <c r="Y334" s="309">
        <f t="shared" si="45"/>
        <v>5.5300000000000002E-5</v>
      </c>
      <c r="Z334" s="309">
        <f t="shared" si="45"/>
        <v>5.5300000000000002E-5</v>
      </c>
      <c r="AA334" s="309">
        <f t="shared" si="45"/>
        <v>5.5300000000000002E-5</v>
      </c>
      <c r="AB334" s="309">
        <f t="shared" si="45"/>
        <v>5.5300000000000002E-5</v>
      </c>
      <c r="AC334" s="87"/>
      <c r="AD334" s="87"/>
      <c r="AE334" s="87"/>
      <c r="AF334" s="108">
        <v>1</v>
      </c>
      <c r="AG334" s="108">
        <v>1</v>
      </c>
      <c r="AH334" s="84"/>
      <c r="AI334" s="66"/>
      <c r="AJ334" s="54"/>
      <c r="AK334" s="54"/>
      <c r="AL334" s="54"/>
    </row>
    <row r="335" spans="1:38" hidden="1" outlineLevel="2" x14ac:dyDescent="0.25">
      <c r="A335" s="54"/>
      <c r="B335" s="63"/>
      <c r="C335" s="56">
        <f t="shared" si="43"/>
        <v>3</v>
      </c>
      <c r="D335" s="84"/>
      <c r="E335" s="79"/>
      <c r="F335" s="79" t="s">
        <v>1131</v>
      </c>
      <c r="G335" s="84"/>
      <c r="H335" s="317" t="s">
        <v>1132</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hidden="1" outlineLevel="2" collapsed="1" x14ac:dyDescent="0.25">
      <c r="A336" s="54"/>
      <c r="B336" s="63"/>
      <c r="C336" s="56">
        <f t="shared" si="43"/>
        <v>3</v>
      </c>
      <c r="D336" s="84"/>
      <c r="E336" s="79"/>
      <c r="F336" s="79" t="s">
        <v>1133</v>
      </c>
      <c r="G336" s="84"/>
      <c r="H336" s="87" t="s">
        <v>1134</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1135</v>
      </c>
      <c r="G337" s="84"/>
      <c r="H337" s="87" t="s">
        <v>1136</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1137</v>
      </c>
      <c r="G338" s="84"/>
      <c r="H338" s="87" t="s">
        <v>1138</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1139</v>
      </c>
      <c r="G339" s="84"/>
      <c r="H339" s="87" t="s">
        <v>1140</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1141</v>
      </c>
      <c r="G340" s="84"/>
      <c r="H340" s="87" t="s">
        <v>1142</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1143</v>
      </c>
      <c r="G341" s="84"/>
      <c r="H341" s="87" t="s">
        <v>1144</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1145</v>
      </c>
      <c r="AE341" s="87"/>
      <c r="AF341" s="108">
        <v>1</v>
      </c>
      <c r="AG341" s="108">
        <v>1</v>
      </c>
      <c r="AH341" s="84"/>
      <c r="AI341" s="66"/>
      <c r="AJ341" s="54"/>
      <c r="AK341" s="54"/>
      <c r="AL341" s="54"/>
    </row>
    <row r="342" spans="1:38" hidden="1" outlineLevel="2" x14ac:dyDescent="0.25">
      <c r="A342" s="54"/>
      <c r="B342" s="63"/>
      <c r="C342" s="56">
        <f>INT($C$40)+2</f>
        <v>3</v>
      </c>
      <c r="D342" s="84"/>
      <c r="E342" s="79"/>
      <c r="F342" s="79" t="s">
        <v>1146</v>
      </c>
      <c r="G342" s="84"/>
      <c r="H342" s="87" t="s">
        <v>1147</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1145</v>
      </c>
      <c r="AE342" s="87"/>
      <c r="AF342" s="108">
        <v>1</v>
      </c>
      <c r="AG342" s="108">
        <v>1</v>
      </c>
      <c r="AH342" s="84"/>
      <c r="AI342" s="66"/>
      <c r="AJ342" s="54"/>
      <c r="AK342" s="54"/>
      <c r="AL342" s="54"/>
    </row>
    <row r="343" spans="1:38" hidden="1" outlineLevel="2" collapsed="1" x14ac:dyDescent="0.25">
      <c r="A343" s="54"/>
      <c r="B343" s="63"/>
      <c r="C343" s="56">
        <f>INT($C$40)+2</f>
        <v>3</v>
      </c>
      <c r="D343" s="84"/>
      <c r="E343" s="79"/>
      <c r="F343" s="79" t="s">
        <v>1148</v>
      </c>
      <c r="G343" s="84"/>
      <c r="H343" s="87" t="s">
        <v>1149</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1145</v>
      </c>
      <c r="AE343" s="87"/>
      <c r="AF343" s="108">
        <v>1</v>
      </c>
      <c r="AG343" s="108">
        <v>1</v>
      </c>
      <c r="AH343" s="84"/>
      <c r="AI343" s="66"/>
      <c r="AJ343" s="54"/>
      <c r="AK343" s="54"/>
      <c r="AL343" s="54"/>
    </row>
    <row r="344" spans="1:38" hidden="1" outlineLevel="3" x14ac:dyDescent="0.25">
      <c r="A344" s="54"/>
      <c r="B344" s="63"/>
      <c r="C344" s="56">
        <f>INT($C$40)+3</f>
        <v>4</v>
      </c>
      <c r="D344" s="84"/>
      <c r="E344" s="79"/>
      <c r="F344" s="79" t="s">
        <v>1150</v>
      </c>
      <c r="G344" s="84"/>
      <c r="H344" s="87" t="s">
        <v>1151</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hidden="1" outlineLevel="2" x14ac:dyDescent="0.25">
      <c r="A345" s="54"/>
      <c r="B345" s="63"/>
      <c r="C345" s="56">
        <f t="shared" ref="C345:C359" si="46">INT($C$40)+2</f>
        <v>3</v>
      </c>
      <c r="D345" s="84"/>
      <c r="E345" s="79"/>
      <c r="F345" s="79" t="s">
        <v>1152</v>
      </c>
      <c r="G345" s="84"/>
      <c r="H345" s="87" t="s">
        <v>1153</v>
      </c>
      <c r="I345" s="107" t="s">
        <v>610</v>
      </c>
      <c r="J345" s="107"/>
      <c r="K345" s="108">
        <v>0.1</v>
      </c>
      <c r="L345" s="108">
        <v>0.1</v>
      </c>
      <c r="M345" s="108">
        <v>0.1</v>
      </c>
      <c r="N345" s="108">
        <v>0.1</v>
      </c>
      <c r="O345" s="108">
        <v>0.1</v>
      </c>
      <c r="P345" s="108">
        <v>0.1</v>
      </c>
      <c r="Q345" s="87"/>
      <c r="R345" s="87" t="s">
        <v>1154</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hidden="1" outlineLevel="2" x14ac:dyDescent="0.25">
      <c r="A346" s="54"/>
      <c r="B346" s="63"/>
      <c r="C346" s="56">
        <f t="shared" si="46"/>
        <v>3</v>
      </c>
      <c r="D346" s="84"/>
      <c r="E346" s="79"/>
      <c r="F346" s="79" t="s">
        <v>1155</v>
      </c>
      <c r="G346" s="84"/>
      <c r="H346" s="318" t="s">
        <v>1156</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1157</v>
      </c>
      <c r="AE346" s="87"/>
      <c r="AF346" s="108">
        <v>1</v>
      </c>
      <c r="AG346" s="108">
        <v>1</v>
      </c>
      <c r="AH346" s="84"/>
      <c r="AI346" s="66"/>
      <c r="AJ346" s="54"/>
      <c r="AK346" s="54"/>
      <c r="AL346" s="54"/>
    </row>
    <row r="347" spans="1:38" hidden="1" outlineLevel="2" x14ac:dyDescent="0.25">
      <c r="A347" s="54"/>
      <c r="B347" s="63"/>
      <c r="C347" s="56">
        <f t="shared" si="46"/>
        <v>3</v>
      </c>
      <c r="D347" s="84"/>
      <c r="E347" s="79"/>
      <c r="F347" s="79" t="s">
        <v>1158</v>
      </c>
      <c r="G347" s="84"/>
      <c r="H347" s="87" t="s">
        <v>1159</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hidden="1" outlineLevel="2" x14ac:dyDescent="0.25">
      <c r="A348" s="54"/>
      <c r="B348" s="63"/>
      <c r="C348" s="56">
        <f t="shared" si="46"/>
        <v>3</v>
      </c>
      <c r="D348" s="84"/>
      <c r="E348" s="79"/>
      <c r="F348" s="79" t="s">
        <v>1160</v>
      </c>
      <c r="G348" s="84"/>
      <c r="H348" s="87" t="s">
        <v>1161</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hidden="1" outlineLevel="2" x14ac:dyDescent="0.25">
      <c r="A349" s="54"/>
      <c r="B349" s="63"/>
      <c r="C349" s="56">
        <f t="shared" si="46"/>
        <v>3</v>
      </c>
      <c r="D349" s="84"/>
      <c r="E349" s="79"/>
      <c r="F349" s="79" t="s">
        <v>1162</v>
      </c>
      <c r="G349" s="84"/>
      <c r="H349" s="87" t="s">
        <v>1163</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hidden="1" outlineLevel="2" x14ac:dyDescent="0.25">
      <c r="A350" s="54"/>
      <c r="B350" s="63"/>
      <c r="C350" s="56">
        <f t="shared" si="46"/>
        <v>3</v>
      </c>
      <c r="D350" s="84"/>
      <c r="E350" s="79"/>
      <c r="F350" s="79" t="s">
        <v>1164</v>
      </c>
      <c r="G350" s="84"/>
      <c r="H350" s="87" t="s">
        <v>1165</v>
      </c>
      <c r="I350" s="107" t="s">
        <v>610</v>
      </c>
      <c r="J350" s="107"/>
      <c r="K350" s="108">
        <v>0.2</v>
      </c>
      <c r="L350" s="108">
        <v>0.2</v>
      </c>
      <c r="M350" s="108"/>
      <c r="N350" s="108"/>
      <c r="O350" s="108"/>
      <c r="P350" s="108"/>
      <c r="Q350" s="87"/>
      <c r="R350" s="87"/>
      <c r="S350" s="87"/>
      <c r="T350" s="87"/>
      <c r="U350" s="309">
        <f t="shared" si="49"/>
        <v>0.2</v>
      </c>
      <c r="V350" s="309">
        <f t="shared" si="49"/>
        <v>0.2</v>
      </c>
      <c r="W350" s="309">
        <f t="shared" si="49"/>
        <v>0.2</v>
      </c>
      <c r="X350" s="309">
        <f t="shared" si="49"/>
        <v>0.2</v>
      </c>
      <c r="Y350" s="309">
        <f t="shared" si="49"/>
        <v>0.2</v>
      </c>
      <c r="Z350" s="309">
        <f t="shared" si="49"/>
        <v>0.2</v>
      </c>
      <c r="AA350" s="309">
        <f t="shared" si="49"/>
        <v>0.2</v>
      </c>
      <c r="AB350" s="309">
        <f t="shared" si="49"/>
        <v>0.2</v>
      </c>
      <c r="AC350" s="87"/>
      <c r="AD350" s="87"/>
      <c r="AE350" s="87"/>
      <c r="AF350" s="108">
        <v>1</v>
      </c>
      <c r="AG350" s="108">
        <v>1</v>
      </c>
      <c r="AH350" s="84"/>
      <c r="AI350" s="66"/>
      <c r="AJ350" s="54"/>
      <c r="AK350" s="54"/>
      <c r="AL350" s="54"/>
    </row>
    <row r="351" spans="1:38" hidden="1" outlineLevel="2" x14ac:dyDescent="0.25">
      <c r="A351" s="54"/>
      <c r="B351" s="63"/>
      <c r="C351" s="56">
        <f t="shared" si="46"/>
        <v>3</v>
      </c>
      <c r="D351" s="84"/>
      <c r="E351" s="79"/>
      <c r="F351" s="79" t="s">
        <v>1166</v>
      </c>
      <c r="G351" s="84"/>
      <c r="H351" s="87" t="s">
        <v>1167</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hidden="1" outlineLevel="2" x14ac:dyDescent="0.25">
      <c r="A352" s="54"/>
      <c r="B352" s="63"/>
      <c r="C352" s="56">
        <f t="shared" si="46"/>
        <v>3</v>
      </c>
      <c r="D352" s="84"/>
      <c r="E352" s="79"/>
      <c r="F352" s="79" t="s">
        <v>1168</v>
      </c>
      <c r="G352" s="84"/>
      <c r="H352" s="87" t="s">
        <v>1169</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hidden="1" outlineLevel="2" x14ac:dyDescent="0.25">
      <c r="A353" s="54"/>
      <c r="B353" s="63"/>
      <c r="C353" s="56">
        <f t="shared" si="46"/>
        <v>3</v>
      </c>
      <c r="D353" s="84"/>
      <c r="E353" s="79"/>
      <c r="F353" s="79" t="s">
        <v>1170</v>
      </c>
      <c r="G353" s="84"/>
      <c r="H353" s="87" t="s">
        <v>1171</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hidden="1" outlineLevel="2" x14ac:dyDescent="0.25">
      <c r="A354" s="54"/>
      <c r="B354" s="63"/>
      <c r="C354" s="56">
        <f t="shared" si="46"/>
        <v>3</v>
      </c>
      <c r="D354" s="84"/>
      <c r="E354" s="79"/>
      <c r="F354" s="79" t="s">
        <v>1172</v>
      </c>
      <c r="G354" s="84"/>
      <c r="H354" s="87" t="s">
        <v>1173</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hidden="1" outlineLevel="2" x14ac:dyDescent="0.25">
      <c r="A355" s="54"/>
      <c r="B355" s="63"/>
      <c r="C355" s="56">
        <f t="shared" si="46"/>
        <v>3</v>
      </c>
      <c r="D355" s="84"/>
      <c r="E355" s="79"/>
      <c r="F355" s="79" t="s">
        <v>2462</v>
      </c>
      <c r="G355" s="84"/>
      <c r="H355" s="87" t="s">
        <v>2467</v>
      </c>
      <c r="I355" s="107" t="s">
        <v>2470</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1157</v>
      </c>
      <c r="AE355" s="87"/>
      <c r="AF355" s="108">
        <v>1</v>
      </c>
      <c r="AG355" s="108">
        <v>1</v>
      </c>
      <c r="AH355" s="84"/>
      <c r="AI355" s="66"/>
      <c r="AJ355" s="54"/>
      <c r="AK355" s="54"/>
      <c r="AL355" s="54"/>
    </row>
    <row r="356" spans="1:38" hidden="1" outlineLevel="2" x14ac:dyDescent="0.25">
      <c r="A356" s="54"/>
      <c r="B356" s="63"/>
      <c r="C356" s="56">
        <f t="shared" si="46"/>
        <v>3</v>
      </c>
      <c r="D356" s="84"/>
      <c r="E356" s="79"/>
      <c r="F356" s="79" t="s">
        <v>2463</v>
      </c>
      <c r="G356" s="84"/>
      <c r="H356" s="87" t="s">
        <v>2471</v>
      </c>
      <c r="I356" s="107" t="s">
        <v>610</v>
      </c>
      <c r="J356" s="107"/>
      <c r="K356" s="87"/>
      <c r="L356" s="87"/>
      <c r="M356" s="87"/>
      <c r="N356" s="87"/>
      <c r="O356" s="87"/>
      <c r="P356" s="87"/>
      <c r="Q356" s="87"/>
      <c r="R356" s="87"/>
      <c r="S356" s="87"/>
      <c r="T356" s="87"/>
      <c r="U356" s="108">
        <v>0.9</v>
      </c>
      <c r="V356" s="108">
        <v>0.9</v>
      </c>
      <c r="W356" s="108">
        <v>0.9</v>
      </c>
      <c r="X356" s="108">
        <v>0.9</v>
      </c>
      <c r="Y356" s="108">
        <v>0.9</v>
      </c>
      <c r="Z356" s="108">
        <v>0.9</v>
      </c>
      <c r="AA356" s="108">
        <v>0.9</v>
      </c>
      <c r="AB356" s="108">
        <v>0.9</v>
      </c>
      <c r="AC356" s="87"/>
      <c r="AD356" s="108" t="s">
        <v>558</v>
      </c>
      <c r="AE356" s="87"/>
      <c r="AF356" s="108">
        <v>1</v>
      </c>
      <c r="AG356" s="108">
        <v>1</v>
      </c>
      <c r="AH356" s="84"/>
      <c r="AI356" s="66"/>
      <c r="AJ356" s="54"/>
      <c r="AK356" s="54"/>
      <c r="AL356" s="54"/>
    </row>
    <row r="357" spans="1:38" hidden="1" outlineLevel="2" x14ac:dyDescent="0.25">
      <c r="A357" s="54"/>
      <c r="B357" s="63"/>
      <c r="C357" s="56">
        <f t="shared" si="46"/>
        <v>3</v>
      </c>
      <c r="D357" s="84"/>
      <c r="E357" s="79"/>
      <c r="F357" s="79" t="s">
        <v>2464</v>
      </c>
      <c r="G357" s="84"/>
      <c r="H357" s="87" t="s">
        <v>2468</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hidden="1" outlineLevel="2" x14ac:dyDescent="0.25">
      <c r="A358" s="54"/>
      <c r="B358" s="63"/>
      <c r="C358" s="56">
        <f t="shared" si="46"/>
        <v>3</v>
      </c>
      <c r="D358" s="84"/>
      <c r="E358" s="79"/>
      <c r="F358" s="79" t="s">
        <v>2465</v>
      </c>
      <c r="G358" s="84"/>
      <c r="H358" s="87" t="s">
        <v>2472</v>
      </c>
      <c r="I358" s="107" t="s">
        <v>2473</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hidden="1" outlineLevel="2" x14ac:dyDescent="0.25">
      <c r="A359" s="54"/>
      <c r="B359" s="63"/>
      <c r="C359" s="56">
        <f t="shared" si="46"/>
        <v>3</v>
      </c>
      <c r="D359" s="84"/>
      <c r="E359" s="79"/>
      <c r="F359" s="79" t="s">
        <v>2466</v>
      </c>
      <c r="G359" s="84"/>
      <c r="H359" s="87" t="s">
        <v>2469</v>
      </c>
      <c r="I359" s="107" t="s">
        <v>2473</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1174</v>
      </c>
      <c r="G360" s="84"/>
      <c r="H360" s="302" t="s">
        <v>1175</v>
      </c>
      <c r="I360" s="148"/>
      <c r="J360" s="148" t="s">
        <v>1176</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1177</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1178</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1179</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1180</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1181</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1182</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1183</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1184</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1185</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1186</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1187</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1188</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1189</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1190</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1191</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1192</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1193</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1194</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1195</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1196</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1197</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1198</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1199</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1200</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1201</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1202</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1203</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1204</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1205</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1206</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1207</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1208</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1209</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1210</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1211</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1212</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1213</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1214</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1215</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1216</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1217</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1218</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1219</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1220</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1221</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1222</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1223</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1224</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1225</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1226</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1227</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1228</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1229</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1230</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1231</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1232</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1233</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1234</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1235</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1236</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1237</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1238</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1239</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1240</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1241</v>
      </c>
      <c r="G425" s="84"/>
      <c r="H425" s="87" t="s">
        <v>2390</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1242</v>
      </c>
      <c r="G426" s="84"/>
      <c r="H426" s="87" t="s">
        <v>2391</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1243</v>
      </c>
      <c r="G427" s="84"/>
      <c r="H427" s="87" t="s">
        <v>2392</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1244</v>
      </c>
      <c r="G428" s="84"/>
      <c r="H428" s="87" t="s">
        <v>2393</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1245</v>
      </c>
      <c r="G429" s="84"/>
      <c r="H429" s="87" t="s">
        <v>2394</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1246</v>
      </c>
      <c r="G430" s="84"/>
      <c r="H430" s="87" t="s">
        <v>2395</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1247</v>
      </c>
      <c r="G431" s="84"/>
      <c r="H431" s="87" t="s">
        <v>2396</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1248</v>
      </c>
      <c r="G432" s="84"/>
      <c r="H432" s="87" t="s">
        <v>2397</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1249</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1250</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1251</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1252</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1253</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1254</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1255</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1256</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1257</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1258</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1259</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1260</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1261</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1262</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1263</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1264</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1265</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1266</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1267</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1268</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1269</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1270</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1271</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1272</v>
      </c>
      <c r="G456" s="84"/>
      <c r="H456" s="87"/>
      <c r="I456" s="107"/>
      <c r="J456" s="107"/>
      <c r="K456" s="87"/>
      <c r="L456" s="87"/>
      <c r="M456" s="87"/>
      <c r="N456" s="87"/>
      <c r="O456" s="87"/>
      <c r="P456" s="87"/>
      <c r="Q456" s="87"/>
      <c r="R456" s="87"/>
      <c r="S456" s="87"/>
      <c r="T456" s="107" t="s">
        <v>1273</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1274</v>
      </c>
      <c r="G457" s="84"/>
      <c r="H457" s="87" t="s">
        <v>1275</v>
      </c>
      <c r="I457" s="107" t="s">
        <v>610</v>
      </c>
      <c r="J457" s="107" t="s">
        <v>1276</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1277</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1278</v>
      </c>
      <c r="G458" s="84"/>
      <c r="H458" s="87" t="s">
        <v>1279</v>
      </c>
      <c r="I458" s="107" t="s">
        <v>610</v>
      </c>
      <c r="J458" s="107" t="s">
        <v>1276</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1280</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1281</v>
      </c>
      <c r="G459" s="84"/>
      <c r="H459" s="87" t="s">
        <v>1282</v>
      </c>
      <c r="I459" s="107" t="s">
        <v>610</v>
      </c>
      <c r="J459" s="107" t="s">
        <v>1276</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1283</v>
      </c>
      <c r="G460" s="84"/>
      <c r="H460" s="87" t="s">
        <v>1284</v>
      </c>
      <c r="I460" s="107" t="s">
        <v>610</v>
      </c>
      <c r="J460" s="107" t="s">
        <v>1276</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1285</v>
      </c>
      <c r="G461" s="84"/>
      <c r="H461" s="87" t="s">
        <v>1286</v>
      </c>
      <c r="I461" s="107" t="s">
        <v>610</v>
      </c>
      <c r="J461" s="107" t="s">
        <v>1276</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1287</v>
      </c>
      <c r="G462" s="84"/>
      <c r="H462" s="87" t="s">
        <v>1288</v>
      </c>
      <c r="I462" s="107" t="s">
        <v>610</v>
      </c>
      <c r="J462" s="107" t="s">
        <v>1276</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1289</v>
      </c>
      <c r="G463" s="84"/>
      <c r="H463" s="87" t="s">
        <v>1290</v>
      </c>
      <c r="I463" s="107" t="s">
        <v>610</v>
      </c>
      <c r="J463" s="107" t="s">
        <v>1276</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1291</v>
      </c>
      <c r="G464" s="84"/>
      <c r="H464" s="87" t="s">
        <v>1292</v>
      </c>
      <c r="I464" s="107" t="s">
        <v>610</v>
      </c>
      <c r="J464" s="107" t="s">
        <v>1276</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1293</v>
      </c>
      <c r="G465" s="84"/>
      <c r="H465" s="87" t="s">
        <v>1294</v>
      </c>
      <c r="I465" s="107" t="s">
        <v>610</v>
      </c>
      <c r="J465" s="107" t="s">
        <v>1276</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1295</v>
      </c>
      <c r="G466" s="84"/>
      <c r="H466" s="87" t="s">
        <v>1296</v>
      </c>
      <c r="I466" s="107" t="s">
        <v>610</v>
      </c>
      <c r="J466" s="107" t="s">
        <v>1276</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1297</v>
      </c>
      <c r="G467" s="84"/>
      <c r="H467" s="87" t="s">
        <v>1298</v>
      </c>
      <c r="I467" s="107" t="s">
        <v>610</v>
      </c>
      <c r="J467" s="107" t="s">
        <v>1276</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1299</v>
      </c>
      <c r="G468" s="84"/>
      <c r="H468" s="87" t="s">
        <v>1300</v>
      </c>
      <c r="I468" s="107" t="s">
        <v>610</v>
      </c>
      <c r="J468" s="107" t="s">
        <v>1276</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1301</v>
      </c>
      <c r="G469" s="84"/>
      <c r="H469" s="87" t="s">
        <v>1302</v>
      </c>
      <c r="I469" s="107" t="s">
        <v>610</v>
      </c>
      <c r="J469" s="107" t="s">
        <v>1276</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1303</v>
      </c>
      <c r="G470" s="84"/>
      <c r="H470" s="87" t="s">
        <v>1304</v>
      </c>
      <c r="I470" s="107" t="s">
        <v>610</v>
      </c>
      <c r="J470" s="107" t="s">
        <v>1276</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1305</v>
      </c>
      <c r="G471" s="84"/>
      <c r="H471" s="87" t="s">
        <v>1306</v>
      </c>
      <c r="I471" s="107" t="s">
        <v>610</v>
      </c>
      <c r="J471" s="107" t="s">
        <v>1276</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1307</v>
      </c>
      <c r="G472" s="84"/>
      <c r="H472" s="87" t="s">
        <v>1308</v>
      </c>
      <c r="I472" s="107" t="s">
        <v>610</v>
      </c>
      <c r="J472" s="107" t="s">
        <v>1276</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1309</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1310</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1311</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1312</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1313</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1314</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1315</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1316</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1317</v>
      </c>
      <c r="G481" s="84"/>
      <c r="H481" s="87" t="s">
        <v>1318</v>
      </c>
      <c r="I481" s="107" t="s">
        <v>610</v>
      </c>
      <c r="J481" s="107" t="s">
        <v>1319</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1320</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1321</v>
      </c>
      <c r="G482" s="84"/>
      <c r="H482" s="87" t="s">
        <v>1322</v>
      </c>
      <c r="I482" s="107" t="s">
        <v>610</v>
      </c>
      <c r="J482" s="107" t="s">
        <v>1319</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1323</v>
      </c>
      <c r="G483" s="84"/>
      <c r="H483" s="87" t="s">
        <v>1324</v>
      </c>
      <c r="I483" s="107" t="s">
        <v>610</v>
      </c>
      <c r="J483" s="107" t="s">
        <v>1319</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1325</v>
      </c>
      <c r="G484" s="84"/>
      <c r="H484" s="87" t="s">
        <v>1326</v>
      </c>
      <c r="I484" s="107" t="s">
        <v>610</v>
      </c>
      <c r="J484" s="107" t="s">
        <v>1319</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1327</v>
      </c>
      <c r="G485" s="84"/>
      <c r="H485" s="87" t="s">
        <v>1328</v>
      </c>
      <c r="I485" s="107" t="s">
        <v>610</v>
      </c>
      <c r="J485" s="107" t="s">
        <v>1319</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1329</v>
      </c>
      <c r="G486" s="84"/>
      <c r="H486" s="87" t="s">
        <v>1330</v>
      </c>
      <c r="I486" s="107" t="s">
        <v>610</v>
      </c>
      <c r="J486" s="107" t="s">
        <v>1319</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1331</v>
      </c>
      <c r="G487" s="84"/>
      <c r="H487" s="87" t="s">
        <v>1332</v>
      </c>
      <c r="I487" s="107" t="s">
        <v>610</v>
      </c>
      <c r="J487" s="107" t="s">
        <v>1319</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1333</v>
      </c>
      <c r="G488" s="84"/>
      <c r="H488" s="87" t="s">
        <v>1334</v>
      </c>
      <c r="I488" s="107" t="s">
        <v>610</v>
      </c>
      <c r="J488" s="107" t="s">
        <v>1319</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1335</v>
      </c>
      <c r="G489" s="84"/>
      <c r="H489" s="87" t="s">
        <v>2402</v>
      </c>
      <c r="I489" s="107" t="s">
        <v>610</v>
      </c>
      <c r="J489" s="107" t="s">
        <v>1276</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1336</v>
      </c>
      <c r="G490" s="84"/>
      <c r="H490" s="87" t="s">
        <v>1337</v>
      </c>
      <c r="I490" s="107" t="s">
        <v>610</v>
      </c>
      <c r="J490" s="107" t="s">
        <v>1276</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1338</v>
      </c>
      <c r="G491" s="84"/>
      <c r="H491" s="87" t="s">
        <v>1339</v>
      </c>
      <c r="I491" s="107" t="s">
        <v>610</v>
      </c>
      <c r="J491" s="107" t="s">
        <v>1276</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1340</v>
      </c>
      <c r="G492" s="84"/>
      <c r="H492" s="87" t="s">
        <v>1341</v>
      </c>
      <c r="I492" s="107" t="s">
        <v>610</v>
      </c>
      <c r="J492" s="107" t="s">
        <v>1276</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1342</v>
      </c>
      <c r="G493" s="84"/>
      <c r="H493" s="87" t="s">
        <v>1343</v>
      </c>
      <c r="I493" s="107" t="s">
        <v>610</v>
      </c>
      <c r="J493" s="107" t="s">
        <v>1276</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1344</v>
      </c>
      <c r="G494" s="84"/>
      <c r="H494" s="87" t="s">
        <v>1345</v>
      </c>
      <c r="I494" s="107" t="s">
        <v>610</v>
      </c>
      <c r="J494" s="107" t="s">
        <v>1276</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1346</v>
      </c>
      <c r="G495" s="84"/>
      <c r="H495" s="87" t="s">
        <v>1347</v>
      </c>
      <c r="I495" s="107" t="s">
        <v>610</v>
      </c>
      <c r="J495" s="107" t="s">
        <v>1276</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1348</v>
      </c>
      <c r="G496" s="84"/>
      <c r="H496" s="87" t="s">
        <v>1349</v>
      </c>
      <c r="I496" s="107" t="s">
        <v>610</v>
      </c>
      <c r="J496" s="107" t="s">
        <v>1276</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1350</v>
      </c>
      <c r="G497" s="84"/>
      <c r="H497" s="87" t="s">
        <v>1351</v>
      </c>
      <c r="I497" s="107" t="s">
        <v>610</v>
      </c>
      <c r="J497" s="107" t="s">
        <v>1276</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1352</v>
      </c>
      <c r="G498" s="84"/>
      <c r="H498" s="87" t="s">
        <v>1353</v>
      </c>
      <c r="I498" s="107" t="s">
        <v>610</v>
      </c>
      <c r="J498" s="107" t="s">
        <v>1276</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1354</v>
      </c>
      <c r="G499" s="84"/>
      <c r="H499" s="87" t="s">
        <v>1355</v>
      </c>
      <c r="I499" s="107" t="s">
        <v>610</v>
      </c>
      <c r="J499" s="107" t="s">
        <v>1276</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1356</v>
      </c>
      <c r="G500" s="84"/>
      <c r="H500" s="87" t="s">
        <v>1357</v>
      </c>
      <c r="I500" s="107" t="s">
        <v>610</v>
      </c>
      <c r="J500" s="107" t="s">
        <v>1276</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1358</v>
      </c>
      <c r="G501" s="84"/>
      <c r="H501" s="87" t="s">
        <v>1359</v>
      </c>
      <c r="I501" s="107" t="s">
        <v>610</v>
      </c>
      <c r="J501" s="107" t="s">
        <v>1276</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1360</v>
      </c>
      <c r="G502" s="84"/>
      <c r="H502" s="87" t="s">
        <v>1361</v>
      </c>
      <c r="I502" s="107" t="s">
        <v>610</v>
      </c>
      <c r="J502" s="107" t="s">
        <v>1276</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1362</v>
      </c>
      <c r="G503" s="84"/>
      <c r="H503" s="87" t="s">
        <v>1363</v>
      </c>
      <c r="I503" s="107" t="s">
        <v>610</v>
      </c>
      <c r="J503" s="107" t="s">
        <v>1276</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1364</v>
      </c>
      <c r="G504" s="84"/>
      <c r="H504" s="87" t="s">
        <v>1365</v>
      </c>
      <c r="I504" s="107" t="s">
        <v>610</v>
      </c>
      <c r="J504" s="107" t="s">
        <v>1276</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1366</v>
      </c>
      <c r="G505" s="84"/>
      <c r="H505" s="87" t="s">
        <v>1367</v>
      </c>
      <c r="I505" s="107" t="s">
        <v>610</v>
      </c>
      <c r="J505" s="107" t="s">
        <v>1276</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1368</v>
      </c>
      <c r="G506" s="84"/>
      <c r="H506" s="87" t="s">
        <v>1369</v>
      </c>
      <c r="I506" s="107" t="s">
        <v>610</v>
      </c>
      <c r="J506" s="107" t="s">
        <v>1276</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1370</v>
      </c>
      <c r="G507" s="84"/>
      <c r="H507" s="87" t="s">
        <v>1371</v>
      </c>
      <c r="I507" s="107" t="s">
        <v>610</v>
      </c>
      <c r="J507" s="107" t="s">
        <v>1276</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1372</v>
      </c>
      <c r="G508" s="84"/>
      <c r="H508" s="87" t="s">
        <v>1373</v>
      </c>
      <c r="I508" s="107" t="s">
        <v>610</v>
      </c>
      <c r="J508" s="107" t="s">
        <v>1276</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1374</v>
      </c>
      <c r="G509" s="84"/>
      <c r="H509" s="87" t="s">
        <v>1375</v>
      </c>
      <c r="I509" s="107" t="s">
        <v>610</v>
      </c>
      <c r="J509" s="107" t="s">
        <v>1276</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1376</v>
      </c>
      <c r="G510" s="84"/>
      <c r="H510" s="87" t="s">
        <v>1377</v>
      </c>
      <c r="I510" s="107" t="s">
        <v>610</v>
      </c>
      <c r="J510" s="107" t="s">
        <v>1276</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1378</v>
      </c>
      <c r="G511" s="84"/>
      <c r="H511" s="87" t="s">
        <v>1379</v>
      </c>
      <c r="I511" s="107" t="s">
        <v>610</v>
      </c>
      <c r="J511" s="107" t="s">
        <v>1276</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1380</v>
      </c>
      <c r="G512" s="84"/>
      <c r="H512" s="87" t="s">
        <v>1381</v>
      </c>
      <c r="I512" s="107" t="s">
        <v>610</v>
      </c>
      <c r="J512" s="107" t="s">
        <v>1276</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1382</v>
      </c>
      <c r="G513" s="84"/>
      <c r="H513" s="302" t="s">
        <v>1383</v>
      </c>
      <c r="I513" s="148"/>
      <c r="J513" s="148" t="s">
        <v>1176</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1384</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1385</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1386</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1387</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1388</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1389</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1390</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1391</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1392</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1393</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1394</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1395</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1396</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1397</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1398</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1399</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1400</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1401</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1402</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1403</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1404</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1405</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1406</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1407</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1408</v>
      </c>
      <c r="G538" s="84"/>
      <c r="H538" s="87" t="s">
        <v>1409</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1410</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1411</v>
      </c>
      <c r="G539" s="84"/>
      <c r="H539" s="87" t="s">
        <v>1412</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1413</v>
      </c>
      <c r="G540" s="84"/>
      <c r="H540" s="87" t="s">
        <v>1414</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1415</v>
      </c>
      <c r="G541" s="84"/>
      <c r="H541" s="87" t="s">
        <v>1416</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1410</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1417</v>
      </c>
      <c r="G542" s="84"/>
      <c r="H542" s="87" t="s">
        <v>1418</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1419</v>
      </c>
      <c r="G543" s="84"/>
      <c r="H543" s="87" t="s">
        <v>1420</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1421</v>
      </c>
      <c r="G544" s="84"/>
      <c r="H544" s="87" t="s">
        <v>1422</v>
      </c>
      <c r="I544" s="107"/>
      <c r="J544" s="107" t="s">
        <v>1319</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1423</v>
      </c>
      <c r="G545" s="84"/>
      <c r="H545" s="87" t="s">
        <v>1424</v>
      </c>
      <c r="I545" s="107"/>
      <c r="J545" s="107" t="s">
        <v>1319</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1425</v>
      </c>
      <c r="G546" s="84"/>
      <c r="H546" s="87" t="s">
        <v>1426</v>
      </c>
      <c r="I546" s="107"/>
      <c r="J546" s="107" t="s">
        <v>1319</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1427</v>
      </c>
      <c r="G547" s="84"/>
      <c r="H547" s="87" t="s">
        <v>1428</v>
      </c>
      <c r="I547" s="107"/>
      <c r="J547" s="107" t="s">
        <v>1319</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1429</v>
      </c>
      <c r="G548" s="84"/>
      <c r="H548" s="87" t="s">
        <v>1430</v>
      </c>
      <c r="I548" s="107"/>
      <c r="J548" s="107" t="s">
        <v>1319</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1431</v>
      </c>
      <c r="G549" s="84"/>
      <c r="H549" s="87" t="s">
        <v>1432</v>
      </c>
      <c r="I549" s="107"/>
      <c r="J549" s="107" t="s">
        <v>1319</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1433</v>
      </c>
      <c r="G550" s="84"/>
      <c r="H550" s="87" t="s">
        <v>1434</v>
      </c>
      <c r="I550" s="107" t="s">
        <v>610</v>
      </c>
      <c r="J550" s="107" t="s">
        <v>1276</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1435</v>
      </c>
      <c r="G551" s="84"/>
      <c r="H551" s="87" t="s">
        <v>1436</v>
      </c>
      <c r="I551" s="107" t="s">
        <v>610</v>
      </c>
      <c r="J551" s="107" t="s">
        <v>1276</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1437</v>
      </c>
      <c r="G552" s="84"/>
      <c r="H552" s="87" t="s">
        <v>1438</v>
      </c>
      <c r="I552" s="107" t="s">
        <v>610</v>
      </c>
      <c r="J552" s="107" t="s">
        <v>1276</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1439</v>
      </c>
      <c r="G553" s="84"/>
      <c r="H553" s="87" t="s">
        <v>1440</v>
      </c>
      <c r="I553" s="107" t="s">
        <v>610</v>
      </c>
      <c r="J553" s="107" t="s">
        <v>1276</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1441</v>
      </c>
      <c r="G554" s="84"/>
      <c r="H554" s="87" t="s">
        <v>1442</v>
      </c>
      <c r="I554" s="107" t="s">
        <v>610</v>
      </c>
      <c r="J554" s="107" t="s">
        <v>1276</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1443</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1444</v>
      </c>
      <c r="G555" s="84"/>
      <c r="H555" s="87" t="s">
        <v>1445</v>
      </c>
      <c r="I555" s="107" t="s">
        <v>610</v>
      </c>
      <c r="J555" s="107" t="s">
        <v>1276</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1446</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1447</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1448</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1449</v>
      </c>
      <c r="G559" s="84"/>
      <c r="H559" s="87" t="s">
        <v>1450</v>
      </c>
      <c r="I559" s="107"/>
      <c r="J559" s="107" t="s">
        <v>1319</v>
      </c>
      <c r="K559" s="108">
        <f>5.1/5</f>
        <v>1.02</v>
      </c>
      <c r="L559" s="108">
        <f>5.1/5</f>
        <v>1.02</v>
      </c>
      <c r="M559" s="108">
        <v>1</v>
      </c>
      <c r="N559" s="108">
        <v>1</v>
      </c>
      <c r="O559" s="108">
        <v>1</v>
      </c>
      <c r="P559" s="108">
        <v>1</v>
      </c>
      <c r="Q559" s="87"/>
      <c r="R559" s="87" t="s">
        <v>1451</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1452</v>
      </c>
      <c r="G560" s="84"/>
      <c r="H560" s="87" t="s">
        <v>1453</v>
      </c>
      <c r="I560" s="107"/>
      <c r="J560" s="107" t="s">
        <v>1319</v>
      </c>
      <c r="K560" s="108">
        <f>4.9/5</f>
        <v>0.98000000000000009</v>
      </c>
      <c r="L560" s="108">
        <f>4.9/5</f>
        <v>0.98000000000000009</v>
      </c>
      <c r="M560" s="108">
        <v>1</v>
      </c>
      <c r="N560" s="108">
        <v>1</v>
      </c>
      <c r="O560" s="108">
        <v>1</v>
      </c>
      <c r="P560" s="108">
        <v>1</v>
      </c>
      <c r="Q560" s="87"/>
      <c r="R560" s="87" t="s">
        <v>1454</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1455</v>
      </c>
      <c r="G561" s="84"/>
      <c r="H561" s="87" t="s">
        <v>1456</v>
      </c>
      <c r="I561" s="107"/>
      <c r="J561" s="107" t="s">
        <v>1319</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1457</v>
      </c>
      <c r="G562" s="84"/>
      <c r="H562" s="87" t="s">
        <v>1458</v>
      </c>
      <c r="I562" s="107" t="s">
        <v>610</v>
      </c>
      <c r="J562" s="107" t="s">
        <v>1276</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2404</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1459</v>
      </c>
      <c r="G563" s="84"/>
      <c r="H563" s="87" t="s">
        <v>1460</v>
      </c>
      <c r="I563" s="107" t="s">
        <v>610</v>
      </c>
      <c r="J563" s="107" t="s">
        <v>1276</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1461</v>
      </c>
      <c r="G564" s="84"/>
      <c r="H564" s="87" t="s">
        <v>1462</v>
      </c>
      <c r="I564" s="107" t="s">
        <v>610</v>
      </c>
      <c r="J564" s="107" t="s">
        <v>1276</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1463</v>
      </c>
      <c r="G565" s="84"/>
      <c r="H565" s="87" t="s">
        <v>1464</v>
      </c>
      <c r="I565" s="107" t="s">
        <v>610</v>
      </c>
      <c r="J565" s="107" t="s">
        <v>1276</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2404</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1465</v>
      </c>
      <c r="G566" s="84"/>
      <c r="H566" s="87" t="s">
        <v>1466</v>
      </c>
      <c r="I566" s="107" t="s">
        <v>610</v>
      </c>
      <c r="J566" s="107" t="s">
        <v>1276</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1467</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1468</v>
      </c>
      <c r="G567" s="84"/>
      <c r="H567" s="87" t="s">
        <v>1469</v>
      </c>
      <c r="I567" s="107" t="s">
        <v>610</v>
      </c>
      <c r="J567" s="107" t="s">
        <v>1276</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1470</v>
      </c>
      <c r="G568" s="84"/>
      <c r="H568" s="87" t="s">
        <v>1471</v>
      </c>
      <c r="I568" s="107" t="s">
        <v>610</v>
      </c>
      <c r="J568" s="107" t="s">
        <v>1276</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1472</v>
      </c>
      <c r="G569" s="84"/>
      <c r="H569" s="87" t="s">
        <v>1473</v>
      </c>
      <c r="I569" s="107" t="s">
        <v>610</v>
      </c>
      <c r="J569" s="107" t="s">
        <v>1276</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1474</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1475</v>
      </c>
      <c r="G570" s="84"/>
      <c r="H570" s="87" t="s">
        <v>1476</v>
      </c>
      <c r="I570" s="107" t="s">
        <v>610</v>
      </c>
      <c r="J570" s="107" t="s">
        <v>1276</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1477</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1478</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1479</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1480</v>
      </c>
      <c r="G574" s="84"/>
      <c r="H574" s="87" t="s">
        <v>1481</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1482</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1483</v>
      </c>
      <c r="G575" s="84"/>
      <c r="H575" s="87" t="s">
        <v>1484</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1485</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1486</v>
      </c>
      <c r="G576" s="84"/>
      <c r="H576" s="87" t="s">
        <v>1487</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1488</v>
      </c>
      <c r="G577" s="84"/>
      <c r="H577" s="87" t="s">
        <v>1489</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1490</v>
      </c>
      <c r="G578" s="84"/>
      <c r="H578" s="87" t="s">
        <v>1491</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1492</v>
      </c>
      <c r="G579" s="84"/>
      <c r="H579" s="87" t="s">
        <v>1493</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1494</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1495</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1496</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1497</v>
      </c>
      <c r="G583" s="84"/>
      <c r="H583" s="87" t="s">
        <v>1498</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1499</v>
      </c>
      <c r="G584" s="84"/>
      <c r="H584" s="87" t="s">
        <v>1500</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1501</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1502</v>
      </c>
      <c r="G585" s="84"/>
      <c r="H585" s="87" t="s">
        <v>1503</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1504</v>
      </c>
      <c r="G586" s="84"/>
      <c r="H586" s="302" t="s">
        <v>1505</v>
      </c>
      <c r="I586" s="148"/>
      <c r="J586" s="148" t="s">
        <v>1176</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1506</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1507</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1508</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1509</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1510</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1511</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1512</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1513</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1514</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1515</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1516</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1517</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1518</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1519</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1520</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1521</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1522</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1523</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1524</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1525</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1526</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1527</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1528</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1529</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1530</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1531</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1532</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1533</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1534</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1535</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1536</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1537</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1538</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1539</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1540</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1541</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1542</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1543</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1544</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1545</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1546</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1547</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1548</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1549</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1550</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1551</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1552</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1553</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1554</v>
      </c>
      <c r="G635" s="84"/>
      <c r="H635" s="87" t="s">
        <v>1555</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1556</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1557</v>
      </c>
      <c r="G636" s="84"/>
      <c r="H636" s="87" t="s">
        <v>1558</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1559</v>
      </c>
      <c r="G637" s="84"/>
      <c r="H637" s="87" t="s">
        <v>1560</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1561</v>
      </c>
      <c r="G638" s="84"/>
      <c r="H638" s="87" t="s">
        <v>1562</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1563</v>
      </c>
      <c r="G639" s="84"/>
      <c r="H639" s="87" t="s">
        <v>1564</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1565</v>
      </c>
      <c r="G640" s="84"/>
      <c r="H640" s="87" t="s">
        <v>1566</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1567</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1568</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1569</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1570</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1571</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1572</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1573</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1574</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1575</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1576</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1577</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1578</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1579</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1580</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1581</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1582</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1583</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1584</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1585</v>
      </c>
      <c r="G659" s="84"/>
      <c r="H659" s="87" t="s">
        <v>1586</v>
      </c>
      <c r="I659" s="107" t="s">
        <v>806</v>
      </c>
      <c r="J659" s="107" t="s">
        <v>1276</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1587</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1588</v>
      </c>
      <c r="G660" s="84"/>
      <c r="H660" s="87" t="s">
        <v>1589</v>
      </c>
      <c r="I660" s="107" t="s">
        <v>806</v>
      </c>
      <c r="J660" s="107" t="s">
        <v>1276</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1590</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1591</v>
      </c>
      <c r="G661" s="84"/>
      <c r="H661" s="87" t="s">
        <v>1592</v>
      </c>
      <c r="I661" s="107" t="s">
        <v>806</v>
      </c>
      <c r="J661" s="107" t="s">
        <v>1276</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1593</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1594</v>
      </c>
      <c r="G662" s="84"/>
      <c r="H662" s="87" t="s">
        <v>1595</v>
      </c>
      <c r="I662" s="107" t="s">
        <v>806</v>
      </c>
      <c r="J662" s="107" t="s">
        <v>1276</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1596</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1597</v>
      </c>
      <c r="G663" s="84"/>
      <c r="H663" s="87" t="s">
        <v>1598</v>
      </c>
      <c r="I663" s="107" t="s">
        <v>806</v>
      </c>
      <c r="J663" s="107" t="s">
        <v>1276</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1599</v>
      </c>
      <c r="G664" s="84"/>
      <c r="H664" s="87" t="s">
        <v>1600</v>
      </c>
      <c r="I664" s="107" t="s">
        <v>806</v>
      </c>
      <c r="J664" s="107" t="s">
        <v>1276</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1601</v>
      </c>
      <c r="G665" s="84"/>
      <c r="H665" s="87" t="s">
        <v>1602</v>
      </c>
      <c r="I665" s="107" t="s">
        <v>1603</v>
      </c>
      <c r="J665" s="107" t="s">
        <v>1276</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1587</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1604</v>
      </c>
      <c r="G666" s="84"/>
      <c r="H666" s="87" t="s">
        <v>1605</v>
      </c>
      <c r="I666" s="107" t="s">
        <v>1603</v>
      </c>
      <c r="J666" s="107" t="s">
        <v>1276</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1590</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1606</v>
      </c>
      <c r="G667" s="84"/>
      <c r="H667" s="87" t="s">
        <v>1607</v>
      </c>
      <c r="I667" s="107" t="s">
        <v>1603</v>
      </c>
      <c r="J667" s="107" t="s">
        <v>1276</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1593</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1608</v>
      </c>
      <c r="G668" s="84"/>
      <c r="H668" s="87" t="s">
        <v>1609</v>
      </c>
      <c r="I668" s="107" t="s">
        <v>1603</v>
      </c>
      <c r="J668" s="107" t="s">
        <v>1276</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1610</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1611</v>
      </c>
      <c r="G669" s="84"/>
      <c r="H669" s="87" t="s">
        <v>1612</v>
      </c>
      <c r="I669" s="107" t="s">
        <v>1603</v>
      </c>
      <c r="J669" s="107" t="s">
        <v>1276</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1613</v>
      </c>
      <c r="G670" s="84"/>
      <c r="H670" s="87" t="s">
        <v>1614</v>
      </c>
      <c r="I670" s="107" t="s">
        <v>1603</v>
      </c>
      <c r="J670" s="107" t="s">
        <v>1276</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1615</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1616</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1617</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1618</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1619</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1620</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1621</v>
      </c>
      <c r="G677" s="84"/>
      <c r="H677" s="87" t="s">
        <v>1622</v>
      </c>
      <c r="I677" s="107"/>
      <c r="J677" s="107" t="s">
        <v>1319</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1556</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1623</v>
      </c>
      <c r="G678" s="84"/>
      <c r="H678" s="87" t="s">
        <v>1624</v>
      </c>
      <c r="I678" s="107"/>
      <c r="J678" s="107" t="s">
        <v>1319</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1625</v>
      </c>
      <c r="G679" s="84"/>
      <c r="H679" s="87" t="s">
        <v>1626</v>
      </c>
      <c r="I679" s="107"/>
      <c r="J679" s="107" t="s">
        <v>1319</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1627</v>
      </c>
      <c r="G680" s="84"/>
      <c r="H680" s="87" t="s">
        <v>1628</v>
      </c>
      <c r="I680" s="107"/>
      <c r="J680" s="107" t="s">
        <v>1319</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1629</v>
      </c>
      <c r="G681" s="84"/>
      <c r="H681" s="87" t="s">
        <v>1630</v>
      </c>
      <c r="I681" s="107"/>
      <c r="J681" s="107" t="s">
        <v>1319</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1631</v>
      </c>
      <c r="G682" s="84"/>
      <c r="H682" s="87" t="s">
        <v>1632</v>
      </c>
      <c r="I682" s="107"/>
      <c r="J682" s="107" t="s">
        <v>1319</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1633</v>
      </c>
      <c r="G683" s="84"/>
      <c r="H683" s="87" t="s">
        <v>1634</v>
      </c>
      <c r="I683" s="107" t="s">
        <v>806</v>
      </c>
      <c r="J683" s="107" t="s">
        <v>1276</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1556</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1635</v>
      </c>
      <c r="G684" s="84"/>
      <c r="H684" s="87" t="s">
        <v>1636</v>
      </c>
      <c r="I684" s="107" t="s">
        <v>806</v>
      </c>
      <c r="J684" s="107" t="s">
        <v>1276</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1637</v>
      </c>
      <c r="G685" s="84"/>
      <c r="H685" s="87" t="s">
        <v>1638</v>
      </c>
      <c r="I685" s="107" t="s">
        <v>806</v>
      </c>
      <c r="J685" s="107" t="s">
        <v>1276</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1639</v>
      </c>
      <c r="G686" s="84"/>
      <c r="H686" s="87" t="s">
        <v>1640</v>
      </c>
      <c r="I686" s="107" t="s">
        <v>806</v>
      </c>
      <c r="J686" s="107" t="s">
        <v>1276</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1641</v>
      </c>
      <c r="G687" s="84"/>
      <c r="H687" s="87" t="s">
        <v>1642</v>
      </c>
      <c r="I687" s="107" t="s">
        <v>806</v>
      </c>
      <c r="J687" s="107" t="s">
        <v>1276</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1643</v>
      </c>
      <c r="G688" s="84"/>
      <c r="H688" s="87" t="s">
        <v>1644</v>
      </c>
      <c r="I688" s="107" t="s">
        <v>806</v>
      </c>
      <c r="J688" s="107" t="s">
        <v>1276</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1645</v>
      </c>
      <c r="G689" s="84"/>
      <c r="H689" s="87" t="s">
        <v>1646</v>
      </c>
      <c r="I689" s="107" t="s">
        <v>806</v>
      </c>
      <c r="J689" s="107" t="s">
        <v>1276</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1467</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1647</v>
      </c>
      <c r="G690" s="84"/>
      <c r="H690" s="87" t="s">
        <v>1648</v>
      </c>
      <c r="I690" s="107" t="s">
        <v>806</v>
      </c>
      <c r="J690" s="107" t="s">
        <v>1276</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2405</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1649</v>
      </c>
      <c r="G691" s="84"/>
      <c r="H691" s="87" t="s">
        <v>1650</v>
      </c>
      <c r="I691" s="107" t="s">
        <v>806</v>
      </c>
      <c r="J691" s="107" t="s">
        <v>1276</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1651</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1652</v>
      </c>
      <c r="G692" s="84"/>
      <c r="H692" s="87" t="s">
        <v>1653</v>
      </c>
      <c r="I692" s="107" t="s">
        <v>806</v>
      </c>
      <c r="J692" s="107" t="s">
        <v>1276</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1654</v>
      </c>
      <c r="G693" s="84"/>
      <c r="H693" s="87" t="s">
        <v>1655</v>
      </c>
      <c r="I693" s="107" t="s">
        <v>806</v>
      </c>
      <c r="J693" s="107" t="s">
        <v>1276</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1656</v>
      </c>
      <c r="G694" s="84"/>
      <c r="H694" s="87" t="s">
        <v>1657</v>
      </c>
      <c r="I694" s="107" t="s">
        <v>806</v>
      </c>
      <c r="J694" s="107" t="s">
        <v>1276</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1658</v>
      </c>
      <c r="G695" s="84"/>
      <c r="H695" s="87" t="s">
        <v>1659</v>
      </c>
      <c r="I695" s="107" t="s">
        <v>806</v>
      </c>
      <c r="J695" s="107" t="s">
        <v>1276</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1474</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1660</v>
      </c>
      <c r="G696" s="84"/>
      <c r="H696" s="87" t="s">
        <v>1661</v>
      </c>
      <c r="I696" s="107" t="s">
        <v>806</v>
      </c>
      <c r="J696" s="107" t="s">
        <v>1276</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1662</v>
      </c>
      <c r="G697" s="84"/>
      <c r="H697" s="87" t="s">
        <v>1663</v>
      </c>
      <c r="I697" s="107" t="s">
        <v>806</v>
      </c>
      <c r="J697" s="107" t="s">
        <v>1276</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1651</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1664</v>
      </c>
      <c r="G698" s="84"/>
      <c r="H698" s="87" t="s">
        <v>1665</v>
      </c>
      <c r="I698" s="107" t="s">
        <v>806</v>
      </c>
      <c r="J698" s="107" t="s">
        <v>1276</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1666</v>
      </c>
      <c r="G699" s="84"/>
      <c r="H699" s="87" t="s">
        <v>1667</v>
      </c>
      <c r="I699" s="107" t="s">
        <v>806</v>
      </c>
      <c r="J699" s="107" t="s">
        <v>1276</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1668</v>
      </c>
      <c r="G700" s="84"/>
      <c r="H700" s="87" t="s">
        <v>1669</v>
      </c>
      <c r="I700" s="107" t="s">
        <v>806</v>
      </c>
      <c r="J700" s="107" t="s">
        <v>1276</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x14ac:dyDescent="0.25">
      <c r="A701" s="54"/>
      <c r="B701" s="63"/>
      <c r="C701" s="56">
        <f>INT($C$40)+1</f>
        <v>2</v>
      </c>
      <c r="D701" s="84"/>
      <c r="E701" s="79"/>
      <c r="F701" s="312" t="s">
        <v>1670</v>
      </c>
      <c r="G701" s="84"/>
      <c r="H701" s="302" t="s">
        <v>1671</v>
      </c>
      <c r="I701" s="148"/>
      <c r="J701" s="148" t="s">
        <v>1176</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outlineLevel="3" x14ac:dyDescent="0.25">
      <c r="A702" s="54"/>
      <c r="B702" s="63"/>
      <c r="C702" s="56">
        <f>INT($C$40)+3</f>
        <v>4</v>
      </c>
      <c r="D702" s="84"/>
      <c r="E702" s="79"/>
      <c r="F702" s="79" t="s">
        <v>1672</v>
      </c>
      <c r="G702" s="84"/>
      <c r="H702" s="87" t="s">
        <v>1673</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outlineLevel="3" x14ac:dyDescent="0.25">
      <c r="A703" s="54"/>
      <c r="B703" s="63"/>
      <c r="C703" s="56">
        <f>INT($C$40)+3</f>
        <v>4</v>
      </c>
      <c r="D703" s="84"/>
      <c r="E703" s="79"/>
      <c r="F703" s="79" t="s">
        <v>1674</v>
      </c>
      <c r="G703" s="84"/>
      <c r="H703" s="87" t="s">
        <v>1675</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outlineLevel="3" x14ac:dyDescent="0.25">
      <c r="A704" s="54"/>
      <c r="B704" s="63"/>
      <c r="C704" s="56">
        <f>INT($C$40)+3</f>
        <v>4</v>
      </c>
      <c r="D704" s="84"/>
      <c r="E704" s="79"/>
      <c r="F704" s="79" t="s">
        <v>1676</v>
      </c>
      <c r="G704" s="84"/>
      <c r="H704" s="87" t="s">
        <v>1677</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outlineLevel="3" x14ac:dyDescent="0.25">
      <c r="A705" s="54"/>
      <c r="B705" s="63"/>
      <c r="C705" s="56">
        <f>INT($C$40)+3</f>
        <v>4</v>
      </c>
      <c r="D705" s="84"/>
      <c r="E705" s="79"/>
      <c r="F705" s="79" t="s">
        <v>1678</v>
      </c>
      <c r="G705" s="84"/>
      <c r="H705" s="87" t="s">
        <v>1679</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outlineLevel="2" x14ac:dyDescent="0.25">
      <c r="A706" s="54"/>
      <c r="B706" s="63"/>
      <c r="C706" s="56">
        <f t="shared" ref="C706:C740" si="97">INT($C$40)+2</f>
        <v>3</v>
      </c>
      <c r="D706" s="84"/>
      <c r="E706" s="79" t="s">
        <v>1113</v>
      </c>
      <c r="F706" s="79" t="s">
        <v>1680</v>
      </c>
      <c r="G706" s="84"/>
      <c r="H706" s="87" t="s">
        <v>1681</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1682</v>
      </c>
      <c r="AE706" s="87"/>
      <c r="AF706" s="87">
        <v>1</v>
      </c>
      <c r="AG706" s="87">
        <v>1</v>
      </c>
      <c r="AH706" s="84"/>
      <c r="AI706" s="66"/>
      <c r="AJ706" s="54"/>
      <c r="AK706" s="54"/>
      <c r="AL706" s="54"/>
    </row>
    <row r="707" spans="1:38" outlineLevel="2" x14ac:dyDescent="0.25">
      <c r="A707" s="54"/>
      <c r="B707" s="63"/>
      <c r="C707" s="56">
        <f t="shared" si="97"/>
        <v>3</v>
      </c>
      <c r="D707" s="84"/>
      <c r="E707" s="79"/>
      <c r="F707" s="79" t="s">
        <v>1683</v>
      </c>
      <c r="G707" s="84"/>
      <c r="H707" s="87" t="s">
        <v>1684</v>
      </c>
      <c r="I707" s="107" t="s">
        <v>610</v>
      </c>
      <c r="J707" s="107"/>
      <c r="K707" s="87"/>
      <c r="L707" s="87"/>
      <c r="M707" s="108">
        <v>0</v>
      </c>
      <c r="N707" s="108">
        <v>0</v>
      </c>
      <c r="O707" s="108">
        <v>0</v>
      </c>
      <c r="P707" s="108">
        <v>0</v>
      </c>
      <c r="Q707" s="87"/>
      <c r="R707" s="87"/>
      <c r="S707" s="108" t="s">
        <v>1685</v>
      </c>
      <c r="T707" s="87"/>
      <c r="U707" s="108">
        <v>0.23</v>
      </c>
      <c r="V707" s="108">
        <v>0.23</v>
      </c>
      <c r="W707" s="108">
        <v>0.23</v>
      </c>
      <c r="X707" s="108">
        <v>0.34</v>
      </c>
      <c r="Y707" s="108">
        <v>0.34</v>
      </c>
      <c r="Z707" s="108">
        <v>0.34</v>
      </c>
      <c r="AA707" s="108">
        <v>0.34</v>
      </c>
      <c r="AB707" s="108">
        <v>0.34</v>
      </c>
      <c r="AC707" s="87"/>
      <c r="AD707" s="108" t="s">
        <v>1686</v>
      </c>
      <c r="AE707" s="87"/>
      <c r="AF707" s="108">
        <v>1</v>
      </c>
      <c r="AG707" s="108">
        <v>1</v>
      </c>
      <c r="AH707" s="84"/>
      <c r="AI707" s="66"/>
      <c r="AJ707" s="54"/>
      <c r="AK707" s="54"/>
      <c r="AL707" s="54"/>
    </row>
    <row r="708" spans="1:38" outlineLevel="2" x14ac:dyDescent="0.25">
      <c r="A708" s="54"/>
      <c r="B708" s="63"/>
      <c r="C708" s="56">
        <f t="shared" si="97"/>
        <v>3</v>
      </c>
      <c r="D708" s="84"/>
      <c r="E708" s="79"/>
      <c r="F708" s="79" t="s">
        <v>1687</v>
      </c>
      <c r="G708" s="84"/>
      <c r="H708" s="87" t="s">
        <v>1688</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1686</v>
      </c>
      <c r="AE708" s="87"/>
      <c r="AF708" s="108">
        <v>1</v>
      </c>
      <c r="AG708" s="108">
        <v>1</v>
      </c>
      <c r="AH708" s="84"/>
      <c r="AI708" s="66"/>
      <c r="AJ708" s="54"/>
      <c r="AK708" s="54"/>
      <c r="AL708" s="54"/>
    </row>
    <row r="709" spans="1:38" outlineLevel="2" x14ac:dyDescent="0.25">
      <c r="A709" s="54"/>
      <c r="B709" s="63"/>
      <c r="C709" s="56">
        <f t="shared" si="97"/>
        <v>3</v>
      </c>
      <c r="D709" s="84"/>
      <c r="E709" s="79"/>
      <c r="F709" s="79" t="s">
        <v>1689</v>
      </c>
      <c r="G709" s="84"/>
      <c r="H709" s="87" t="s">
        <v>1690</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1154</v>
      </c>
      <c r="AE709" s="87"/>
      <c r="AF709" s="108">
        <v>1</v>
      </c>
      <c r="AG709" s="108">
        <v>1</v>
      </c>
      <c r="AH709" s="84"/>
      <c r="AI709" s="66"/>
      <c r="AJ709" s="54"/>
      <c r="AK709" s="54"/>
      <c r="AL709" s="54"/>
    </row>
    <row r="710" spans="1:38" outlineLevel="2" x14ac:dyDescent="0.25">
      <c r="A710" s="54"/>
      <c r="B710" s="63"/>
      <c r="C710" s="56">
        <f t="shared" si="97"/>
        <v>3</v>
      </c>
      <c r="D710" s="84"/>
      <c r="E710" s="79" t="s">
        <v>1691</v>
      </c>
      <c r="F710" s="79" t="s">
        <v>1692</v>
      </c>
      <c r="G710" s="84"/>
      <c r="H710" s="87" t="s">
        <v>1693</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1682</v>
      </c>
      <c r="AE710" s="87"/>
      <c r="AF710" s="87">
        <v>1</v>
      </c>
      <c r="AG710" s="87">
        <v>1</v>
      </c>
      <c r="AH710" s="84"/>
      <c r="AI710" s="66"/>
      <c r="AJ710" s="54"/>
      <c r="AK710" s="54"/>
      <c r="AL710" s="54"/>
    </row>
    <row r="711" spans="1:38" outlineLevel="2" x14ac:dyDescent="0.25">
      <c r="A711" s="54"/>
      <c r="B711" s="63"/>
      <c r="C711" s="56">
        <f t="shared" si="97"/>
        <v>3</v>
      </c>
      <c r="D711" s="84"/>
      <c r="E711" s="79"/>
      <c r="F711" s="79" t="s">
        <v>1694</v>
      </c>
      <c r="G711" s="84"/>
      <c r="H711" s="87" t="s">
        <v>1695</v>
      </c>
      <c r="I711" s="107" t="s">
        <v>610</v>
      </c>
      <c r="J711" s="107"/>
      <c r="K711" s="87"/>
      <c r="L711" s="87"/>
      <c r="M711" s="108">
        <v>0.5</v>
      </c>
      <c r="N711" s="108">
        <v>0.5</v>
      </c>
      <c r="O711" s="108">
        <v>0.5</v>
      </c>
      <c r="P711" s="108">
        <v>0.5</v>
      </c>
      <c r="Q711" s="87"/>
      <c r="R711" s="87"/>
      <c r="S711" s="108" t="s">
        <v>1696</v>
      </c>
      <c r="T711" s="87"/>
      <c r="U711" s="108">
        <v>-0.62</v>
      </c>
      <c r="V711" s="108">
        <v>-0.62</v>
      </c>
      <c r="W711" s="108">
        <v>-0.62</v>
      </c>
      <c r="X711" s="108">
        <v>0.18</v>
      </c>
      <c r="Y711" s="108">
        <v>0.18</v>
      </c>
      <c r="Z711" s="108">
        <v>0.18</v>
      </c>
      <c r="AA711" s="108">
        <v>0.18</v>
      </c>
      <c r="AB711" s="108">
        <v>0.18</v>
      </c>
      <c r="AC711" s="87"/>
      <c r="AD711" s="108" t="s">
        <v>1686</v>
      </c>
      <c r="AE711" s="87"/>
      <c r="AF711" s="108">
        <v>1</v>
      </c>
      <c r="AG711" s="108">
        <v>1</v>
      </c>
      <c r="AH711" s="84"/>
      <c r="AI711" s="66"/>
      <c r="AJ711" s="54"/>
      <c r="AK711" s="54"/>
      <c r="AL711" s="54"/>
    </row>
    <row r="712" spans="1:38" outlineLevel="2" x14ac:dyDescent="0.25">
      <c r="A712" s="54"/>
      <c r="B712" s="63"/>
      <c r="C712" s="56">
        <f t="shared" si="97"/>
        <v>3</v>
      </c>
      <c r="D712" s="84"/>
      <c r="E712" s="79"/>
      <c r="F712" s="79" t="s">
        <v>1697</v>
      </c>
      <c r="G712" s="84"/>
      <c r="H712" s="87" t="s">
        <v>1698</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1686</v>
      </c>
      <c r="AE712" s="87"/>
      <c r="AF712" s="108">
        <v>1</v>
      </c>
      <c r="AG712" s="108">
        <v>1</v>
      </c>
      <c r="AH712" s="84"/>
      <c r="AI712" s="66"/>
      <c r="AJ712" s="54"/>
      <c r="AK712" s="54"/>
      <c r="AL712" s="54"/>
    </row>
    <row r="713" spans="1:38" outlineLevel="2" x14ac:dyDescent="0.25">
      <c r="A713" s="54"/>
      <c r="B713" s="63"/>
      <c r="C713" s="56">
        <f t="shared" si="97"/>
        <v>3</v>
      </c>
      <c r="D713" s="84"/>
      <c r="E713" s="79"/>
      <c r="F713" s="79" t="s">
        <v>1699</v>
      </c>
      <c r="G713" s="84"/>
      <c r="H713" s="87" t="s">
        <v>1700</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1701</v>
      </c>
      <c r="AE713" s="87"/>
      <c r="AF713" s="108">
        <v>1</v>
      </c>
      <c r="AG713" s="108">
        <v>1</v>
      </c>
      <c r="AH713" s="84"/>
      <c r="AI713" s="66"/>
      <c r="AJ713" s="54"/>
      <c r="AK713" s="54"/>
      <c r="AL713" s="54"/>
    </row>
    <row r="714" spans="1:38" outlineLevel="2" x14ac:dyDescent="0.25">
      <c r="A714" s="54"/>
      <c r="B714" s="63"/>
      <c r="C714" s="56">
        <f t="shared" si="97"/>
        <v>3</v>
      </c>
      <c r="D714" s="84"/>
      <c r="E714" s="79" t="s">
        <v>1702</v>
      </c>
      <c r="F714" s="79" t="s">
        <v>1703</v>
      </c>
      <c r="G714" s="84"/>
      <c r="H714" s="87" t="s">
        <v>1704</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1682</v>
      </c>
      <c r="AE714" s="87"/>
      <c r="AF714" s="87">
        <v>1</v>
      </c>
      <c r="AG714" s="87">
        <v>1</v>
      </c>
      <c r="AH714" s="84"/>
      <c r="AI714" s="66"/>
      <c r="AJ714" s="54"/>
      <c r="AK714" s="54"/>
      <c r="AL714" s="54"/>
    </row>
    <row r="715" spans="1:38" outlineLevel="2" x14ac:dyDescent="0.25">
      <c r="A715" s="54"/>
      <c r="B715" s="63"/>
      <c r="C715" s="56">
        <f t="shared" si="97"/>
        <v>3</v>
      </c>
      <c r="D715" s="84"/>
      <c r="E715" s="79"/>
      <c r="F715" s="79" t="s">
        <v>1705</v>
      </c>
      <c r="G715" s="84"/>
      <c r="H715" s="87" t="s">
        <v>1695</v>
      </c>
      <c r="I715" s="107" t="s">
        <v>610</v>
      </c>
      <c r="J715" s="107"/>
      <c r="K715" s="87"/>
      <c r="L715" s="87"/>
      <c r="M715" s="108">
        <v>1</v>
      </c>
      <c r="N715" s="108">
        <v>1</v>
      </c>
      <c r="O715" s="108">
        <v>1</v>
      </c>
      <c r="P715" s="108">
        <v>1</v>
      </c>
      <c r="Q715" s="87"/>
      <c r="R715" s="87"/>
      <c r="S715" s="108" t="s">
        <v>1696</v>
      </c>
      <c r="T715" s="87"/>
      <c r="U715" s="108">
        <v>1.9</v>
      </c>
      <c r="V715" s="108">
        <v>1.9</v>
      </c>
      <c r="W715" s="108">
        <f>1.5-0.15-0.0628337657168588</f>
        <v>1.2871662342831414</v>
      </c>
      <c r="X715" s="108">
        <v>1.33</v>
      </c>
      <c r="Y715" s="108">
        <v>1.33</v>
      </c>
      <c r="Z715" s="108">
        <v>1.33</v>
      </c>
      <c r="AA715" s="108">
        <v>1.33</v>
      </c>
      <c r="AB715" s="108">
        <v>1.33</v>
      </c>
      <c r="AC715" s="87"/>
      <c r="AD715" s="108" t="s">
        <v>1686</v>
      </c>
      <c r="AE715" s="87"/>
      <c r="AF715" s="108">
        <v>1</v>
      </c>
      <c r="AG715" s="108">
        <v>1</v>
      </c>
      <c r="AH715" s="84"/>
      <c r="AI715" s="66"/>
      <c r="AJ715" s="54"/>
      <c r="AK715" s="54"/>
      <c r="AL715" s="54"/>
    </row>
    <row r="716" spans="1:38" outlineLevel="2" x14ac:dyDescent="0.25">
      <c r="A716" s="54"/>
      <c r="B716" s="63"/>
      <c r="C716" s="56">
        <f t="shared" si="97"/>
        <v>3</v>
      </c>
      <c r="D716" s="84"/>
      <c r="E716" s="79"/>
      <c r="F716" s="79" t="s">
        <v>1706</v>
      </c>
      <c r="G716" s="84"/>
      <c r="H716" s="87" t="s">
        <v>1698</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1686</v>
      </c>
      <c r="AE716" s="87"/>
      <c r="AF716" s="108">
        <v>1</v>
      </c>
      <c r="AG716" s="108">
        <v>1</v>
      </c>
      <c r="AH716" s="84"/>
      <c r="AI716" s="66"/>
      <c r="AJ716" s="54"/>
      <c r="AK716" s="54"/>
      <c r="AL716" s="54"/>
    </row>
    <row r="717" spans="1:38" outlineLevel="2" x14ac:dyDescent="0.25">
      <c r="A717" s="54"/>
      <c r="B717" s="63"/>
      <c r="C717" s="56">
        <f t="shared" si="97"/>
        <v>3</v>
      </c>
      <c r="D717" s="84"/>
      <c r="E717" s="79"/>
      <c r="F717" s="79" t="s">
        <v>1707</v>
      </c>
      <c r="G717" s="84"/>
      <c r="H717" s="87" t="s">
        <v>1700</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1701</v>
      </c>
      <c r="AE717" s="87"/>
      <c r="AF717" s="108">
        <v>1</v>
      </c>
      <c r="AG717" s="108">
        <v>1</v>
      </c>
      <c r="AH717" s="84"/>
      <c r="AI717" s="66"/>
      <c r="AJ717" s="54"/>
      <c r="AK717" s="54"/>
      <c r="AL717" s="54"/>
    </row>
    <row r="718" spans="1:38" outlineLevel="2" x14ac:dyDescent="0.25">
      <c r="A718" s="54"/>
      <c r="B718" s="63"/>
      <c r="C718" s="56">
        <f t="shared" si="97"/>
        <v>3</v>
      </c>
      <c r="D718" s="84"/>
      <c r="E718" s="79" t="s">
        <v>1708</v>
      </c>
      <c r="F718" s="79" t="s">
        <v>1709</v>
      </c>
      <c r="G718" s="84"/>
      <c r="H718" s="87" t="s">
        <v>1710</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1711</v>
      </c>
      <c r="AE718" s="87"/>
      <c r="AF718" s="87">
        <v>1</v>
      </c>
      <c r="AG718" s="87">
        <v>1</v>
      </c>
      <c r="AH718" s="84"/>
      <c r="AI718" s="66"/>
      <c r="AJ718" s="54"/>
      <c r="AK718" s="54"/>
      <c r="AL718" s="54"/>
    </row>
    <row r="719" spans="1:38" outlineLevel="2" x14ac:dyDescent="0.25">
      <c r="A719" s="54"/>
      <c r="B719" s="63"/>
      <c r="C719" s="56">
        <f t="shared" si="97"/>
        <v>3</v>
      </c>
      <c r="D719" s="84"/>
      <c r="E719" s="79"/>
      <c r="F719" s="79" t="s">
        <v>1712</v>
      </c>
      <c r="G719" s="84"/>
      <c r="H719" s="87" t="s">
        <v>1713</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1711</v>
      </c>
      <c r="AE719" s="87"/>
      <c r="AF719" s="108">
        <v>1</v>
      </c>
      <c r="AG719" s="108">
        <v>1</v>
      </c>
      <c r="AH719" s="84"/>
      <c r="AI719" s="66"/>
      <c r="AJ719" s="54"/>
      <c r="AK719" s="54"/>
      <c r="AL719" s="54"/>
    </row>
    <row r="720" spans="1:38" outlineLevel="2" x14ac:dyDescent="0.25">
      <c r="A720" s="54"/>
      <c r="B720" s="63"/>
      <c r="C720" s="56">
        <f t="shared" si="97"/>
        <v>3</v>
      </c>
      <c r="D720" s="84"/>
      <c r="E720" s="79"/>
      <c r="F720" s="79" t="s">
        <v>1714</v>
      </c>
      <c r="G720" s="84"/>
      <c r="H720" s="87" t="s">
        <v>1715</v>
      </c>
      <c r="I720" s="107" t="s">
        <v>1716</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1717</v>
      </c>
      <c r="AE720" s="87"/>
      <c r="AF720" s="108">
        <v>1</v>
      </c>
      <c r="AG720" s="108">
        <v>1</v>
      </c>
      <c r="AH720" s="84"/>
      <c r="AI720" s="66"/>
      <c r="AJ720" s="54"/>
      <c r="AK720" s="54"/>
      <c r="AL720" s="54"/>
    </row>
    <row r="721" spans="1:38" outlineLevel="2" x14ac:dyDescent="0.25">
      <c r="A721" s="54"/>
      <c r="B721" s="63"/>
      <c r="C721" s="56">
        <f t="shared" si="97"/>
        <v>3</v>
      </c>
      <c r="D721" s="84"/>
      <c r="E721" s="79"/>
      <c r="F721" s="79" t="s">
        <v>1718</v>
      </c>
      <c r="G721" s="84"/>
      <c r="H721" s="87" t="s">
        <v>1719</v>
      </c>
      <c r="I721" s="107" t="s">
        <v>1716</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1720</v>
      </c>
      <c r="AE721" s="87"/>
      <c r="AF721" s="108">
        <v>1</v>
      </c>
      <c r="AG721" s="108">
        <v>1</v>
      </c>
      <c r="AH721" s="84"/>
      <c r="AI721" s="66"/>
      <c r="AJ721" s="54"/>
      <c r="AK721" s="54"/>
      <c r="AL721" s="54"/>
    </row>
    <row r="722" spans="1:38" outlineLevel="2" x14ac:dyDescent="0.25">
      <c r="A722" s="54"/>
      <c r="B722" s="63"/>
      <c r="C722" s="56">
        <f t="shared" si="97"/>
        <v>3</v>
      </c>
      <c r="D722" s="84"/>
      <c r="E722" s="79" t="s">
        <v>1721</v>
      </c>
      <c r="F722" s="79" t="s">
        <v>1722</v>
      </c>
      <c r="G722" s="84"/>
      <c r="H722" s="87" t="s">
        <v>1723</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1711</v>
      </c>
      <c r="AE722" s="87"/>
      <c r="AF722" s="87">
        <v>1</v>
      </c>
      <c r="AG722" s="87">
        <v>1</v>
      </c>
      <c r="AH722" s="84"/>
      <c r="AI722" s="66"/>
      <c r="AJ722" s="54"/>
      <c r="AK722" s="54"/>
      <c r="AL722" s="54"/>
    </row>
    <row r="723" spans="1:38" outlineLevel="2" x14ac:dyDescent="0.25">
      <c r="A723" s="54"/>
      <c r="B723" s="63"/>
      <c r="C723" s="56">
        <f t="shared" si="97"/>
        <v>3</v>
      </c>
      <c r="D723" s="84"/>
      <c r="E723" s="79"/>
      <c r="F723" s="79" t="s">
        <v>1724</v>
      </c>
      <c r="G723" s="84"/>
      <c r="H723" s="87" t="s">
        <v>1713</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1711</v>
      </c>
      <c r="AE723" s="87"/>
      <c r="AF723" s="108">
        <v>1</v>
      </c>
      <c r="AG723" s="108">
        <v>1</v>
      </c>
      <c r="AH723" s="84"/>
      <c r="AI723" s="66"/>
      <c r="AJ723" s="54"/>
      <c r="AK723" s="54"/>
      <c r="AL723" s="54"/>
    </row>
    <row r="724" spans="1:38" outlineLevel="2" x14ac:dyDescent="0.25">
      <c r="A724" s="54"/>
      <c r="B724" s="63"/>
      <c r="C724" s="56">
        <f t="shared" si="97"/>
        <v>3</v>
      </c>
      <c r="D724" s="84"/>
      <c r="E724" s="79"/>
      <c r="F724" s="79" t="s">
        <v>1725</v>
      </c>
      <c r="G724" s="84"/>
      <c r="H724" s="87" t="s">
        <v>1715</v>
      </c>
      <c r="I724" s="107" t="s">
        <v>1716</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outlineLevel="2" x14ac:dyDescent="0.25">
      <c r="A725" s="54"/>
      <c r="B725" s="63"/>
      <c r="C725" s="56">
        <f t="shared" si="97"/>
        <v>3</v>
      </c>
      <c r="D725" s="84"/>
      <c r="E725" s="79"/>
      <c r="F725" s="79" t="s">
        <v>1726</v>
      </c>
      <c r="G725" s="84"/>
      <c r="H725" s="87" t="s">
        <v>1719</v>
      </c>
      <c r="I725" s="107" t="s">
        <v>1716</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outlineLevel="2" x14ac:dyDescent="0.25">
      <c r="A726" s="54"/>
      <c r="B726" s="63"/>
      <c r="C726" s="56">
        <f t="shared" si="97"/>
        <v>3</v>
      </c>
      <c r="D726" s="84"/>
      <c r="E726" s="79" t="s">
        <v>1727</v>
      </c>
      <c r="F726" s="79" t="s">
        <v>1728</v>
      </c>
      <c r="G726" s="84"/>
      <c r="H726" s="87" t="s">
        <v>1729</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1711</v>
      </c>
      <c r="AE726" s="87"/>
      <c r="AF726" s="87">
        <v>1</v>
      </c>
      <c r="AG726" s="87">
        <v>1</v>
      </c>
      <c r="AH726" s="84"/>
      <c r="AI726" s="66"/>
      <c r="AJ726" s="54"/>
      <c r="AK726" s="54"/>
      <c r="AL726" s="54"/>
    </row>
    <row r="727" spans="1:38" outlineLevel="2" x14ac:dyDescent="0.25">
      <c r="A727" s="54"/>
      <c r="B727" s="63"/>
      <c r="C727" s="56">
        <f t="shared" si="97"/>
        <v>3</v>
      </c>
      <c r="D727" s="84"/>
      <c r="E727" s="79"/>
      <c r="F727" s="79" t="s">
        <v>1730</v>
      </c>
      <c r="G727" s="84"/>
      <c r="H727" s="87" t="s">
        <v>1713</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1686</v>
      </c>
      <c r="AE727" s="87"/>
      <c r="AF727" s="108">
        <v>1</v>
      </c>
      <c r="AG727" s="108">
        <v>1</v>
      </c>
      <c r="AH727" s="84"/>
      <c r="AI727" s="66"/>
      <c r="AJ727" s="54"/>
      <c r="AK727" s="54"/>
      <c r="AL727" s="54"/>
    </row>
    <row r="728" spans="1:38" outlineLevel="2" x14ac:dyDescent="0.25">
      <c r="A728" s="54"/>
      <c r="B728" s="63"/>
      <c r="C728" s="56">
        <f t="shared" si="97"/>
        <v>3</v>
      </c>
      <c r="D728" s="84"/>
      <c r="E728" s="79"/>
      <c r="F728" s="79" t="s">
        <v>1731</v>
      </c>
      <c r="G728" s="84"/>
      <c r="H728" s="87" t="s">
        <v>1715</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1686</v>
      </c>
      <c r="AE728" s="87"/>
      <c r="AF728" s="108">
        <v>1</v>
      </c>
      <c r="AG728" s="108">
        <v>1</v>
      </c>
      <c r="AH728" s="84"/>
      <c r="AI728" s="66"/>
      <c r="AJ728" s="54"/>
      <c r="AK728" s="54"/>
      <c r="AL728" s="54"/>
    </row>
    <row r="729" spans="1:38" outlineLevel="2" x14ac:dyDescent="0.25">
      <c r="A729" s="54"/>
      <c r="B729" s="63"/>
      <c r="C729" s="56">
        <f t="shared" si="97"/>
        <v>3</v>
      </c>
      <c r="D729" s="84"/>
      <c r="E729" s="79"/>
      <c r="F729" s="79" t="s">
        <v>1732</v>
      </c>
      <c r="G729" s="84"/>
      <c r="H729" s="87" t="s">
        <v>1719</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1686</v>
      </c>
      <c r="AE729" s="87"/>
      <c r="AF729" s="108">
        <v>1</v>
      </c>
      <c r="AG729" s="108">
        <v>1</v>
      </c>
      <c r="AH729" s="84"/>
      <c r="AI729" s="66"/>
      <c r="AJ729" s="54"/>
      <c r="AK729" s="54"/>
      <c r="AL729" s="54"/>
    </row>
    <row r="730" spans="1:38" outlineLevel="2" x14ac:dyDescent="0.25">
      <c r="A730" s="54"/>
      <c r="B730" s="63"/>
      <c r="C730" s="56">
        <f t="shared" si="97"/>
        <v>3</v>
      </c>
      <c r="D730" s="84"/>
      <c r="E730" s="79" t="s">
        <v>1733</v>
      </c>
      <c r="F730" s="79" t="s">
        <v>1734</v>
      </c>
      <c r="G730" s="84"/>
      <c r="H730" s="87" t="s">
        <v>1723</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1711</v>
      </c>
      <c r="AE730" s="87"/>
      <c r="AF730" s="87">
        <v>1</v>
      </c>
      <c r="AG730" s="87">
        <v>1</v>
      </c>
      <c r="AH730" s="84"/>
      <c r="AI730" s="66"/>
      <c r="AJ730" s="54"/>
      <c r="AK730" s="54"/>
      <c r="AL730" s="54"/>
    </row>
    <row r="731" spans="1:38" outlineLevel="2" x14ac:dyDescent="0.25">
      <c r="A731" s="54"/>
      <c r="B731" s="63"/>
      <c r="C731" s="56">
        <f t="shared" si="97"/>
        <v>3</v>
      </c>
      <c r="D731" s="84"/>
      <c r="E731" s="79"/>
      <c r="F731" s="79" t="s">
        <v>1735</v>
      </c>
      <c r="G731" s="84"/>
      <c r="H731" s="87" t="s">
        <v>1713</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1686</v>
      </c>
      <c r="AE731" s="87"/>
      <c r="AF731" s="108">
        <v>1</v>
      </c>
      <c r="AG731" s="108">
        <v>1</v>
      </c>
      <c r="AH731" s="84"/>
      <c r="AI731" s="66"/>
      <c r="AJ731" s="54"/>
      <c r="AK731" s="54"/>
      <c r="AL731" s="54"/>
    </row>
    <row r="732" spans="1:38" outlineLevel="2" x14ac:dyDescent="0.25">
      <c r="A732" s="54"/>
      <c r="B732" s="63"/>
      <c r="C732" s="56">
        <f t="shared" si="97"/>
        <v>3</v>
      </c>
      <c r="D732" s="84"/>
      <c r="E732" s="79"/>
      <c r="F732" s="79" t="s">
        <v>1736</v>
      </c>
      <c r="G732" s="84"/>
      <c r="H732" s="87" t="s">
        <v>1715</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1686</v>
      </c>
      <c r="AE732" s="87"/>
      <c r="AF732" s="108">
        <v>1</v>
      </c>
      <c r="AG732" s="108">
        <v>1</v>
      </c>
      <c r="AH732" s="84"/>
      <c r="AI732" s="66"/>
      <c r="AJ732" s="54"/>
      <c r="AK732" s="54"/>
      <c r="AL732" s="54"/>
    </row>
    <row r="733" spans="1:38" outlineLevel="2" x14ac:dyDescent="0.25">
      <c r="A733" s="54"/>
      <c r="B733" s="63"/>
      <c r="C733" s="56">
        <f t="shared" si="97"/>
        <v>3</v>
      </c>
      <c r="D733" s="84"/>
      <c r="E733" s="79"/>
      <c r="F733" s="79" t="s">
        <v>1737</v>
      </c>
      <c r="G733" s="84"/>
      <c r="H733" s="87" t="s">
        <v>1719</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1686</v>
      </c>
      <c r="AE733" s="87"/>
      <c r="AF733" s="108">
        <v>1</v>
      </c>
      <c r="AG733" s="108">
        <v>1</v>
      </c>
      <c r="AH733" s="84"/>
      <c r="AI733" s="66"/>
      <c r="AJ733" s="54"/>
      <c r="AK733" s="54"/>
      <c r="AL733" s="54"/>
    </row>
    <row r="734" spans="1:38" outlineLevel="2" x14ac:dyDescent="0.25">
      <c r="A734" s="54"/>
      <c r="B734" s="63"/>
      <c r="C734" s="56">
        <f t="shared" si="97"/>
        <v>3</v>
      </c>
      <c r="D734" s="84"/>
      <c r="E734" s="79"/>
      <c r="F734" s="79" t="s">
        <v>1738</v>
      </c>
      <c r="G734" s="84"/>
      <c r="H734" s="87" t="s">
        <v>1739</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1740</v>
      </c>
      <c r="G735" s="84"/>
      <c r="H735" s="87" t="s">
        <v>1741</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1742</v>
      </c>
      <c r="AE735" s="87"/>
      <c r="AF735" s="108">
        <v>1</v>
      </c>
      <c r="AG735" s="108">
        <v>1</v>
      </c>
      <c r="AH735" s="84"/>
      <c r="AI735" s="66"/>
      <c r="AJ735" s="54"/>
      <c r="AK735" s="54"/>
      <c r="AL735" s="54"/>
    </row>
    <row r="736" spans="1:38" outlineLevel="2" x14ac:dyDescent="0.25">
      <c r="A736" s="54"/>
      <c r="B736" s="63"/>
      <c r="C736" s="56">
        <f t="shared" si="97"/>
        <v>3</v>
      </c>
      <c r="D736" s="84"/>
      <c r="E736" s="79"/>
      <c r="F736" s="79" t="s">
        <v>1743</v>
      </c>
      <c r="G736" s="84"/>
      <c r="H736" s="87" t="s">
        <v>1744</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outlineLevel="2" x14ac:dyDescent="0.25">
      <c r="A737" s="54"/>
      <c r="B737" s="63"/>
      <c r="C737" s="56">
        <f t="shared" si="97"/>
        <v>3</v>
      </c>
      <c r="D737" s="84"/>
      <c r="E737" s="79"/>
      <c r="F737" s="79" t="s">
        <v>1745</v>
      </c>
      <c r="G737" s="84"/>
      <c r="H737" s="87" t="s">
        <v>1746</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1747</v>
      </c>
      <c r="AE737" s="87"/>
      <c r="AF737" s="108">
        <v>1</v>
      </c>
      <c r="AG737" s="108">
        <v>1</v>
      </c>
      <c r="AH737" s="84"/>
      <c r="AI737" s="66"/>
      <c r="AJ737" s="54"/>
      <c r="AK737" s="54"/>
      <c r="AL737" s="54"/>
    </row>
    <row r="738" spans="1:38" outlineLevel="2" x14ac:dyDescent="0.25">
      <c r="A738" s="54"/>
      <c r="B738" s="63"/>
      <c r="C738" s="56">
        <f t="shared" si="97"/>
        <v>3</v>
      </c>
      <c r="D738" s="84"/>
      <c r="E738" s="79"/>
      <c r="F738" s="79" t="s">
        <v>1748</v>
      </c>
      <c r="G738" s="84"/>
      <c r="H738" s="87" t="s">
        <v>2398</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outlineLevel="2" x14ac:dyDescent="0.25">
      <c r="A739" s="54"/>
      <c r="B739" s="63"/>
      <c r="C739" s="56">
        <f t="shared" si="97"/>
        <v>3</v>
      </c>
      <c r="D739" s="84"/>
      <c r="E739" s="79"/>
      <c r="F739" s="79" t="s">
        <v>1749</v>
      </c>
      <c r="G739" s="84"/>
      <c r="H739" s="87" t="s">
        <v>2399</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2407</v>
      </c>
      <c r="AE739" s="87"/>
      <c r="AF739" s="87">
        <v>1</v>
      </c>
      <c r="AG739" s="87">
        <v>1</v>
      </c>
      <c r="AH739" s="84"/>
      <c r="AI739" s="66"/>
      <c r="AJ739" s="54"/>
      <c r="AK739" s="54"/>
      <c r="AL739" s="54"/>
    </row>
    <row r="740" spans="1:38" outlineLevel="2" x14ac:dyDescent="0.25">
      <c r="A740" s="54"/>
      <c r="B740" s="63"/>
      <c r="C740" s="56">
        <f t="shared" si="97"/>
        <v>3</v>
      </c>
      <c r="D740" s="84"/>
      <c r="E740" s="79"/>
      <c r="F740" s="79" t="s">
        <v>1750</v>
      </c>
      <c r="G740" s="84"/>
      <c r="H740" s="87" t="s">
        <v>2400</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outlineLevel="2" collapsed="1" x14ac:dyDescent="0.25">
      <c r="A741" s="54"/>
      <c r="B741" s="63"/>
      <c r="C741" s="56">
        <f t="shared" ref="C741:C745" si="103">INT($C$40)+3</f>
        <v>4</v>
      </c>
      <c r="D741" s="84"/>
      <c r="E741" s="79"/>
      <c r="F741" s="79" t="s">
        <v>1751</v>
      </c>
      <c r="G741" s="84"/>
      <c r="H741" s="87" t="s">
        <v>2401</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1752</v>
      </c>
      <c r="G742" s="84"/>
      <c r="H742" s="87" t="s">
        <v>1673</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1753</v>
      </c>
      <c r="G743" s="84"/>
      <c r="H743" s="87" t="s">
        <v>1675</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1754</v>
      </c>
      <c r="G744" s="84"/>
      <c r="H744" s="87" t="s">
        <v>1677</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1755</v>
      </c>
      <c r="G745" s="84"/>
      <c r="H745" s="87" t="s">
        <v>1679</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2" x14ac:dyDescent="0.25">
      <c r="A746" s="54"/>
      <c r="B746" s="63"/>
      <c r="C746" s="56">
        <f>INT($C$40)+2</f>
        <v>3</v>
      </c>
      <c r="D746" s="84"/>
      <c r="E746" s="79" t="s">
        <v>1756</v>
      </c>
      <c r="F746" s="79" t="s">
        <v>1757</v>
      </c>
      <c r="G746" s="84"/>
      <c r="H746" s="87" t="s">
        <v>1758</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1711</v>
      </c>
      <c r="AE746" s="87"/>
      <c r="AF746" s="87">
        <v>1</v>
      </c>
      <c r="AG746" s="87">
        <v>1</v>
      </c>
      <c r="AH746" s="84"/>
      <c r="AI746" s="66"/>
      <c r="AJ746" s="54"/>
      <c r="AK746" s="54"/>
      <c r="AL746" s="54"/>
    </row>
    <row r="747" spans="1:38" outlineLevel="2" x14ac:dyDescent="0.25">
      <c r="A747" s="54"/>
      <c r="B747" s="63"/>
      <c r="C747" s="56">
        <f>INT($C$40)+2</f>
        <v>3</v>
      </c>
      <c r="D747" s="84"/>
      <c r="E747" s="79"/>
      <c r="F747" s="79" t="s">
        <v>1759</v>
      </c>
      <c r="G747" s="84"/>
      <c r="H747" s="87" t="s">
        <v>1675</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1145</v>
      </c>
      <c r="AE747" s="87"/>
      <c r="AF747" s="108">
        <v>1</v>
      </c>
      <c r="AG747" s="108">
        <v>1</v>
      </c>
      <c r="AH747" s="84"/>
      <c r="AI747" s="66"/>
      <c r="AJ747" s="54"/>
      <c r="AK747" s="54"/>
      <c r="AL747" s="54"/>
    </row>
    <row r="748" spans="1:38" outlineLevel="2" x14ac:dyDescent="0.25">
      <c r="A748" s="54"/>
      <c r="B748" s="63"/>
      <c r="C748" s="56">
        <f>INT($C$40)+2</f>
        <v>3</v>
      </c>
      <c r="D748" s="84"/>
      <c r="E748" s="79"/>
      <c r="F748" s="79" t="s">
        <v>1760</v>
      </c>
      <c r="G748" s="84"/>
      <c r="H748" s="87" t="s">
        <v>1677</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1145</v>
      </c>
      <c r="AE748" s="87"/>
      <c r="AF748" s="108">
        <v>1</v>
      </c>
      <c r="AG748" s="108">
        <v>1</v>
      </c>
      <c r="AH748" s="84"/>
      <c r="AI748" s="66"/>
      <c r="AJ748" s="54"/>
      <c r="AK748" s="54"/>
      <c r="AL748" s="54"/>
    </row>
    <row r="749" spans="1:38" outlineLevel="2" collapsed="1" x14ac:dyDescent="0.25">
      <c r="A749" s="54"/>
      <c r="B749" s="63"/>
      <c r="C749" s="56">
        <f>INT($C$40)+2</f>
        <v>3</v>
      </c>
      <c r="D749" s="84"/>
      <c r="E749" s="79"/>
      <c r="F749" s="79" t="s">
        <v>1761</v>
      </c>
      <c r="G749" s="84"/>
      <c r="H749" s="87" t="s">
        <v>1679</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1145</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1762</v>
      </c>
      <c r="G750" s="84"/>
      <c r="H750" s="87" t="s">
        <v>1763</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1764</v>
      </c>
      <c r="G751" s="84"/>
      <c r="H751" s="87" t="s">
        <v>1675</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1765</v>
      </c>
      <c r="G752" s="84"/>
      <c r="H752" s="87" t="s">
        <v>1677</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1766</v>
      </c>
      <c r="G753" s="84"/>
      <c r="H753" s="87" t="s">
        <v>1679</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1767</v>
      </c>
      <c r="G754" s="84"/>
      <c r="H754" s="87" t="s">
        <v>1768</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1769</v>
      </c>
      <c r="G755" s="84"/>
      <c r="H755" s="87" t="s">
        <v>1675</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1770</v>
      </c>
      <c r="G756" s="84"/>
      <c r="H756" s="87" t="s">
        <v>1677</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1771</v>
      </c>
      <c r="G757" s="84"/>
      <c r="H757" s="87" t="s">
        <v>1679</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outlineLevel="2" x14ac:dyDescent="0.25">
      <c r="A758" s="54"/>
      <c r="B758" s="63"/>
      <c r="C758" s="56">
        <f t="shared" ref="C758:C781" si="106">INT($C$40)+2</f>
        <v>3</v>
      </c>
      <c r="D758" s="84"/>
      <c r="E758" s="79" t="s">
        <v>899</v>
      </c>
      <c r="F758" s="79" t="s">
        <v>1772</v>
      </c>
      <c r="G758" s="84"/>
      <c r="H758" s="87" t="s">
        <v>1773</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outlineLevel="2" x14ac:dyDescent="0.25">
      <c r="A759" s="54"/>
      <c r="B759" s="63"/>
      <c r="C759" s="56">
        <f t="shared" si="106"/>
        <v>3</v>
      </c>
      <c r="D759" s="84"/>
      <c r="E759" s="79"/>
      <c r="F759" s="79" t="s">
        <v>1774</v>
      </c>
      <c r="G759" s="84"/>
      <c r="H759" s="87" t="s">
        <v>1775</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1776</v>
      </c>
      <c r="G760" s="84"/>
      <c r="H760" s="87" t="s">
        <v>1777</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1778</v>
      </c>
      <c r="G761" s="84"/>
      <c r="H761" s="87" t="s">
        <v>1779</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t="s">
        <v>902</v>
      </c>
      <c r="F762" s="79" t="s">
        <v>1780</v>
      </c>
      <c r="G762" s="84"/>
      <c r="H762" s="87" t="s">
        <v>1781</v>
      </c>
      <c r="I762" s="107" t="s">
        <v>610</v>
      </c>
      <c r="J762" s="107" t="s">
        <v>1319</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1782</v>
      </c>
      <c r="G763" s="84"/>
      <c r="H763" s="87" t="s">
        <v>1783</v>
      </c>
      <c r="I763" s="107" t="s">
        <v>129</v>
      </c>
      <c r="J763" s="107" t="s">
        <v>1319</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outlineLevel="2" x14ac:dyDescent="0.25">
      <c r="A764" s="54"/>
      <c r="B764" s="63"/>
      <c r="C764" s="56">
        <f t="shared" si="106"/>
        <v>3</v>
      </c>
      <c r="D764" s="84"/>
      <c r="E764" s="79"/>
      <c r="F764" s="79" t="s">
        <v>1784</v>
      </c>
      <c r="G764" s="84"/>
      <c r="H764" s="87" t="s">
        <v>1785</v>
      </c>
      <c r="I764" s="107" t="s">
        <v>129</v>
      </c>
      <c r="J764" s="107" t="s">
        <v>1319</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outlineLevel="2" x14ac:dyDescent="0.25">
      <c r="A765" s="54"/>
      <c r="B765" s="63"/>
      <c r="C765" s="56">
        <f t="shared" si="106"/>
        <v>3</v>
      </c>
      <c r="D765" s="84"/>
      <c r="E765" s="79"/>
      <c r="F765" s="79" t="s">
        <v>1786</v>
      </c>
      <c r="G765" s="84"/>
      <c r="H765" s="87" t="s">
        <v>1787</v>
      </c>
      <c r="I765" s="107" t="s">
        <v>129</v>
      </c>
      <c r="J765" s="107" t="s">
        <v>1319</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outlineLevel="2" x14ac:dyDescent="0.25">
      <c r="A766" s="54"/>
      <c r="B766" s="63"/>
      <c r="C766" s="56">
        <f t="shared" si="106"/>
        <v>3</v>
      </c>
      <c r="D766" s="84"/>
      <c r="E766" s="79"/>
      <c r="F766" s="79" t="s">
        <v>1788</v>
      </c>
      <c r="G766" s="84"/>
      <c r="H766" s="87" t="s">
        <v>1789</v>
      </c>
      <c r="I766" s="107" t="s">
        <v>610</v>
      </c>
      <c r="J766" s="107" t="s">
        <v>1276</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outlineLevel="2" x14ac:dyDescent="0.25">
      <c r="A767" s="54"/>
      <c r="B767" s="63"/>
      <c r="C767" s="56">
        <f t="shared" si="106"/>
        <v>3</v>
      </c>
      <c r="D767" s="84"/>
      <c r="E767" s="79"/>
      <c r="F767" s="79" t="s">
        <v>1790</v>
      </c>
      <c r="G767" s="84"/>
      <c r="H767" s="87" t="s">
        <v>1791</v>
      </c>
      <c r="I767" s="107" t="s">
        <v>806</v>
      </c>
      <c r="J767" s="107" t="s">
        <v>1276</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2403</v>
      </c>
      <c r="AE767" s="87"/>
      <c r="AF767" s="108">
        <v>1</v>
      </c>
      <c r="AG767" s="108">
        <v>1</v>
      </c>
      <c r="AH767" s="84"/>
      <c r="AI767" s="66"/>
      <c r="AJ767" s="54"/>
      <c r="AK767" s="54"/>
      <c r="AL767" s="54"/>
    </row>
    <row r="768" spans="1:38" outlineLevel="2" x14ac:dyDescent="0.25">
      <c r="A768" s="54"/>
      <c r="B768" s="63"/>
      <c r="C768" s="56">
        <f t="shared" si="106"/>
        <v>3</v>
      </c>
      <c r="D768" s="84"/>
      <c r="E768" s="79"/>
      <c r="F768" s="79" t="s">
        <v>1792</v>
      </c>
      <c r="G768" s="84"/>
      <c r="H768" s="87" t="s">
        <v>1793</v>
      </c>
      <c r="I768" s="107" t="s">
        <v>806</v>
      </c>
      <c r="J768" s="107" t="s">
        <v>1276</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outlineLevel="2" collapsed="1" x14ac:dyDescent="0.25">
      <c r="A769" s="54"/>
      <c r="B769" s="63"/>
      <c r="C769" s="56">
        <f t="shared" si="106"/>
        <v>3</v>
      </c>
      <c r="D769" s="84"/>
      <c r="E769" s="79"/>
      <c r="F769" s="79" t="s">
        <v>1794</v>
      </c>
      <c r="G769" s="84"/>
      <c r="H769" s="87" t="s">
        <v>1795</v>
      </c>
      <c r="I769" s="107" t="s">
        <v>806</v>
      </c>
      <c r="J769" s="107" t="s">
        <v>1276</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1796</v>
      </c>
      <c r="G770" s="84"/>
      <c r="H770" s="87" t="s">
        <v>2406</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1798</v>
      </c>
      <c r="G771" s="84"/>
      <c r="H771" s="87" t="s">
        <v>1675</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1799</v>
      </c>
      <c r="G772" s="84"/>
      <c r="H772" s="87" t="s">
        <v>1677</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1800</v>
      </c>
      <c r="G773" s="84"/>
      <c r="H773" s="87" t="s">
        <v>1679</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1801</v>
      </c>
      <c r="G774" s="84"/>
      <c r="H774" s="87" t="s">
        <v>1802</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1803</v>
      </c>
      <c r="G775" s="84"/>
      <c r="H775" s="87" t="s">
        <v>1804</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1805</v>
      </c>
      <c r="G776" s="84"/>
      <c r="H776" s="87" t="s">
        <v>1806</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1807</v>
      </c>
      <c r="G777" s="84"/>
      <c r="H777" s="87" t="s">
        <v>1808</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1809</v>
      </c>
      <c r="G778" s="84"/>
      <c r="H778" s="87" t="s">
        <v>1673</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1810</v>
      </c>
      <c r="G779" s="84"/>
      <c r="H779" s="87" t="s">
        <v>1675</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1811</v>
      </c>
      <c r="G780" s="84"/>
      <c r="H780" s="87" t="s">
        <v>1677</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1812</v>
      </c>
      <c r="G781" s="84"/>
      <c r="H781" s="87" t="s">
        <v>1679</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1813</v>
      </c>
      <c r="G782" s="84"/>
      <c r="H782" s="302" t="s">
        <v>1814</v>
      </c>
      <c r="I782" s="148"/>
      <c r="J782" s="148" t="s">
        <v>1176</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906</v>
      </c>
      <c r="F783" s="79" t="s">
        <v>1815</v>
      </c>
      <c r="G783" s="84"/>
      <c r="H783" s="87" t="s">
        <v>1816</v>
      </c>
      <c r="I783" s="107" t="s">
        <v>778</v>
      </c>
      <c r="J783" s="107"/>
      <c r="K783" s="87"/>
      <c r="L783" s="87"/>
      <c r="M783" s="87"/>
      <c r="N783" s="87"/>
      <c r="O783" s="87"/>
      <c r="P783" s="87"/>
      <c r="Q783" s="87"/>
      <c r="R783" s="87" t="s">
        <v>785</v>
      </c>
      <c r="S783" s="87" t="s">
        <v>911</v>
      </c>
      <c r="T783" s="87"/>
      <c r="U783" s="87">
        <v>0</v>
      </c>
      <c r="V783" s="87">
        <v>0</v>
      </c>
      <c r="W783" s="87">
        <v>0</v>
      </c>
      <c r="X783" s="87">
        <v>0</v>
      </c>
      <c r="Y783" s="87">
        <v>0</v>
      </c>
      <c r="Z783" s="87">
        <v>0</v>
      </c>
      <c r="AA783" s="87">
        <v>0</v>
      </c>
      <c r="AB783" s="87">
        <v>0</v>
      </c>
      <c r="AC783" s="87"/>
      <c r="AD783" s="322" t="s">
        <v>1817</v>
      </c>
      <c r="AE783" s="87"/>
      <c r="AF783" s="87">
        <v>1</v>
      </c>
      <c r="AG783" s="87">
        <v>1</v>
      </c>
      <c r="AH783" s="84"/>
      <c r="AI783" s="66"/>
      <c r="AJ783" s="54"/>
      <c r="AK783" s="54"/>
      <c r="AL783" s="54"/>
    </row>
    <row r="784" spans="1:38" hidden="1" outlineLevel="2" x14ac:dyDescent="0.25">
      <c r="A784" s="54"/>
      <c r="B784" s="63"/>
      <c r="C784" s="56">
        <f>INT($C$40)+2</f>
        <v>3</v>
      </c>
      <c r="D784" s="84"/>
      <c r="E784" s="79"/>
      <c r="F784" s="79" t="s">
        <v>1818</v>
      </c>
      <c r="G784" s="84"/>
      <c r="H784" s="87" t="s">
        <v>1819</v>
      </c>
      <c r="I784" s="107" t="s">
        <v>778</v>
      </c>
      <c r="J784" s="107"/>
      <c r="K784" s="108">
        <v>0.38900000000000001</v>
      </c>
      <c r="L784" s="108">
        <v>0.48599999999999999</v>
      </c>
      <c r="M784" s="108">
        <v>0.375</v>
      </c>
      <c r="N784" s="108">
        <v>0.375</v>
      </c>
      <c r="O784" s="108">
        <v>0.375</v>
      </c>
      <c r="P784" s="108">
        <v>0.5</v>
      </c>
      <c r="Q784" s="87"/>
      <c r="R784" s="87" t="s">
        <v>785</v>
      </c>
      <c r="S784" s="87" t="s">
        <v>911</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1815</v>
      </c>
      <c r="G785" s="84"/>
      <c r="H785" s="87" t="s">
        <v>1820</v>
      </c>
      <c r="I785" s="107" t="s">
        <v>778</v>
      </c>
      <c r="J785" s="107"/>
      <c r="K785" s="108">
        <v>0.622</v>
      </c>
      <c r="L785" s="108">
        <v>0.77800000000000002</v>
      </c>
      <c r="M785" s="87"/>
      <c r="N785" s="87"/>
      <c r="O785" s="87"/>
      <c r="P785" s="87"/>
      <c r="Q785" s="87"/>
      <c r="R785" s="87" t="s">
        <v>785</v>
      </c>
      <c r="S785" s="87" t="s">
        <v>911</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1821</v>
      </c>
      <c r="G786" s="84"/>
      <c r="H786" s="87" t="s">
        <v>1822</v>
      </c>
      <c r="I786" s="107" t="s">
        <v>778</v>
      </c>
      <c r="J786" s="107"/>
      <c r="K786" s="108">
        <v>0.746</v>
      </c>
      <c r="L786" s="108">
        <v>0.93400000000000005</v>
      </c>
      <c r="M786" s="87"/>
      <c r="N786" s="87"/>
      <c r="O786" s="87"/>
      <c r="P786" s="87"/>
      <c r="Q786" s="87"/>
      <c r="R786" s="87" t="s">
        <v>785</v>
      </c>
      <c r="S786" s="87" t="s">
        <v>911</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1823</v>
      </c>
      <c r="G787" s="84"/>
      <c r="H787" s="87" t="s">
        <v>1673</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1824</v>
      </c>
      <c r="G788" s="84"/>
      <c r="H788" s="87" t="s">
        <v>1675</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1825</v>
      </c>
      <c r="G789" s="84"/>
      <c r="H789" s="87" t="s">
        <v>1677</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1826</v>
      </c>
      <c r="G790" s="84"/>
      <c r="H790" s="87" t="s">
        <v>1679</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1827</v>
      </c>
      <c r="G791" s="84"/>
      <c r="H791" s="87" t="s">
        <v>1673</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1828</v>
      </c>
      <c r="G792" s="84"/>
      <c r="H792" s="87" t="s">
        <v>1675</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1829</v>
      </c>
      <c r="G793" s="84"/>
      <c r="H793" s="87" t="s">
        <v>1677</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1830</v>
      </c>
      <c r="G794" s="84"/>
      <c r="H794" s="87" t="s">
        <v>1679</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1831</v>
      </c>
      <c r="G795" s="84"/>
      <c r="H795" s="87" t="s">
        <v>1673</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1832</v>
      </c>
      <c r="G796" s="84"/>
      <c r="H796" s="87" t="s">
        <v>1675</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1833</v>
      </c>
      <c r="G797" s="84"/>
      <c r="H797" s="87" t="s">
        <v>1677</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1834</v>
      </c>
      <c r="G798" s="84"/>
      <c r="H798" s="87" t="s">
        <v>1679</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1835</v>
      </c>
      <c r="G799" s="84"/>
      <c r="H799" s="87" t="s">
        <v>1673</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1836</v>
      </c>
      <c r="G800" s="84"/>
      <c r="H800" s="87" t="s">
        <v>1675</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1837</v>
      </c>
      <c r="G801" s="84"/>
      <c r="H801" s="87" t="s">
        <v>1677</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1838</v>
      </c>
      <c r="G802" s="84"/>
      <c r="H802" s="87" t="s">
        <v>1679</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1839</v>
      </c>
      <c r="G803" s="84"/>
      <c r="H803" s="87" t="s">
        <v>1673</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1840</v>
      </c>
      <c r="G804" s="84"/>
      <c r="H804" s="87" t="s">
        <v>1675</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1841</v>
      </c>
      <c r="G805" s="84"/>
      <c r="H805" s="87" t="s">
        <v>1677</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1842</v>
      </c>
      <c r="G806" s="84"/>
      <c r="H806" s="87" t="s">
        <v>1679</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1843</v>
      </c>
      <c r="G807" s="84"/>
      <c r="H807" s="87" t="s">
        <v>1673</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1844</v>
      </c>
      <c r="G808" s="84"/>
      <c r="H808" s="87" t="s">
        <v>1675</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1845</v>
      </c>
      <c r="G809" s="84"/>
      <c r="H809" s="87" t="s">
        <v>1677</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1846</v>
      </c>
      <c r="G810" s="84"/>
      <c r="H810" s="87" t="s">
        <v>1679</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1847</v>
      </c>
      <c r="G811" s="84"/>
      <c r="H811" s="87" t="s">
        <v>1673</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1848</v>
      </c>
      <c r="G812" s="84"/>
      <c r="H812" s="87" t="s">
        <v>1675</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1849</v>
      </c>
      <c r="G813" s="84"/>
      <c r="H813" s="87" t="s">
        <v>1677</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1850</v>
      </c>
      <c r="G814" s="84"/>
      <c r="H814" s="87" t="s">
        <v>1679</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1851</v>
      </c>
      <c r="G815" s="84"/>
      <c r="H815" s="87" t="s">
        <v>1673</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1852</v>
      </c>
      <c r="G816" s="84"/>
      <c r="H816" s="87" t="s">
        <v>1675</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1853</v>
      </c>
      <c r="G817" s="84"/>
      <c r="H817" s="87" t="s">
        <v>1677</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1854</v>
      </c>
      <c r="G818" s="84"/>
      <c r="H818" s="87" t="s">
        <v>1679</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1855</v>
      </c>
      <c r="G819" s="84"/>
      <c r="H819" s="87" t="s">
        <v>1673</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1856</v>
      </c>
      <c r="G820" s="84"/>
      <c r="H820" s="87" t="s">
        <v>1675</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1857</v>
      </c>
      <c r="G821" s="84"/>
      <c r="H821" s="87" t="s">
        <v>1677</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1858</v>
      </c>
      <c r="G822" s="84"/>
      <c r="H822" s="87" t="s">
        <v>1679</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1859</v>
      </c>
      <c r="G823" s="84"/>
      <c r="H823" s="87" t="s">
        <v>1673</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1860</v>
      </c>
      <c r="G824" s="84"/>
      <c r="H824" s="87" t="s">
        <v>1675</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1861</v>
      </c>
      <c r="G825" s="84"/>
      <c r="H825" s="87" t="s">
        <v>1677</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1862</v>
      </c>
      <c r="G826" s="84"/>
      <c r="H826" s="87" t="s">
        <v>1679</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1863</v>
      </c>
      <c r="G827" s="84"/>
      <c r="H827" s="87" t="s">
        <v>1673</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1864</v>
      </c>
      <c r="G828" s="84"/>
      <c r="H828" s="87" t="s">
        <v>1675</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1865</v>
      </c>
      <c r="G829" s="84"/>
      <c r="H829" s="87" t="s">
        <v>1677</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1866</v>
      </c>
      <c r="G830" s="84"/>
      <c r="H830" s="87" t="s">
        <v>1679</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1867</v>
      </c>
      <c r="G831" s="84"/>
      <c r="H831" s="87" t="s">
        <v>1763</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1868</v>
      </c>
      <c r="G832" s="84"/>
      <c r="H832" s="87" t="s">
        <v>1675</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1869</v>
      </c>
      <c r="G833" s="84"/>
      <c r="H833" s="87" t="s">
        <v>1677</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1870</v>
      </c>
      <c r="G834" s="84"/>
      <c r="H834" s="87" t="s">
        <v>1679</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1871</v>
      </c>
      <c r="G835" s="84"/>
      <c r="H835" s="87" t="s">
        <v>1768</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1872</v>
      </c>
      <c r="G836" s="84"/>
      <c r="H836" s="87" t="s">
        <v>1675</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1873</v>
      </c>
      <c r="G837" s="84"/>
      <c r="H837" s="87" t="s">
        <v>1677</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1874</v>
      </c>
      <c r="G838" s="84"/>
      <c r="H838" s="87" t="s">
        <v>1679</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1875</v>
      </c>
      <c r="G839" s="84"/>
      <c r="H839" s="87" t="s">
        <v>1673</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1876</v>
      </c>
      <c r="G840" s="84"/>
      <c r="H840" s="87" t="s">
        <v>1675</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1877</v>
      </c>
      <c r="G841" s="84"/>
      <c r="H841" s="87" t="s">
        <v>1677</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1878</v>
      </c>
      <c r="G842" s="84"/>
      <c r="H842" s="87" t="s">
        <v>1679</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1879</v>
      </c>
      <c r="G843" s="84"/>
      <c r="H843" s="87" t="s">
        <v>1673</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1880</v>
      </c>
      <c r="G844" s="84"/>
      <c r="H844" s="87" t="s">
        <v>1675</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1881</v>
      </c>
      <c r="G845" s="84"/>
      <c r="H845" s="87" t="s">
        <v>1677</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1882</v>
      </c>
      <c r="G846" s="84"/>
      <c r="H846" s="87" t="s">
        <v>1679</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1883</v>
      </c>
      <c r="G847" s="84"/>
      <c r="H847" s="87" t="s">
        <v>1673</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1884</v>
      </c>
      <c r="G848" s="84"/>
      <c r="H848" s="87" t="s">
        <v>1675</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1885</v>
      </c>
      <c r="G849" s="84"/>
      <c r="H849" s="87" t="s">
        <v>1677</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1886</v>
      </c>
      <c r="G850" s="84"/>
      <c r="H850" s="87" t="s">
        <v>1679</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1887</v>
      </c>
      <c r="G851" s="84"/>
      <c r="H851" s="87" t="s">
        <v>1797</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1888</v>
      </c>
      <c r="G852" s="84"/>
      <c r="H852" s="87" t="s">
        <v>1675</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1889</v>
      </c>
      <c r="G853" s="84"/>
      <c r="H853" s="87" t="s">
        <v>1677</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1890</v>
      </c>
      <c r="G854" s="84"/>
      <c r="H854" s="87" t="s">
        <v>1679</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1891</v>
      </c>
      <c r="G855" s="84"/>
      <c r="H855" s="87" t="s">
        <v>1802</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1892</v>
      </c>
      <c r="G856" s="84"/>
      <c r="H856" s="87" t="s">
        <v>1804</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1893</v>
      </c>
      <c r="G857" s="84"/>
      <c r="H857" s="87" t="s">
        <v>1806</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1894</v>
      </c>
      <c r="G858" s="84"/>
      <c r="H858" s="87" t="s">
        <v>1808</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1895</v>
      </c>
      <c r="F859" s="79" t="s">
        <v>1896</v>
      </c>
      <c r="G859" s="84"/>
      <c r="H859" s="87" t="s">
        <v>1897</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1898</v>
      </c>
      <c r="AE859" s="87"/>
      <c r="AF859" s="87">
        <v>1</v>
      </c>
      <c r="AG859" s="87">
        <v>1</v>
      </c>
      <c r="AH859" s="84"/>
      <c r="AI859" s="66"/>
      <c r="AJ859" s="54"/>
      <c r="AK859" s="54"/>
      <c r="AL859" s="54"/>
    </row>
    <row r="860" spans="1:38" hidden="1" outlineLevel="2" x14ac:dyDescent="0.25">
      <c r="A860" s="54"/>
      <c r="B860" s="63"/>
      <c r="C860" s="56">
        <f>INT($C$40)+2</f>
        <v>3</v>
      </c>
      <c r="D860" s="84"/>
      <c r="E860" s="79"/>
      <c r="F860" s="79" t="s">
        <v>1899</v>
      </c>
      <c r="G860" s="84"/>
      <c r="H860" s="87" t="s">
        <v>1900</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1901</v>
      </c>
      <c r="G861" s="84"/>
      <c r="H861" s="87" t="s">
        <v>1902</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1903</v>
      </c>
      <c r="G862" s="84"/>
      <c r="H862" s="87" t="s">
        <v>1904</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1905</v>
      </c>
      <c r="G863" s="84"/>
      <c r="H863" s="302" t="s">
        <v>1906</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1907</v>
      </c>
      <c r="F864" s="79" t="s">
        <v>1908</v>
      </c>
      <c r="G864" s="84"/>
      <c r="H864" s="87" t="s">
        <v>1909</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1910</v>
      </c>
      <c r="G865" s="84"/>
      <c r="H865" s="148" t="s">
        <v>1911</v>
      </c>
      <c r="I865" s="107" t="s">
        <v>1912</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1913</v>
      </c>
      <c r="AE865" s="87"/>
      <c r="AF865" s="108">
        <v>1</v>
      </c>
      <c r="AG865" s="108">
        <v>1</v>
      </c>
      <c r="AH865" s="84"/>
      <c r="AI865" s="66"/>
      <c r="AJ865" s="54"/>
      <c r="AK865" s="54"/>
      <c r="AL865" s="54"/>
    </row>
    <row r="866" spans="1:38" hidden="1" outlineLevel="2" x14ac:dyDescent="0.25">
      <c r="A866" s="54"/>
      <c r="B866" s="63"/>
      <c r="C866" s="56">
        <f>INT($C$40)+2</f>
        <v>3</v>
      </c>
      <c r="D866" s="84"/>
      <c r="E866" s="79"/>
      <c r="F866" s="79" t="s">
        <v>1914</v>
      </c>
      <c r="G866" s="84"/>
      <c r="H866" s="87" t="s">
        <v>1915</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1916</v>
      </c>
      <c r="G867" s="84"/>
      <c r="H867" s="87" t="s">
        <v>1917</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1918</v>
      </c>
      <c r="G868" s="84"/>
      <c r="H868" s="87" t="s">
        <v>1919</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1905</v>
      </c>
      <c r="G869" s="84"/>
      <c r="H869" s="325" t="s">
        <v>1920</v>
      </c>
      <c r="I869" s="148"/>
      <c r="J869" s="148" t="s">
        <v>1176</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1921</v>
      </c>
      <c r="G870" s="84"/>
      <c r="H870" s="87" t="s">
        <v>1922</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1923</v>
      </c>
      <c r="G871" s="84"/>
      <c r="H871" s="87" t="s">
        <v>1924</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1925</v>
      </c>
      <c r="G872" s="84"/>
      <c r="H872" s="87" t="s">
        <v>1926</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1927</v>
      </c>
      <c r="G873" s="84"/>
      <c r="H873" s="87" t="s">
        <v>1928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1929</v>
      </c>
      <c r="G874" s="84"/>
      <c r="H874" s="87" t="s">
        <v>1930</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1931</v>
      </c>
      <c r="G875" s="84"/>
      <c r="H875" s="87" t="s">
        <v>1932</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1933</v>
      </c>
      <c r="G876" s="84"/>
      <c r="H876" s="87" t="s">
        <v>1934</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1935</v>
      </c>
      <c r="G877" s="84"/>
      <c r="H877" s="87" t="s">
        <v>1936</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1937</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1938</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1939</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1940</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1941</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1942</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1943</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1944</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1945</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1946</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1947</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1948</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1949</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1950</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1951</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1952</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1953</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1954</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1955</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1956</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1957</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1958</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1959</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1960</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1961</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1962</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1963</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1964</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1965</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1966</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1967</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1968</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1969</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1970</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1971</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1972</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1973</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1974</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1975</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1976</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1977</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1978</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1979</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1980</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1981</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1982</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1983</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1984</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1985</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1986</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1987</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1988</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1989</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1990</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1991</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1992</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1993</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1994</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1995</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1996</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1997</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1998</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1999</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2000</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2001</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2002</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2003</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2004</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2005</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2006</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2007</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2008</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2009</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2010</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2011</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2012</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2013</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2014</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2015</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2016</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2017</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2018</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2019</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2020</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2021</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2022</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2023</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2024</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2025</v>
      </c>
      <c r="G966" s="84"/>
      <c r="H966" s="87" t="s">
        <v>2026</v>
      </c>
      <c r="I966" s="107" t="s">
        <v>2386</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2027</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2028</v>
      </c>
      <c r="G967" s="84"/>
      <c r="H967" s="87" t="s">
        <v>2029</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2030</v>
      </c>
      <c r="G968" s="84"/>
      <c r="H968" s="87" t="s">
        <v>2031</v>
      </c>
      <c r="I968" s="107" t="s">
        <v>2385</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2032</v>
      </c>
      <c r="G969" s="84"/>
      <c r="H969" s="87" t="s">
        <v>2033</v>
      </c>
      <c r="I969" s="107" t="s">
        <v>2385</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2034</v>
      </c>
      <c r="G970" s="84"/>
      <c r="H970" s="87" t="s">
        <v>2035</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2036</v>
      </c>
      <c r="G971" s="84"/>
      <c r="H971" s="87" t="s">
        <v>2037</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2038</v>
      </c>
      <c r="G972" s="84"/>
      <c r="H972" s="87" t="s">
        <v>2039</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2040</v>
      </c>
      <c r="G973" s="84"/>
      <c r="H973" s="87" t="s">
        <v>2041</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2383</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2042</v>
      </c>
      <c r="G974" s="84"/>
      <c r="H974" s="87" t="s">
        <v>2043</v>
      </c>
      <c r="I974" s="107" t="s">
        <v>2388</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2044</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2045</v>
      </c>
      <c r="G975" s="84"/>
      <c r="H975" s="87" t="s">
        <v>2046</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2047</v>
      </c>
      <c r="G976" s="84"/>
      <c r="H976" s="87" t="s">
        <v>2048</v>
      </c>
      <c r="I976" s="107" t="s">
        <v>2387</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2049</v>
      </c>
      <c r="G977" s="84"/>
      <c r="H977" s="87" t="s">
        <v>2050</v>
      </c>
      <c r="I977" s="107" t="s">
        <v>2387</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2051</v>
      </c>
      <c r="G978" s="84"/>
      <c r="H978" s="87" t="s">
        <v>2052</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2053</v>
      </c>
      <c r="G979" s="84"/>
      <c r="H979" s="87" t="s">
        <v>2054</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2055</v>
      </c>
      <c r="G980" s="84"/>
      <c r="H980" s="87" t="s">
        <v>2056</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2057</v>
      </c>
      <c r="G981" s="84"/>
      <c r="H981" s="87" t="s">
        <v>1936</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2383</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2058</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2059</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2060</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2061</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2062</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2063</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2064</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2065</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2066</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2067</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2068</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2069</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2070</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2071</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2072</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2073</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2074</v>
      </c>
      <c r="G998" s="84"/>
      <c r="H998" s="87" t="s">
        <v>2075</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2076</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2077</v>
      </c>
      <c r="G999" s="84"/>
      <c r="H999" s="87" t="s">
        <v>2078</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2404</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2079</v>
      </c>
      <c r="G1000" s="84"/>
      <c r="H1000" s="87" t="s">
        <v>2080</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2081</v>
      </c>
      <c r="G1001" s="84"/>
      <c r="H1001" s="87" t="s">
        <v>2082</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2083</v>
      </c>
      <c r="G1002" s="84"/>
      <c r="H1002" s="87" t="s">
        <v>2084</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2085</v>
      </c>
      <c r="G1003" s="84"/>
      <c r="H1003" s="87" t="s">
        <v>2086</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2087</v>
      </c>
      <c r="G1004" s="84"/>
      <c r="H1004" s="87" t="s">
        <v>2088</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2089</v>
      </c>
      <c r="G1005" s="84"/>
      <c r="H1005" s="87" t="s">
        <v>2090</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2091</v>
      </c>
      <c r="G1006" s="84"/>
      <c r="H1006" s="87" t="s">
        <v>2092</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1467</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2093</v>
      </c>
      <c r="G1007" s="84"/>
      <c r="H1007" s="87" t="s">
        <v>2094</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2404</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2095</v>
      </c>
      <c r="G1008" s="84"/>
      <c r="H1008" s="87" t="s">
        <v>1926</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2096</v>
      </c>
      <c r="G1009" s="84"/>
      <c r="H1009" s="87" t="s">
        <v>1928</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2097</v>
      </c>
      <c r="G1010" s="84"/>
      <c r="H1010" s="87" t="s">
        <v>1930</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2098</v>
      </c>
      <c r="G1011" s="84"/>
      <c r="H1011" s="87" t="s">
        <v>2086</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2099</v>
      </c>
      <c r="G1012" s="84"/>
      <c r="H1012" s="87" t="s">
        <v>2088</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2100</v>
      </c>
      <c r="G1013" s="84"/>
      <c r="H1013" s="87" t="s">
        <v>2101</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2102</v>
      </c>
      <c r="G1014" s="84"/>
      <c r="H1014" s="87" t="s">
        <v>2103</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1474</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2104</v>
      </c>
      <c r="G1015" s="84"/>
      <c r="H1015" s="87" t="s">
        <v>2105</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2106</v>
      </c>
      <c r="G1016" s="84"/>
      <c r="H1016" s="87" t="s">
        <v>2107</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2108</v>
      </c>
      <c r="G1017" s="84"/>
      <c r="H1017" s="87" t="s">
        <v>2109</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2110</v>
      </c>
      <c r="G1018" s="84"/>
      <c r="H1018" s="87" t="s">
        <v>2111</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2112</v>
      </c>
      <c r="G1019" s="84"/>
      <c r="H1019" s="87" t="s">
        <v>2113</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2114</v>
      </c>
      <c r="G1020" s="84"/>
      <c r="H1020" s="87" t="s">
        <v>2115</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2116</v>
      </c>
      <c r="G1021" s="84"/>
      <c r="H1021" s="87" t="s">
        <v>2117</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1905</v>
      </c>
      <c r="G1022" s="84"/>
      <c r="H1022" s="325" t="s">
        <v>2118</v>
      </c>
      <c r="I1022" s="148"/>
      <c r="J1022" s="148" t="s">
        <v>1176</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2119</v>
      </c>
      <c r="G1023" s="84"/>
      <c r="H1023" s="87" t="s">
        <v>2120</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2121</v>
      </c>
      <c r="G1024" s="84"/>
      <c r="H1024" s="87" t="s">
        <v>2122</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2123</v>
      </c>
      <c r="G1025" s="84"/>
      <c r="H1025" s="87" t="s">
        <v>2124</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2125</v>
      </c>
      <c r="G1026" s="84"/>
      <c r="H1026" s="87" t="s">
        <v>2126</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2127</v>
      </c>
      <c r="G1027" s="84"/>
      <c r="H1027" s="87" t="s">
        <v>2128</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2129</v>
      </c>
      <c r="G1028" s="84"/>
      <c r="H1028" s="87" t="s">
        <v>2130</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2131</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2132</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2133</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2134</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2135</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2136</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2137</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2138</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2139</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2140</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2141</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2142</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2143</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2144</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2145</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2146</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2147</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2148</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2149</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2150</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2151</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2152</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2153</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2154</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2155</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2156</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2157</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2158</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2159</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2160</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2161</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2162</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2163</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2164</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2165</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2166</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2167</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2168</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2169</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2170</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2171</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2172</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2173</v>
      </c>
      <c r="G1071" s="84"/>
      <c r="H1071" s="87" t="s">
        <v>2174</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2175</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2176</v>
      </c>
      <c r="G1072" s="84"/>
      <c r="H1072" s="87" t="s">
        <v>2177</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2178</v>
      </c>
      <c r="G1073" s="84"/>
      <c r="H1073" s="87" t="s">
        <v>2179</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2180</v>
      </c>
      <c r="G1074" s="84"/>
      <c r="H1074" s="87" t="s">
        <v>2181</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2182</v>
      </c>
      <c r="G1075" s="84"/>
      <c r="H1075" s="87" t="s">
        <v>2183</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2184</v>
      </c>
      <c r="G1076" s="84"/>
      <c r="H1076" s="87" t="s">
        <v>2185</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2186</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2187</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2188</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2189</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2190</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2191</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2192</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2193</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2194</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2195</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2196</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2197</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2198</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2199</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2200</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2201</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2202</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2203</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2204</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2205</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2206</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2207</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2208</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2209</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2210</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2211</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2212</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2213</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2214</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2215</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2216</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2217</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2218</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2219</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2220</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2221</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2222</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2223</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2224</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2225</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2226</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2227</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2228</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2229</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2230</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2231</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2232</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2233</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2234</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2235</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2236</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2237</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2238</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2239</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2240</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2241</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2242</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2243</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2244</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2245</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2246</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2247</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2248</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2249</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2250</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2251</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2252</v>
      </c>
      <c r="G1143" s="84"/>
      <c r="H1143" s="87" t="s">
        <v>2253</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2254</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2255</v>
      </c>
      <c r="G1144" s="84"/>
      <c r="H1144" s="87" t="s">
        <v>2256</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2257</v>
      </c>
      <c r="G1145" s="84"/>
      <c r="H1145" s="87" t="s">
        <v>2258</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2259</v>
      </c>
      <c r="G1146" s="84"/>
      <c r="H1146" s="87" t="s">
        <v>2260</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2261</v>
      </c>
      <c r="G1147" s="84"/>
      <c r="H1147" s="87" t="s">
        <v>2262</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2263</v>
      </c>
      <c r="G1148" s="84"/>
      <c r="H1148" s="87" t="s">
        <v>2264</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2265</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2266</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2267</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2268</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2269</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2270</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2271</v>
      </c>
      <c r="G1155" s="84"/>
      <c r="H1155" s="87" t="s">
        <v>2272</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2273</v>
      </c>
      <c r="G1156" s="84"/>
      <c r="H1156" s="87" t="s">
        <v>2274</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2275</v>
      </c>
      <c r="G1157" s="84"/>
      <c r="H1157" s="87" t="s">
        <v>2276</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2277</v>
      </c>
      <c r="G1158" s="84"/>
      <c r="H1158" s="87" t="s">
        <v>2278</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2279</v>
      </c>
      <c r="G1159" s="84"/>
      <c r="H1159" s="87" t="s">
        <v>2280</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2281</v>
      </c>
      <c r="G1160" s="84"/>
      <c r="H1160" s="87" t="s">
        <v>2282</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194</v>
      </c>
      <c r="I18" s="90">
        <v>2</v>
      </c>
      <c r="J18" s="370" t="s">
        <v>2283</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195</v>
      </c>
      <c r="I21" s="110">
        <v>1</v>
      </c>
      <c r="J21" s="367" t="s">
        <v>2284</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2285</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2286</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c r="L46" s="81"/>
      <c r="M46" s="81"/>
      <c r="N46" s="81"/>
      <c r="O46" s="81"/>
      <c r="P46" s="81"/>
      <c r="Q46" s="81"/>
      <c r="R46" s="81" t="s">
        <v>2287</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INT(MAX($C$57:$C$115))+1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2288</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2289</v>
      </c>
      <c r="I52" s="87" t="s">
        <v>2290</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2291</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1905</v>
      </c>
      <c r="G58" s="84"/>
      <c r="H58" s="325" t="s">
        <v>2292</v>
      </c>
      <c r="I58" s="90">
        <v>2</v>
      </c>
      <c r="J58" s="148" t="s">
        <v>1176</v>
      </c>
      <c r="K58" s="90">
        <v>3</v>
      </c>
      <c r="L58" s="90">
        <v>6</v>
      </c>
      <c r="M58" s="116"/>
      <c r="N58" s="116"/>
      <c r="O58" s="116"/>
      <c r="P58" s="116"/>
      <c r="Q58" s="116"/>
      <c r="R58" s="108" t="s">
        <v>2293</v>
      </c>
      <c r="S58" s="116"/>
      <c r="T58" s="116"/>
      <c r="U58" s="116"/>
      <c r="V58" s="116"/>
      <c r="W58" s="116"/>
      <c r="X58" s="116"/>
      <c r="Y58" s="116"/>
      <c r="Z58" s="84"/>
      <c r="AA58" s="66"/>
      <c r="AB58" s="54"/>
      <c r="AC58" s="54"/>
      <c r="AD58" s="54"/>
    </row>
    <row r="59" spans="1:30" outlineLevel="2" x14ac:dyDescent="0.25">
      <c r="A59" s="54"/>
      <c r="B59" s="63"/>
      <c r="C59" s="98">
        <f>INT($C$40)+2</f>
        <v>3</v>
      </c>
      <c r="D59" s="84"/>
      <c r="E59" s="79" t="s">
        <v>2294</v>
      </c>
      <c r="F59" s="79" t="s">
        <v>2295</v>
      </c>
      <c r="G59" s="84"/>
      <c r="H59" s="87" t="s">
        <v>2296</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2297</v>
      </c>
      <c r="G60" s="84"/>
      <c r="H60" s="87" t="s">
        <v>2298</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2299</v>
      </c>
      <c r="G61" s="84"/>
      <c r="H61" s="87" t="s">
        <v>2300</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2301</v>
      </c>
      <c r="G62" s="84"/>
      <c r="H62" s="87" t="s">
        <v>2302</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2303</v>
      </c>
      <c r="G63" s="84"/>
      <c r="H63" s="87" t="s">
        <v>2304</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2305</v>
      </c>
      <c r="G64" s="84"/>
      <c r="H64" s="87" t="s">
        <v>2306</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2307</v>
      </c>
      <c r="G65" s="84"/>
      <c r="H65" s="87" t="s">
        <v>2308</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2309</v>
      </c>
      <c r="G66" s="84"/>
      <c r="H66" s="87" t="s">
        <v>2298</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2310</v>
      </c>
      <c r="G67" s="84"/>
      <c r="H67" s="87" t="s">
        <v>2300</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2311</v>
      </c>
      <c r="G68" s="84"/>
      <c r="H68" s="87" t="s">
        <v>2302</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2312</v>
      </c>
      <c r="G69" s="84"/>
      <c r="H69" s="87" t="s">
        <v>2304</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2313</v>
      </c>
      <c r="G70" s="84"/>
      <c r="H70" s="87" t="s">
        <v>2306</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2314</v>
      </c>
      <c r="G71" s="84"/>
      <c r="H71" s="87" t="s">
        <v>2315</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2316</v>
      </c>
      <c r="G72" s="84"/>
      <c r="H72" s="87" t="s">
        <v>2298</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2317</v>
      </c>
      <c r="G73" s="84"/>
      <c r="H73" s="87" t="s">
        <v>2300</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2318</v>
      </c>
      <c r="G74" s="84"/>
      <c r="H74" s="87" t="s">
        <v>2302</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2319</v>
      </c>
      <c r="G75" s="84"/>
      <c r="H75" s="87" t="s">
        <v>2304</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2320</v>
      </c>
      <c r="G76" s="84"/>
      <c r="H76" s="87" t="s">
        <v>2306</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3" t="s">
        <v>1905</v>
      </c>
      <c r="G77" s="84"/>
      <c r="H77" s="325" t="s">
        <v>2321</v>
      </c>
      <c r="I77" s="148"/>
      <c r="J77" s="148" t="s">
        <v>1176</v>
      </c>
      <c r="K77" s="90">
        <v>6</v>
      </c>
      <c r="L77" s="90">
        <v>6</v>
      </c>
      <c r="M77" s="87"/>
      <c r="N77" s="87"/>
      <c r="O77" s="87"/>
      <c r="P77" s="87"/>
      <c r="Q77" s="87"/>
      <c r="R77" s="108" t="s">
        <v>2293</v>
      </c>
      <c r="S77" s="87"/>
      <c r="T77" s="87"/>
      <c r="U77" s="87"/>
      <c r="V77" s="87"/>
      <c r="W77" s="87"/>
      <c r="X77" s="87"/>
      <c r="Y77" s="87"/>
      <c r="Z77" s="84"/>
      <c r="AA77" s="66"/>
      <c r="AB77" s="54"/>
      <c r="AC77" s="54"/>
      <c r="AD77" s="54"/>
    </row>
    <row r="78" spans="1:30" outlineLevel="3" x14ac:dyDescent="0.25">
      <c r="A78" s="54"/>
      <c r="B78" s="63"/>
      <c r="C78" s="98">
        <f t="shared" si="0"/>
        <v>4</v>
      </c>
      <c r="D78" s="84"/>
      <c r="E78" s="79" t="s">
        <v>2322</v>
      </c>
      <c r="F78" s="79" t="s">
        <v>2323</v>
      </c>
      <c r="G78" s="84"/>
      <c r="H78" s="87" t="s">
        <v>2324</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2325</v>
      </c>
      <c r="G79" s="84"/>
      <c r="H79" s="87" t="s">
        <v>2298</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2326</v>
      </c>
      <c r="G80" s="84"/>
      <c r="H80" s="87" t="s">
        <v>2300</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2327</v>
      </c>
      <c r="G81" s="84"/>
      <c r="H81" s="87" t="s">
        <v>2302</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2328</v>
      </c>
      <c r="G82" s="84"/>
      <c r="H82" s="87" t="s">
        <v>2304</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2329</v>
      </c>
      <c r="G83" s="84"/>
      <c r="H83" s="87" t="s">
        <v>2306</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2330</v>
      </c>
      <c r="G84" s="84"/>
      <c r="H84" s="87" t="s">
        <v>2331</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2332</v>
      </c>
      <c r="G85" s="84"/>
      <c r="H85" s="87" t="s">
        <v>2298</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2333</v>
      </c>
      <c r="G86" s="84"/>
      <c r="H86" s="87" t="s">
        <v>2300</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2334</v>
      </c>
      <c r="G87" s="84"/>
      <c r="H87" s="87" t="s">
        <v>2302</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2335</v>
      </c>
      <c r="G88" s="84"/>
      <c r="H88" s="87" t="s">
        <v>2304</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2336</v>
      </c>
      <c r="G89" s="84"/>
      <c r="H89" s="87" t="s">
        <v>2306</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2337</v>
      </c>
      <c r="G90" s="84"/>
      <c r="H90" s="87" t="s">
        <v>2338</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2339</v>
      </c>
      <c r="G91" s="84"/>
      <c r="H91" s="87" t="s">
        <v>2298</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2340</v>
      </c>
      <c r="G92" s="84"/>
      <c r="H92" s="87" t="s">
        <v>2300</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2341</v>
      </c>
      <c r="G93" s="84"/>
      <c r="H93" s="87" t="s">
        <v>2302</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2342</v>
      </c>
      <c r="G94" s="84"/>
      <c r="H94" s="87" t="s">
        <v>2304</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2343</v>
      </c>
      <c r="G95" s="84"/>
      <c r="H95" s="87" t="s">
        <v>2306</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2344</v>
      </c>
      <c r="G96" s="84"/>
      <c r="H96" s="87" t="s">
        <v>2345</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2346</v>
      </c>
      <c r="G97" s="84"/>
      <c r="H97" s="87" t="s">
        <v>2298</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2347</v>
      </c>
      <c r="G98" s="84"/>
      <c r="H98" s="87" t="s">
        <v>2300</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2348</v>
      </c>
      <c r="G99" s="84"/>
      <c r="H99" s="87" t="s">
        <v>2302</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2349</v>
      </c>
      <c r="G100" s="84"/>
      <c r="H100" s="87" t="s">
        <v>2304</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2350</v>
      </c>
      <c r="G101" s="84"/>
      <c r="H101" s="87" t="s">
        <v>2306</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2351</v>
      </c>
      <c r="G102" s="84"/>
      <c r="H102" s="87" t="s">
        <v>2352</v>
      </c>
      <c r="I102" s="107" t="s">
        <v>2353</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2354</v>
      </c>
      <c r="G103" s="84"/>
      <c r="H103" s="87" t="s">
        <v>2298</v>
      </c>
      <c r="I103" s="107" t="s">
        <v>2353</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2355</v>
      </c>
      <c r="G104" s="84"/>
      <c r="H104" s="87" t="s">
        <v>2300</v>
      </c>
      <c r="I104" s="107" t="s">
        <v>2353</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2356</v>
      </c>
      <c r="G105" s="84"/>
      <c r="H105" s="87" t="s">
        <v>2302</v>
      </c>
      <c r="I105" s="107" t="s">
        <v>2353</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2357</v>
      </c>
      <c r="G106" s="84"/>
      <c r="H106" s="87" t="s">
        <v>2304</v>
      </c>
      <c r="I106" s="107" t="s">
        <v>2353</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2358</v>
      </c>
      <c r="G107" s="84"/>
      <c r="H107" s="87" t="s">
        <v>2306</v>
      </c>
      <c r="I107" s="107" t="s">
        <v>2353</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2359</v>
      </c>
      <c r="G108" s="84"/>
      <c r="H108" s="87" t="s">
        <v>2360</v>
      </c>
      <c r="I108" s="107" t="s">
        <v>2361</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2362</v>
      </c>
      <c r="G109" s="84"/>
      <c r="H109" s="87" t="s">
        <v>2298</v>
      </c>
      <c r="I109" s="107" t="s">
        <v>2361</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2363</v>
      </c>
      <c r="G110" s="84"/>
      <c r="H110" s="87" t="s">
        <v>2300</v>
      </c>
      <c r="I110" s="107" t="s">
        <v>2361</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2364</v>
      </c>
      <c r="G111" s="84"/>
      <c r="H111" s="87" t="s">
        <v>2302</v>
      </c>
      <c r="I111" s="107" t="s">
        <v>2361</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2365</v>
      </c>
      <c r="G112" s="84"/>
      <c r="H112" s="87" t="s">
        <v>2304</v>
      </c>
      <c r="I112" s="107" t="s">
        <v>2361</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2366</v>
      </c>
      <c r="G113" s="84"/>
      <c r="H113" s="87" t="s">
        <v>2306</v>
      </c>
      <c r="I113" s="107" t="s">
        <v>2361</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196</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205</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2376</v>
      </c>
    </row>
    <row r="7" spans="1:5" x14ac:dyDescent="0.25">
      <c r="A7" s="3" t="s">
        <v>2377</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2021-04-14T04:07:49Z</dcterms:modified>
</cp:coreProperties>
</file>