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B3D7954-A497-47B4-B11F-A621AA9C61ED}" xr6:coauthVersionLast="47" xr6:coauthVersionMax="47" xr10:uidLastSave="{00000000-0000-0000-0000-000000000000}"/>
  <bookViews>
    <workbookView xWindow="0" yWindow="390" windowWidth="27705" windowHeight="15630" xr2:uid="{92F76B5C-EE3B-4928-B619-32EB52950B18}"/>
  </bookViews>
  <sheets>
    <sheet name="Experiment" sheetId="1" r:id="rId1"/>
    <sheet name="Data" sheetId="4" r:id="rId2"/>
    <sheet name="Change log" sheetId="2" r:id="rId3"/>
    <sheet name="Run Report" sheetId="3" r:id="rId4"/>
    <sheet name="SA variables" sheetId="5" r:id="rId5"/>
  </sheets>
  <definedNames>
    <definedName name="_xlnm._FilterDatabase" localSheetId="0" hidden="1">Experiment!$A$4:$GU$31</definedName>
    <definedName name="d.Region">Data!$C$5</definedName>
    <definedName name="d.RegionName">Data!$D$5</definedName>
    <definedName name="ExpData">Experiment!$A$5:$GU$30</definedName>
    <definedName name="i.FlkStrctr">Data!$C$80:$H$143</definedName>
    <definedName name="i.GI">Data!$S$80:$AB$129</definedName>
    <definedName name="i.GrainPrices">Data!$J$51:$J$54</definedName>
    <definedName name="i.MeatPrices">Data!$I$51:$I$54</definedName>
    <definedName name="i.NLB">Data!$D$67:$F$69</definedName>
    <definedName name="i.std_prices">Data!$C$51:$F$51</definedName>
    <definedName name="i.TOL">Data!$C$59:$E$61</definedName>
    <definedName name="i.WoolPrices">Data!$H$51:$H$54</definedName>
    <definedName name="i_dryman">Data!$C$31:$K$38</definedName>
    <definedName name="i_LTWEqns">Data!$C$17:$F$19</definedName>
    <definedName name="i_ProdnCal_Mat">Data!$C$11:$K$13</definedName>
    <definedName name="i_ProdnCal_Mer">Data!$C$8:$K$10</definedName>
    <definedName name="i_WWt">Data!$C$24:$C$25</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2" i="3" l="1"/>
  <c r="M24" i="1" l="1"/>
  <c r="L24" i="1"/>
  <c r="K24" i="1"/>
  <c r="M23" i="1"/>
  <c r="L23" i="1"/>
  <c r="K23" i="1"/>
  <c r="M22" i="1"/>
  <c r="L22" i="1"/>
  <c r="K22" i="1"/>
  <c r="A14" i="1"/>
  <c r="A13" i="1"/>
  <c r="A12" i="1"/>
  <c r="A11" i="1"/>
  <c r="DC5" i="1" l="1"/>
  <c r="DC6" i="1" s="1"/>
  <c r="DC9" i="1" s="1"/>
  <c r="DB5" i="1"/>
  <c r="DB30" i="1" s="1"/>
  <c r="DC30" i="1" l="1"/>
  <c r="DB6" i="1"/>
  <c r="DB9" i="1" s="1"/>
  <c r="EZ24" i="1" l="1"/>
  <c r="EY24" i="1"/>
  <c r="EX24" i="1"/>
  <c r="EQ24" i="1"/>
  <c r="EP24" i="1"/>
  <c r="EO24" i="1"/>
  <c r="EN24" i="1"/>
  <c r="EM24" i="1"/>
  <c r="GH24" i="1"/>
  <c r="GG24" i="1"/>
  <c r="GF24" i="1"/>
  <c r="A24" i="1"/>
  <c r="EZ23" i="1"/>
  <c r="EY23" i="1"/>
  <c r="EX23" i="1"/>
  <c r="EQ23" i="1"/>
  <c r="EP23" i="1"/>
  <c r="EO23" i="1"/>
  <c r="EN23" i="1"/>
  <c r="EM23" i="1"/>
  <c r="GH23" i="1"/>
  <c r="GG23" i="1"/>
  <c r="GF23" i="1"/>
  <c r="A23" i="1"/>
  <c r="EZ22" i="1"/>
  <c r="EY22" i="1"/>
  <c r="EX22" i="1"/>
  <c r="EQ22" i="1"/>
  <c r="EP22" i="1"/>
  <c r="EO22" i="1"/>
  <c r="EN22" i="1"/>
  <c r="EM22" i="1"/>
  <c r="GH22" i="1"/>
  <c r="GG22" i="1"/>
  <c r="GF22" i="1"/>
  <c r="A22" i="1"/>
  <c r="M32" i="1"/>
  <c r="L32" i="1"/>
  <c r="K32" i="1"/>
  <c r="AA80" i="4"/>
  <c r="W81" i="4"/>
  <c r="X80" i="4"/>
  <c r="W8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G78" i="4"/>
  <c r="FR20" i="1"/>
  <c r="P141" i="4"/>
  <c r="P137" i="4"/>
  <c r="H137" i="4" s="1"/>
  <c r="P136" i="4"/>
  <c r="H136" i="4" s="1"/>
  <c r="P135" i="4"/>
  <c r="P134" i="4"/>
  <c r="P133" i="4"/>
  <c r="H133" i="4" s="1"/>
  <c r="P132" i="4"/>
  <c r="H132" i="4" s="1"/>
  <c r="P131" i="4"/>
  <c r="H131" i="4" s="1"/>
  <c r="P130" i="4"/>
  <c r="H130" i="4" s="1"/>
  <c r="P129" i="4"/>
  <c r="H129" i="4" s="1"/>
  <c r="P128" i="4"/>
  <c r="P125" i="4"/>
  <c r="P121" i="4"/>
  <c r="H121" i="4" s="1"/>
  <c r="P119" i="4"/>
  <c r="P118" i="4"/>
  <c r="P117" i="4"/>
  <c r="H117" i="4" s="1"/>
  <c r="P116" i="4"/>
  <c r="H116" i="4" s="1"/>
  <c r="P115" i="4"/>
  <c r="H115" i="4" s="1"/>
  <c r="P114" i="4"/>
  <c r="H114" i="4" s="1"/>
  <c r="P113" i="4"/>
  <c r="H113" i="4" s="1"/>
  <c r="P112" i="4"/>
  <c r="P109" i="4"/>
  <c r="P105" i="4"/>
  <c r="H105" i="4" s="1"/>
  <c r="P104" i="4"/>
  <c r="P103" i="4"/>
  <c r="P102" i="4"/>
  <c r="P101" i="4"/>
  <c r="H101" i="4" s="1"/>
  <c r="P100" i="4"/>
  <c r="H100" i="4" s="1"/>
  <c r="P99" i="4"/>
  <c r="H99" i="4" s="1"/>
  <c r="P98" i="4"/>
  <c r="H98" i="4" s="1"/>
  <c r="P97" i="4"/>
  <c r="H97" i="4" s="1"/>
  <c r="P96" i="4"/>
  <c r="P93" i="4"/>
  <c r="P89" i="4"/>
  <c r="H89" i="4" s="1"/>
  <c r="P88" i="4"/>
  <c r="P87" i="4"/>
  <c r="P86" i="4"/>
  <c r="P85" i="4"/>
  <c r="H85" i="4" s="1"/>
  <c r="P84" i="4"/>
  <c r="H84" i="4" s="1"/>
  <c r="P83" i="4"/>
  <c r="H83" i="4" s="1"/>
  <c r="P82" i="4"/>
  <c r="H82" i="4" s="1"/>
  <c r="P81" i="4"/>
  <c r="H81" i="4" s="1"/>
  <c r="P80" i="4"/>
  <c r="H141" i="4"/>
  <c r="H135" i="4"/>
  <c r="H134" i="4"/>
  <c r="H128" i="4"/>
  <c r="H125" i="4"/>
  <c r="H119" i="4"/>
  <c r="H118" i="4"/>
  <c r="H112" i="4"/>
  <c r="H109" i="4"/>
  <c r="H104" i="4"/>
  <c r="H103" i="4"/>
  <c r="H102" i="4"/>
  <c r="H96" i="4"/>
  <c r="H93" i="4"/>
  <c r="H88" i="4"/>
  <c r="H87" i="4"/>
  <c r="H86" i="4"/>
  <c r="H80" i="4"/>
  <c r="P79" i="4"/>
  <c r="P143" i="4" s="1"/>
  <c r="H143" i="4" s="1"/>
  <c r="M79" i="4"/>
  <c r="L79" i="4"/>
  <c r="G76" i="4"/>
  <c r="G75" i="4"/>
  <c r="GH20" i="1"/>
  <c r="GG20" i="1"/>
  <c r="GF20" i="1"/>
  <c r="GH21" i="1"/>
  <c r="GG21" i="1"/>
  <c r="GE7" i="1"/>
  <c r="GD7" i="1"/>
  <c r="GC7" i="1"/>
  <c r="GB7" i="1"/>
  <c r="AB20" i="1"/>
  <c r="H19" i="1"/>
  <c r="F69" i="4"/>
  <c r="E69" i="4"/>
  <c r="D69" i="4"/>
  <c r="F68" i="4"/>
  <c r="E68" i="4"/>
  <c r="D68" i="4"/>
  <c r="F67" i="4"/>
  <c r="E67" i="4"/>
  <c r="D67" i="4"/>
  <c r="H32" i="1" l="1"/>
  <c r="H23" i="1"/>
  <c r="DP23" i="1" s="1"/>
  <c r="H24" i="1"/>
  <c r="FJ24" i="1" s="1"/>
  <c r="FI24" i="1" s="1"/>
  <c r="H22" i="1"/>
  <c r="FJ22" i="1" s="1"/>
  <c r="FI22" i="1" s="1"/>
  <c r="AB80" i="4"/>
  <c r="AA81" i="4"/>
  <c r="AA82" i="4"/>
  <c r="W82" i="4"/>
  <c r="Y80" i="4"/>
  <c r="Z80" i="4"/>
  <c r="W83" i="4"/>
  <c r="O79" i="4"/>
  <c r="O140" i="4" s="1"/>
  <c r="G140" i="4" s="1"/>
  <c r="O120" i="4"/>
  <c r="G120" i="4" s="1"/>
  <c r="P120" i="4"/>
  <c r="H120" i="4" s="1"/>
  <c r="O137" i="4"/>
  <c r="G137" i="4" s="1"/>
  <c r="O104" i="4"/>
  <c r="G104" i="4" s="1"/>
  <c r="O90" i="4"/>
  <c r="G90" i="4" s="1"/>
  <c r="O122" i="4"/>
  <c r="G122" i="4" s="1"/>
  <c r="O138" i="4"/>
  <c r="G138" i="4" s="1"/>
  <c r="O88" i="4"/>
  <c r="G88" i="4" s="1"/>
  <c r="P90" i="4"/>
  <c r="H90" i="4" s="1"/>
  <c r="P106" i="4"/>
  <c r="H106" i="4" s="1"/>
  <c r="P122" i="4"/>
  <c r="H122" i="4" s="1"/>
  <c r="P138" i="4"/>
  <c r="H138" i="4" s="1"/>
  <c r="O91" i="4"/>
  <c r="G91" i="4" s="1"/>
  <c r="O107" i="4"/>
  <c r="G107" i="4" s="1"/>
  <c r="O123" i="4"/>
  <c r="G123" i="4" s="1"/>
  <c r="O139" i="4"/>
  <c r="G139" i="4" s="1"/>
  <c r="O136" i="4"/>
  <c r="G136" i="4" s="1"/>
  <c r="P91" i="4"/>
  <c r="H91" i="4" s="1"/>
  <c r="P107" i="4"/>
  <c r="H107" i="4" s="1"/>
  <c r="P123" i="4"/>
  <c r="H123" i="4" s="1"/>
  <c r="P139" i="4"/>
  <c r="H139" i="4" s="1"/>
  <c r="O92" i="4"/>
  <c r="G92" i="4" s="1"/>
  <c r="O108" i="4"/>
  <c r="G108" i="4" s="1"/>
  <c r="O124" i="4"/>
  <c r="G124" i="4" s="1"/>
  <c r="P92" i="4"/>
  <c r="H92" i="4" s="1"/>
  <c r="P108" i="4"/>
  <c r="H108" i="4" s="1"/>
  <c r="P124" i="4"/>
  <c r="H124" i="4" s="1"/>
  <c r="P140" i="4"/>
  <c r="H140" i="4" s="1"/>
  <c r="O142" i="4"/>
  <c r="G142" i="4" s="1"/>
  <c r="O141" i="4"/>
  <c r="G141" i="4" s="1"/>
  <c r="L118" i="4"/>
  <c r="P94" i="4"/>
  <c r="H94" i="4" s="1"/>
  <c r="P110" i="4"/>
  <c r="H110" i="4" s="1"/>
  <c r="P126" i="4"/>
  <c r="H126" i="4" s="1"/>
  <c r="P142" i="4"/>
  <c r="H142" i="4" s="1"/>
  <c r="O93" i="4"/>
  <c r="G93" i="4" s="1"/>
  <c r="M137" i="4"/>
  <c r="E137" i="4" s="1"/>
  <c r="O95" i="4"/>
  <c r="G95" i="4" s="1"/>
  <c r="O111" i="4"/>
  <c r="G111" i="4" s="1"/>
  <c r="O127" i="4"/>
  <c r="G127" i="4" s="1"/>
  <c r="O143" i="4"/>
  <c r="G143" i="4" s="1"/>
  <c r="P95" i="4"/>
  <c r="H95" i="4" s="1"/>
  <c r="P111" i="4"/>
  <c r="H111" i="4" s="1"/>
  <c r="P127" i="4"/>
  <c r="H127" i="4" s="1"/>
  <c r="L138" i="4"/>
  <c r="M125" i="4"/>
  <c r="E125" i="4" s="1"/>
  <c r="L106" i="4"/>
  <c r="M93" i="4"/>
  <c r="E93" i="4" s="1"/>
  <c r="M80" i="4"/>
  <c r="E80" i="4" s="1"/>
  <c r="M112" i="4"/>
  <c r="E112" i="4" s="1"/>
  <c r="L93" i="4"/>
  <c r="L80" i="4"/>
  <c r="M134" i="4"/>
  <c r="E134" i="4" s="1"/>
  <c r="L121" i="4"/>
  <c r="M114" i="4"/>
  <c r="E114" i="4" s="1"/>
  <c r="L133" i="4"/>
  <c r="M138" i="4"/>
  <c r="E138" i="4" s="1"/>
  <c r="M131" i="4"/>
  <c r="E131" i="4" s="1"/>
  <c r="L112" i="4"/>
  <c r="M99" i="4"/>
  <c r="E99" i="4" s="1"/>
  <c r="L90" i="4"/>
  <c r="M102" i="4"/>
  <c r="E102" i="4" s="1"/>
  <c r="L89" i="4"/>
  <c r="L84" i="4"/>
  <c r="M141" i="4"/>
  <c r="E141" i="4" s="1"/>
  <c r="M121" i="4"/>
  <c r="E121" i="4" s="1"/>
  <c r="M88" i="4"/>
  <c r="E88" i="4" s="1"/>
  <c r="M119" i="4"/>
  <c r="E119" i="4" s="1"/>
  <c r="L105" i="4"/>
  <c r="M92" i="4"/>
  <c r="E92" i="4" s="1"/>
  <c r="N142" i="4"/>
  <c r="F142" i="4" s="1"/>
  <c r="M90" i="4"/>
  <c r="E90" i="4" s="1"/>
  <c r="M115" i="4"/>
  <c r="E115" i="4" s="1"/>
  <c r="M89" i="4"/>
  <c r="E89" i="4" s="1"/>
  <c r="M108" i="4"/>
  <c r="E108" i="4" s="1"/>
  <c r="M95" i="4"/>
  <c r="E95" i="4" s="1"/>
  <c r="L114" i="4"/>
  <c r="M87" i="4"/>
  <c r="E87" i="4" s="1"/>
  <c r="M106" i="4"/>
  <c r="E106" i="4" s="1"/>
  <c r="N141" i="4"/>
  <c r="F141" i="4" s="1"/>
  <c r="L115" i="4"/>
  <c r="L82" i="4"/>
  <c r="L103" i="4"/>
  <c r="L94" i="4"/>
  <c r="M117" i="4"/>
  <c r="E117" i="4" s="1"/>
  <c r="L98" i="4"/>
  <c r="M85" i="4"/>
  <c r="E85" i="4" s="1"/>
  <c r="M135" i="4"/>
  <c r="E135" i="4" s="1"/>
  <c r="L122" i="4"/>
  <c r="L134" i="4"/>
  <c r="L87" i="4"/>
  <c r="N138" i="4"/>
  <c r="F138" i="4" s="1"/>
  <c r="M116" i="4"/>
  <c r="E116" i="4" s="1"/>
  <c r="L97" i="4"/>
  <c r="M128" i="4"/>
  <c r="M83" i="4"/>
  <c r="E83" i="4" s="1"/>
  <c r="L129" i="4"/>
  <c r="M122" i="4"/>
  <c r="E122" i="4" s="1"/>
  <c r="L109" i="4"/>
  <c r="L127" i="4"/>
  <c r="L116" i="4"/>
  <c r="L128" i="4"/>
  <c r="M127" i="4"/>
  <c r="E127" i="4" s="1"/>
  <c r="M82" i="4"/>
  <c r="E82" i="4" s="1"/>
  <c r="M139" i="4"/>
  <c r="E139" i="4" s="1"/>
  <c r="L120" i="4"/>
  <c r="M107" i="4"/>
  <c r="E107" i="4" s="1"/>
  <c r="L88" i="4"/>
  <c r="L139" i="4"/>
  <c r="M126" i="4"/>
  <c r="E126" i="4" s="1"/>
  <c r="L107" i="4"/>
  <c r="M81" i="4"/>
  <c r="E81" i="4" s="1"/>
  <c r="L81" i="4"/>
  <c r="L110" i="4"/>
  <c r="M129" i="4"/>
  <c r="L142" i="4"/>
  <c r="L91" i="4"/>
  <c r="M110" i="4"/>
  <c r="E110" i="4" s="1"/>
  <c r="L123" i="4"/>
  <c r="M142" i="4"/>
  <c r="E142" i="4" s="1"/>
  <c r="M91" i="4"/>
  <c r="E91" i="4" s="1"/>
  <c r="L104" i="4"/>
  <c r="M123" i="4"/>
  <c r="E123" i="4" s="1"/>
  <c r="L136" i="4"/>
  <c r="L85" i="4"/>
  <c r="M104" i="4"/>
  <c r="E104" i="4" s="1"/>
  <c r="L117" i="4"/>
  <c r="M136" i="4"/>
  <c r="E136" i="4" s="1"/>
  <c r="L130" i="4"/>
  <c r="L111" i="4"/>
  <c r="M130" i="4"/>
  <c r="E130" i="4" s="1"/>
  <c r="L143" i="4"/>
  <c r="M124" i="4"/>
  <c r="E124" i="4" s="1"/>
  <c r="AA20" i="1"/>
  <c r="AC20" i="1"/>
  <c r="GH5" i="1"/>
  <c r="GH6" i="1" s="1"/>
  <c r="GH9" i="1" s="1"/>
  <c r="GG5" i="1"/>
  <c r="GG6" i="1" s="1"/>
  <c r="GG9" i="1" s="1"/>
  <c r="GF5" i="1"/>
  <c r="GF6" i="1" s="1"/>
  <c r="GF9" i="1" s="1"/>
  <c r="GF21" i="1"/>
  <c r="EQ21" i="1"/>
  <c r="EP21" i="1"/>
  <c r="EO21" i="1"/>
  <c r="EN21" i="1"/>
  <c r="EM21" i="1"/>
  <c r="EQ20" i="1"/>
  <c r="EP20" i="1"/>
  <c r="EO20" i="1"/>
  <c r="EN20" i="1"/>
  <c r="EM20" i="1"/>
  <c r="EM5" i="1"/>
  <c r="EM6" i="1" s="1"/>
  <c r="EM9" i="1" s="1"/>
  <c r="FA9" i="1"/>
  <c r="FA5" i="1"/>
  <c r="FA30" i="1" s="1"/>
  <c r="EZ21" i="1"/>
  <c r="EY21" i="1"/>
  <c r="EX21" i="1"/>
  <c r="EZ20" i="1"/>
  <c r="EY20" i="1"/>
  <c r="EX20" i="1"/>
  <c r="DP24" i="1" l="1"/>
  <c r="FH24" i="1"/>
  <c r="FG24" i="1" s="1"/>
  <c r="FU23" i="1"/>
  <c r="FV23" i="1"/>
  <c r="FJ23" i="1"/>
  <c r="FI23" i="1" s="1"/>
  <c r="AC23" i="1"/>
  <c r="FT23" i="1"/>
  <c r="AB23" i="1"/>
  <c r="DP22" i="1"/>
  <c r="DK22" i="1"/>
  <c r="FV22" i="1"/>
  <c r="AB22" i="1"/>
  <c r="FT22" i="1"/>
  <c r="AC22" i="1"/>
  <c r="FU22" i="1"/>
  <c r="FT24" i="1"/>
  <c r="AB24" i="1"/>
  <c r="FS23" i="1"/>
  <c r="AA23" i="1"/>
  <c r="FR22" i="1"/>
  <c r="FU24" i="1"/>
  <c r="AC24" i="1"/>
  <c r="AA24" i="1"/>
  <c r="FS22" i="1"/>
  <c r="FR23" i="1"/>
  <c r="DK24" i="1"/>
  <c r="FV24" i="1"/>
  <c r="FS24" i="1"/>
  <c r="DK23" i="1"/>
  <c r="FR24" i="1"/>
  <c r="AA22" i="1"/>
  <c r="FH22" i="1"/>
  <c r="FG22" i="1" s="1"/>
  <c r="FH23" i="1"/>
  <c r="FG23" i="1" s="1"/>
  <c r="AA21" i="1"/>
  <c r="FU21" i="1"/>
  <c r="FV21" i="1"/>
  <c r="FR21" i="1"/>
  <c r="FS21" i="1"/>
  <c r="FT21" i="1"/>
  <c r="AC21" i="1"/>
  <c r="AB21" i="1"/>
  <c r="AB81" i="4"/>
  <c r="X81" i="4"/>
  <c r="AA83" i="4"/>
  <c r="Y81" i="4"/>
  <c r="Z81" i="4"/>
  <c r="M97" i="4"/>
  <c r="E97" i="4" s="1"/>
  <c r="M109" i="4"/>
  <c r="E109" i="4" s="1"/>
  <c r="L96" i="4"/>
  <c r="O106" i="4"/>
  <c r="L113" i="4"/>
  <c r="L119" i="4"/>
  <c r="L86" i="4"/>
  <c r="O126" i="4"/>
  <c r="O105" i="4"/>
  <c r="G105" i="4" s="1"/>
  <c r="M105" i="4"/>
  <c r="E105" i="4" s="1"/>
  <c r="M132" i="4"/>
  <c r="E132" i="4" s="1"/>
  <c r="M140" i="4"/>
  <c r="E140" i="4" s="1"/>
  <c r="M98" i="4"/>
  <c r="E98" i="4" s="1"/>
  <c r="L108" i="4"/>
  <c r="L101" i="4"/>
  <c r="D101" i="4" s="1"/>
  <c r="O94" i="4"/>
  <c r="G94" i="4" s="1"/>
  <c r="O89" i="4"/>
  <c r="M100" i="4"/>
  <c r="E100" i="4" s="1"/>
  <c r="M103" i="4"/>
  <c r="E103" i="4" s="1"/>
  <c r="L125" i="4"/>
  <c r="K125" i="4" s="1"/>
  <c r="C125" i="4" s="1"/>
  <c r="O121" i="4"/>
  <c r="G121" i="4" s="1"/>
  <c r="N90" i="4"/>
  <c r="F90" i="4" s="1"/>
  <c r="M101" i="4"/>
  <c r="E101" i="4" s="1"/>
  <c r="O110" i="4"/>
  <c r="L137" i="4"/>
  <c r="D137" i="4" s="1"/>
  <c r="L100" i="4"/>
  <c r="D100" i="4" s="1"/>
  <c r="M84" i="4"/>
  <c r="E84" i="4" s="1"/>
  <c r="M120" i="4"/>
  <c r="E120" i="4" s="1"/>
  <c r="M133" i="4"/>
  <c r="E133" i="4" s="1"/>
  <c r="O109" i="4"/>
  <c r="N104" i="4"/>
  <c r="F104" i="4" s="1"/>
  <c r="M143" i="4"/>
  <c r="E143" i="4" s="1"/>
  <c r="M113" i="4"/>
  <c r="E113" i="4" s="1"/>
  <c r="L132" i="4"/>
  <c r="M86" i="4"/>
  <c r="E86" i="4" s="1"/>
  <c r="L140" i="4"/>
  <c r="K140" i="4" s="1"/>
  <c r="C140" i="4" s="1"/>
  <c r="L124" i="4"/>
  <c r="L126" i="4"/>
  <c r="N122" i="4"/>
  <c r="F122" i="4" s="1"/>
  <c r="M96" i="4"/>
  <c r="E96" i="4" s="1"/>
  <c r="L99" i="4"/>
  <c r="L83" i="4"/>
  <c r="L141" i="4"/>
  <c r="D141" i="4" s="1"/>
  <c r="N91" i="4"/>
  <c r="F91" i="4" s="1"/>
  <c r="N93" i="4"/>
  <c r="F93" i="4" s="1"/>
  <c r="M111" i="4"/>
  <c r="E111" i="4" s="1"/>
  <c r="N88" i="4"/>
  <c r="F88" i="4" s="1"/>
  <c r="L95" i="4"/>
  <c r="K95" i="4" s="1"/>
  <c r="C95" i="4" s="1"/>
  <c r="M118" i="4"/>
  <c r="E118" i="4" s="1"/>
  <c r="L92" i="4"/>
  <c r="M94" i="4"/>
  <c r="E94" i="4" s="1"/>
  <c r="L102" i="4"/>
  <c r="K102" i="4" s="1"/>
  <c r="C102" i="4" s="1"/>
  <c r="L131" i="4"/>
  <c r="L135" i="4"/>
  <c r="N139" i="4"/>
  <c r="F139" i="4" s="1"/>
  <c r="FT20" i="1"/>
  <c r="FS20" i="1"/>
  <c r="O125" i="4"/>
  <c r="O117" i="4"/>
  <c r="O116" i="4"/>
  <c r="O87" i="4"/>
  <c r="O128" i="4"/>
  <c r="O97" i="4"/>
  <c r="O96" i="4"/>
  <c r="O115" i="4"/>
  <c r="O86" i="4"/>
  <c r="O114" i="4"/>
  <c r="O85" i="4"/>
  <c r="O80" i="4"/>
  <c r="O131" i="4"/>
  <c r="O101" i="4"/>
  <c r="O99" i="4"/>
  <c r="O98" i="4"/>
  <c r="O119" i="4"/>
  <c r="O118" i="4"/>
  <c r="O84" i="4"/>
  <c r="O135" i="4"/>
  <c r="O112" i="4"/>
  <c r="O134" i="4"/>
  <c r="O81" i="4"/>
  <c r="O103" i="4"/>
  <c r="O100" i="4"/>
  <c r="O113" i="4"/>
  <c r="O83" i="4"/>
  <c r="O82" i="4"/>
  <c r="O133" i="4"/>
  <c r="O132" i="4"/>
  <c r="O102" i="4"/>
  <c r="O130" i="4"/>
  <c r="O129" i="4"/>
  <c r="D123" i="4"/>
  <c r="K123" i="4"/>
  <c r="C123" i="4" s="1"/>
  <c r="D97" i="4"/>
  <c r="K97" i="4"/>
  <c r="C97" i="4" s="1"/>
  <c r="D83" i="4"/>
  <c r="K83" i="4"/>
  <c r="C83" i="4" s="1"/>
  <c r="D106" i="4"/>
  <c r="K106" i="4"/>
  <c r="C106" i="4" s="1"/>
  <c r="K126" i="4"/>
  <c r="C126" i="4" s="1"/>
  <c r="DK21" i="1" s="1"/>
  <c r="D126" i="4"/>
  <c r="DP21" i="1" s="1"/>
  <c r="K98" i="4"/>
  <c r="C98" i="4" s="1"/>
  <c r="D98" i="4"/>
  <c r="K91" i="4"/>
  <c r="C91" i="4" s="1"/>
  <c r="D91" i="4"/>
  <c r="K142" i="4"/>
  <c r="C142" i="4" s="1"/>
  <c r="D142" i="4"/>
  <c r="D94" i="4"/>
  <c r="K94" i="4"/>
  <c r="C94" i="4" s="1"/>
  <c r="K124" i="4"/>
  <c r="C124" i="4" s="1"/>
  <c r="D124" i="4"/>
  <c r="K128" i="4"/>
  <c r="C128" i="4" s="1"/>
  <c r="D128" i="4"/>
  <c r="N92" i="4"/>
  <c r="F92" i="4" s="1"/>
  <c r="K121" i="4"/>
  <c r="C121" i="4" s="1"/>
  <c r="D121" i="4"/>
  <c r="K110" i="4"/>
  <c r="C110" i="4" s="1"/>
  <c r="D110" i="4"/>
  <c r="D113" i="4"/>
  <c r="K113" i="4"/>
  <c r="C113" i="4" s="1"/>
  <c r="D112" i="4"/>
  <c r="K112" i="4"/>
  <c r="C112" i="4" s="1"/>
  <c r="D103" i="4"/>
  <c r="K103" i="4"/>
  <c r="C103" i="4" s="1"/>
  <c r="D92" i="4"/>
  <c r="K92" i="4"/>
  <c r="C92" i="4" s="1"/>
  <c r="N120" i="4"/>
  <c r="F120" i="4" s="1"/>
  <c r="K96" i="4"/>
  <c r="C96" i="4" s="1"/>
  <c r="D96" i="4"/>
  <c r="K143" i="4"/>
  <c r="C143" i="4" s="1"/>
  <c r="D143" i="4"/>
  <c r="D129" i="4"/>
  <c r="K129" i="4"/>
  <c r="C129" i="4" s="1"/>
  <c r="K141" i="4"/>
  <c r="C141" i="4" s="1"/>
  <c r="N95" i="4"/>
  <c r="F95" i="4" s="1"/>
  <c r="N108" i="4"/>
  <c r="F108" i="4" s="1"/>
  <c r="K107" i="4"/>
  <c r="C107" i="4" s="1"/>
  <c r="D107" i="4"/>
  <c r="N105" i="4"/>
  <c r="F105" i="4" s="1"/>
  <c r="N140" i="4"/>
  <c r="F140" i="4" s="1"/>
  <c r="K111" i="4"/>
  <c r="C111" i="4" s="1"/>
  <c r="D111" i="4"/>
  <c r="N137" i="4"/>
  <c r="F137" i="4" s="1"/>
  <c r="D84" i="4"/>
  <c r="K84" i="4"/>
  <c r="C84" i="4" s="1"/>
  <c r="D132" i="4"/>
  <c r="K132" i="4"/>
  <c r="C132" i="4" s="1"/>
  <c r="K109" i="4"/>
  <c r="C109" i="4" s="1"/>
  <c r="D109" i="4"/>
  <c r="D81" i="4"/>
  <c r="K81" i="4"/>
  <c r="C81" i="4" s="1"/>
  <c r="K139" i="4"/>
  <c r="C139" i="4" s="1"/>
  <c r="D139" i="4"/>
  <c r="N111" i="4"/>
  <c r="F111" i="4" s="1"/>
  <c r="D116" i="4"/>
  <c r="K116" i="4"/>
  <c r="C116" i="4" s="1"/>
  <c r="K134" i="4"/>
  <c r="C134" i="4" s="1"/>
  <c r="D134" i="4"/>
  <c r="N136" i="4"/>
  <c r="F136" i="4" s="1"/>
  <c r="N123" i="4"/>
  <c r="F123" i="4" s="1"/>
  <c r="D130" i="4"/>
  <c r="K130" i="4"/>
  <c r="C130" i="4" s="1"/>
  <c r="K82" i="4"/>
  <c r="C82" i="4" s="1"/>
  <c r="D82" i="4"/>
  <c r="N143" i="4"/>
  <c r="F143" i="4" s="1"/>
  <c r="D80" i="4"/>
  <c r="DP20" i="1" s="1"/>
  <c r="K80" i="4"/>
  <c r="C80" i="4" s="1"/>
  <c r="DK20" i="1" s="1"/>
  <c r="D118" i="4"/>
  <c r="K118" i="4"/>
  <c r="C118" i="4" s="1"/>
  <c r="D117" i="4"/>
  <c r="K117" i="4"/>
  <c r="C117" i="4" s="1"/>
  <c r="N94" i="4"/>
  <c r="F94" i="4" s="1"/>
  <c r="K86" i="4"/>
  <c r="C86" i="4" s="1"/>
  <c r="D86" i="4"/>
  <c r="K93" i="4"/>
  <c r="C93" i="4" s="1"/>
  <c r="D93" i="4"/>
  <c r="D89" i="4"/>
  <c r="K89" i="4"/>
  <c r="C89" i="4" s="1"/>
  <c r="D90" i="4"/>
  <c r="K90" i="4"/>
  <c r="C90" i="4" s="1"/>
  <c r="D127" i="4"/>
  <c r="K127" i="4"/>
  <c r="C127" i="4" s="1"/>
  <c r="K135" i="4"/>
  <c r="C135" i="4" s="1"/>
  <c r="D135" i="4"/>
  <c r="D87" i="4"/>
  <c r="K87" i="4"/>
  <c r="C87" i="4" s="1"/>
  <c r="N124" i="4"/>
  <c r="F124" i="4" s="1"/>
  <c r="K138" i="4"/>
  <c r="C138" i="4" s="1"/>
  <c r="D138" i="4"/>
  <c r="D85" i="4"/>
  <c r="K85" i="4"/>
  <c r="C85" i="4" s="1"/>
  <c r="K108" i="4"/>
  <c r="C108" i="4" s="1"/>
  <c r="D108" i="4"/>
  <c r="K105" i="4"/>
  <c r="C105" i="4" s="1"/>
  <c r="D105" i="4"/>
  <c r="K115" i="4"/>
  <c r="C115" i="4" s="1"/>
  <c r="D115" i="4"/>
  <c r="K136" i="4"/>
  <c r="C136" i="4" s="1"/>
  <c r="D136" i="4"/>
  <c r="D99" i="4"/>
  <c r="K99" i="4"/>
  <c r="C99" i="4" s="1"/>
  <c r="D133" i="4"/>
  <c r="K133" i="4"/>
  <c r="C133" i="4" s="1"/>
  <c r="D131" i="4"/>
  <c r="K131" i="4"/>
  <c r="C131" i="4" s="1"/>
  <c r="D114" i="4"/>
  <c r="K114" i="4"/>
  <c r="C114" i="4" s="1"/>
  <c r="D122" i="4"/>
  <c r="K122" i="4"/>
  <c r="C122" i="4" s="1"/>
  <c r="D119" i="4"/>
  <c r="K119" i="4"/>
  <c r="C119" i="4" s="1"/>
  <c r="D88" i="4"/>
  <c r="K88" i="4"/>
  <c r="C88" i="4" s="1"/>
  <c r="D120" i="4"/>
  <c r="K120" i="4"/>
  <c r="C120" i="4" s="1"/>
  <c r="N127" i="4"/>
  <c r="F127" i="4" s="1"/>
  <c r="N107" i="4"/>
  <c r="F107" i="4" s="1"/>
  <c r="K104" i="4"/>
  <c r="C104" i="4" s="1"/>
  <c r="D104" i="4"/>
  <c r="GH30" i="1"/>
  <c r="FJ20" i="1"/>
  <c r="FH20" i="1"/>
  <c r="GF30" i="1"/>
  <c r="GG30" i="1"/>
  <c r="EM30" i="1"/>
  <c r="AB82" i="4" l="1"/>
  <c r="X82" i="4"/>
  <c r="AA84" i="4"/>
  <c r="W84" i="4"/>
  <c r="Y82" i="4"/>
  <c r="Z82" i="4"/>
  <c r="G109" i="4"/>
  <c r="N109" i="4"/>
  <c r="F109" i="4" s="1"/>
  <c r="G125" i="4"/>
  <c r="N125" i="4"/>
  <c r="F125" i="4" s="1"/>
  <c r="G135" i="4"/>
  <c r="N135" i="4"/>
  <c r="F135" i="4" s="1"/>
  <c r="N128" i="4"/>
  <c r="D125" i="4"/>
  <c r="G89" i="4"/>
  <c r="N89" i="4"/>
  <c r="F89" i="4" s="1"/>
  <c r="G84" i="4"/>
  <c r="N84" i="4"/>
  <c r="F84" i="4" s="1"/>
  <c r="G117" i="4"/>
  <c r="N117" i="4"/>
  <c r="F117" i="4" s="1"/>
  <c r="D95" i="4"/>
  <c r="G102" i="4"/>
  <c r="N102" i="4"/>
  <c r="F102" i="4" s="1"/>
  <c r="G118" i="4"/>
  <c r="N118" i="4"/>
  <c r="F118" i="4" s="1"/>
  <c r="G119" i="4"/>
  <c r="N119" i="4"/>
  <c r="F119" i="4" s="1"/>
  <c r="G116" i="4"/>
  <c r="N116" i="4"/>
  <c r="F116" i="4" s="1"/>
  <c r="G82" i="4"/>
  <c r="N82" i="4"/>
  <c r="F82" i="4" s="1"/>
  <c r="N121" i="4"/>
  <c r="F121" i="4" s="1"/>
  <c r="D140" i="4"/>
  <c r="G98" i="4"/>
  <c r="N98" i="4"/>
  <c r="F98" i="4" s="1"/>
  <c r="G87" i="4"/>
  <c r="N87" i="4"/>
  <c r="F87" i="4" s="1"/>
  <c r="N129" i="4"/>
  <c r="G110" i="4"/>
  <c r="N110" i="4"/>
  <c r="F110" i="4" s="1"/>
  <c r="G113" i="4"/>
  <c r="N113" i="4"/>
  <c r="F113" i="4" s="1"/>
  <c r="G103" i="4"/>
  <c r="N103" i="4"/>
  <c r="F103" i="4" s="1"/>
  <c r="G134" i="4"/>
  <c r="N134" i="4"/>
  <c r="F134" i="4" s="1"/>
  <c r="K100" i="4"/>
  <c r="C100" i="4" s="1"/>
  <c r="G99" i="4"/>
  <c r="N99" i="4"/>
  <c r="F99" i="4" s="1"/>
  <c r="K137" i="4"/>
  <c r="C137" i="4" s="1"/>
  <c r="K101" i="4"/>
  <c r="C101" i="4" s="1"/>
  <c r="G101" i="4"/>
  <c r="N101" i="4"/>
  <c r="F101" i="4" s="1"/>
  <c r="G126" i="4"/>
  <c r="N126" i="4"/>
  <c r="F126" i="4" s="1"/>
  <c r="G133" i="4"/>
  <c r="N133" i="4"/>
  <c r="F133" i="4" s="1"/>
  <c r="G112" i="4"/>
  <c r="N112" i="4"/>
  <c r="F112" i="4" s="1"/>
  <c r="G131" i="4"/>
  <c r="N131" i="4"/>
  <c r="F131" i="4" s="1"/>
  <c r="G80" i="4"/>
  <c r="FV20" i="1" s="1"/>
  <c r="N80" i="4"/>
  <c r="F80" i="4" s="1"/>
  <c r="FU20" i="1" s="1"/>
  <c r="G130" i="4"/>
  <c r="N130" i="4"/>
  <c r="F130" i="4" s="1"/>
  <c r="G132" i="4"/>
  <c r="N132" i="4"/>
  <c r="F132" i="4" s="1"/>
  <c r="D102" i="4"/>
  <c r="G85" i="4"/>
  <c r="N85" i="4"/>
  <c r="F85" i="4" s="1"/>
  <c r="G114" i="4"/>
  <c r="N114" i="4"/>
  <c r="F114" i="4" s="1"/>
  <c r="G106" i="4"/>
  <c r="N106" i="4"/>
  <c r="F106" i="4" s="1"/>
  <c r="G100" i="4"/>
  <c r="N100" i="4"/>
  <c r="F100" i="4" s="1"/>
  <c r="G86" i="4"/>
  <c r="N86" i="4"/>
  <c r="F86" i="4" s="1"/>
  <c r="G81" i="4"/>
  <c r="N81" i="4"/>
  <c r="F81" i="4" s="1"/>
  <c r="G115" i="4"/>
  <c r="N115" i="4"/>
  <c r="F115" i="4" s="1"/>
  <c r="G97" i="4"/>
  <c r="N97" i="4"/>
  <c r="F97" i="4" s="1"/>
  <c r="G83" i="4"/>
  <c r="N83" i="4"/>
  <c r="F83" i="4" s="1"/>
  <c r="G96" i="4"/>
  <c r="N96" i="4"/>
  <c r="F96" i="4" s="1"/>
  <c r="A21" i="1"/>
  <c r="A17" i="1"/>
  <c r="A18" i="1"/>
  <c r="A20" i="1"/>
  <c r="A19" i="1"/>
  <c r="A29" i="1"/>
  <c r="A28" i="1"/>
  <c r="A27" i="1"/>
  <c r="A26" i="1"/>
  <c r="A25" i="1"/>
  <c r="B21" i="1" l="1"/>
  <c r="B22" i="1"/>
  <c r="B23" i="1"/>
  <c r="B24" i="1"/>
  <c r="AB83" i="4"/>
  <c r="X83" i="4"/>
  <c r="AA85" i="4"/>
  <c r="W85" i="4"/>
  <c r="Y83" i="4"/>
  <c r="Z83" i="4"/>
  <c r="FM9" i="1"/>
  <c r="FN5" i="1"/>
  <c r="FN30" i="1" s="1"/>
  <c r="FM5" i="1"/>
  <c r="FM30" i="1" s="1"/>
  <c r="FL5" i="1"/>
  <c r="FL6" i="1" s="1"/>
  <c r="FK5" i="1"/>
  <c r="FK6" i="1" s="1"/>
  <c r="FH5" i="1"/>
  <c r="FH30" i="1" s="1"/>
  <c r="FJ5" i="1"/>
  <c r="FJ30" i="1" s="1"/>
  <c r="AB84" i="4" l="1"/>
  <c r="X84" i="4"/>
  <c r="AA86" i="4"/>
  <c r="W86" i="4"/>
  <c r="Z84" i="4"/>
  <c r="Y84" i="4"/>
  <c r="FL9" i="1"/>
  <c r="FK9" i="1"/>
  <c r="FK30" i="1"/>
  <c r="FN6" i="1"/>
  <c r="FL30" i="1"/>
  <c r="FH6" i="1"/>
  <c r="FJ6" i="1"/>
  <c r="X85" i="4" l="1"/>
  <c r="AB85" i="4"/>
  <c r="W87" i="4"/>
  <c r="AA87" i="4"/>
  <c r="Y85" i="4"/>
  <c r="Z85" i="4"/>
  <c r="FN9" i="1"/>
  <c r="FH9" i="1"/>
  <c r="AH5" i="1"/>
  <c r="AH30" i="1" s="1"/>
  <c r="AB86" i="4" l="1"/>
  <c r="X86" i="4"/>
  <c r="W88" i="4"/>
  <c r="AA88" i="4"/>
  <c r="Y86" i="4"/>
  <c r="Z86" i="4"/>
  <c r="AH6" i="1"/>
  <c r="A15" i="1"/>
  <c r="AB87" i="4" l="1"/>
  <c r="X87" i="4"/>
  <c r="AA89" i="4"/>
  <c r="W89" i="4"/>
  <c r="Y87" i="4"/>
  <c r="Z87" i="4"/>
  <c r="AK5" i="1"/>
  <c r="AK30" i="1" s="1"/>
  <c r="AJ5" i="1"/>
  <c r="AJ30" i="1" s="1"/>
  <c r="AI5" i="1"/>
  <c r="AI6" i="1" s="1"/>
  <c r="AB88" i="4" l="1"/>
  <c r="X88" i="4"/>
  <c r="AA90" i="4"/>
  <c r="W90" i="4"/>
  <c r="Z88" i="4"/>
  <c r="Y88" i="4"/>
  <c r="AI30" i="1"/>
  <c r="AJ6" i="1"/>
  <c r="AK6" i="1"/>
  <c r="L13" i="4"/>
  <c r="L12" i="4"/>
  <c r="L11" i="4"/>
  <c r="L10" i="4"/>
  <c r="L9" i="4"/>
  <c r="L8" i="4"/>
  <c r="BP5" i="1"/>
  <c r="BP30" i="1" s="1"/>
  <c r="J13" i="4"/>
  <c r="J12" i="4"/>
  <c r="J11" i="4"/>
  <c r="J10" i="4"/>
  <c r="J9" i="4"/>
  <c r="J8" i="4"/>
  <c r="K12" i="4"/>
  <c r="I12" i="4"/>
  <c r="H12" i="4"/>
  <c r="G12" i="4"/>
  <c r="F12" i="4"/>
  <c r="E12" i="4"/>
  <c r="D12" i="4"/>
  <c r="C12" i="4"/>
  <c r="K11" i="4"/>
  <c r="I11" i="4"/>
  <c r="H11" i="4"/>
  <c r="G11" i="4"/>
  <c r="F11" i="4"/>
  <c r="E11" i="4"/>
  <c r="D11" i="4"/>
  <c r="C11" i="4"/>
  <c r="K10" i="4"/>
  <c r="I10" i="4"/>
  <c r="H10" i="4"/>
  <c r="G10" i="4"/>
  <c r="F10" i="4"/>
  <c r="E10" i="4"/>
  <c r="D10" i="4"/>
  <c r="C10" i="4"/>
  <c r="K9" i="4"/>
  <c r="I9" i="4"/>
  <c r="H9" i="4"/>
  <c r="G9" i="4"/>
  <c r="F9" i="4"/>
  <c r="E9" i="4"/>
  <c r="D9" i="4"/>
  <c r="C9" i="4"/>
  <c r="G13" i="4"/>
  <c r="G8" i="4"/>
  <c r="EF5" i="1"/>
  <c r="EF30" i="1" s="1"/>
  <c r="GO5" i="1"/>
  <c r="AB89" i="4" l="1"/>
  <c r="X89" i="4"/>
  <c r="AA91" i="4"/>
  <c r="W91" i="4"/>
  <c r="Y89" i="4"/>
  <c r="Z89" i="4"/>
  <c r="GO30" i="1"/>
  <c r="GO6" i="1"/>
  <c r="BP6" i="1"/>
  <c r="EF6" i="1"/>
  <c r="F13" i="4"/>
  <c r="F8" i="4"/>
  <c r="EE5" i="1"/>
  <c r="EE30" i="1" s="1"/>
  <c r="GM5" i="1"/>
  <c r="GM30" i="1" s="1"/>
  <c r="GL5" i="1"/>
  <c r="GL30" i="1" s="1"/>
  <c r="GK5" i="1"/>
  <c r="GK30" i="1" s="1"/>
  <c r="AE8" i="1"/>
  <c r="AE7" i="1"/>
  <c r="AE6" i="1"/>
  <c r="AB90" i="4" l="1"/>
  <c r="X90" i="4"/>
  <c r="W92" i="4"/>
  <c r="AA92" i="4"/>
  <c r="Z90" i="4"/>
  <c r="Y90" i="4"/>
  <c r="EF9" i="1"/>
  <c r="GO9" i="1"/>
  <c r="BP9" i="1"/>
  <c r="EE6" i="1"/>
  <c r="GK6" i="1"/>
  <c r="GL6" i="1"/>
  <c r="GM6" i="1"/>
  <c r="AB91" i="4" l="1"/>
  <c r="X91" i="4"/>
  <c r="W93" i="4"/>
  <c r="AA93" i="4"/>
  <c r="Y91" i="4"/>
  <c r="Z91" i="4"/>
  <c r="GK9" i="1"/>
  <c r="GL9" i="1"/>
  <c r="EE9" i="1"/>
  <c r="GM9" i="1"/>
  <c r="X92" i="4" l="1"/>
  <c r="AB92" i="4"/>
  <c r="AA94" i="4"/>
  <c r="W94" i="4"/>
  <c r="Z92" i="4"/>
  <c r="Y92" i="4"/>
  <c r="A16" i="1"/>
  <c r="X93" i="4" l="1"/>
  <c r="AB93" i="4"/>
  <c r="W95" i="4"/>
  <c r="AA95" i="4"/>
  <c r="Y93" i="4"/>
  <c r="Z93" i="4"/>
  <c r="BD5" i="1"/>
  <c r="BD30" i="1" s="1"/>
  <c r="AZ5" i="1"/>
  <c r="AZ30" i="1" s="1"/>
  <c r="AX5" i="1"/>
  <c r="AX30" i="1" s="1"/>
  <c r="AU5" i="1"/>
  <c r="AU30" i="1" s="1"/>
  <c r="X94" i="4" l="1"/>
  <c r="AB94" i="4"/>
  <c r="W96" i="4"/>
  <c r="AA96" i="4"/>
  <c r="Y94" i="4"/>
  <c r="Z94" i="4"/>
  <c r="BD6" i="1"/>
  <c r="AZ6" i="1"/>
  <c r="AX6" i="1"/>
  <c r="AU6" i="1"/>
  <c r="X95" i="4" l="1"/>
  <c r="AB95" i="4"/>
  <c r="AA97" i="4"/>
  <c r="W97" i="4"/>
  <c r="Z95" i="4"/>
  <c r="Y95" i="4"/>
  <c r="BD9" i="1"/>
  <c r="AZ9" i="1"/>
  <c r="AU9" i="1"/>
  <c r="AX9" i="1"/>
  <c r="AB96" i="4" l="1"/>
  <c r="X96" i="4"/>
  <c r="AA98" i="4"/>
  <c r="W98" i="4"/>
  <c r="Z96" i="4"/>
  <c r="Y96" i="4"/>
  <c r="D5" i="4"/>
  <c r="AD33" i="1" s="1"/>
  <c r="AD34" i="1" s="1"/>
  <c r="X97" i="4" l="1"/>
  <c r="AB97" i="4"/>
  <c r="AA99" i="4"/>
  <c r="W99" i="4"/>
  <c r="Y97" i="4"/>
  <c r="Z97" i="4"/>
  <c r="J38" i="4"/>
  <c r="I38" i="4"/>
  <c r="I36" i="4"/>
  <c r="I35" i="4"/>
  <c r="X98" i="4" l="1"/>
  <c r="AB98" i="4"/>
  <c r="W100" i="4"/>
  <c r="AA100" i="4"/>
  <c r="Z98" i="4"/>
  <c r="Y98" i="4"/>
  <c r="CY5" i="1"/>
  <c r="CY30" i="1" s="1"/>
  <c r="CX5" i="1"/>
  <c r="CX30" i="1" s="1"/>
  <c r="AG5" i="1"/>
  <c r="AG30" i="1" s="1"/>
  <c r="AB99" i="4" l="1"/>
  <c r="X99" i="4"/>
  <c r="AA101" i="4"/>
  <c r="W101" i="4"/>
  <c r="Z99" i="4"/>
  <c r="Y99" i="4"/>
  <c r="CX6" i="1"/>
  <c r="CY6" i="1"/>
  <c r="AG6" i="1"/>
  <c r="X100" i="4" l="1"/>
  <c r="AB100" i="4"/>
  <c r="AA102" i="4"/>
  <c r="W102" i="4"/>
  <c r="Y100" i="4"/>
  <c r="Z100" i="4"/>
  <c r="CY9" i="1"/>
  <c r="CX9" i="1"/>
  <c r="AD9" i="1"/>
  <c r="X101" i="4" l="1"/>
  <c r="AB101" i="4"/>
  <c r="AA103" i="4"/>
  <c r="W103" i="4"/>
  <c r="Z101" i="4"/>
  <c r="Y101" i="4"/>
  <c r="AE9" i="1"/>
  <c r="K13" i="4"/>
  <c r="I13" i="4"/>
  <c r="H13" i="4"/>
  <c r="E13" i="4"/>
  <c r="D13" i="4"/>
  <c r="C13" i="4"/>
  <c r="K8" i="4"/>
  <c r="I8" i="4"/>
  <c r="H8" i="4"/>
  <c r="E8" i="4"/>
  <c r="D8" i="4"/>
  <c r="C8" i="4"/>
  <c r="AB102" i="4" l="1"/>
  <c r="X102" i="4"/>
  <c r="AA104" i="4"/>
  <c r="W104" i="4"/>
  <c r="Z102" i="4"/>
  <c r="Y102" i="4"/>
  <c r="DA5" i="1"/>
  <c r="DA30" i="1" s="1"/>
  <c r="CZ5" i="1"/>
  <c r="CZ30" i="1" s="1"/>
  <c r="G36" i="4"/>
  <c r="G45" i="4"/>
  <c r="G46" i="4" s="1"/>
  <c r="G47" i="4" s="1"/>
  <c r="G41" i="4"/>
  <c r="G42" i="4" s="1"/>
  <c r="G43" i="4" s="1"/>
  <c r="G32" i="4"/>
  <c r="DJ5" i="1"/>
  <c r="DJ30" i="1" s="1"/>
  <c r="DI5" i="1"/>
  <c r="DI30" i="1" s="1"/>
  <c r="BX5" i="1"/>
  <c r="BX30" i="1" s="1"/>
  <c r="AB103" i="4" l="1"/>
  <c r="X103" i="4"/>
  <c r="W105" i="4"/>
  <c r="AA105" i="4"/>
  <c r="Y103" i="4"/>
  <c r="Z103" i="4"/>
  <c r="G33" i="4"/>
  <c r="G37" i="4"/>
  <c r="CZ6" i="1"/>
  <c r="DA6" i="1"/>
  <c r="DI6" i="1"/>
  <c r="DJ6" i="1"/>
  <c r="BX6" i="1"/>
  <c r="X104" i="4" l="1"/>
  <c r="AB104" i="4"/>
  <c r="W106" i="4"/>
  <c r="AA106" i="4"/>
  <c r="Z104" i="4"/>
  <c r="Y104" i="4"/>
  <c r="G34" i="4"/>
  <c r="G38" i="4"/>
  <c r="DA9" i="1"/>
  <c r="CZ9" i="1"/>
  <c r="DJ9" i="1"/>
  <c r="DI9" i="1"/>
  <c r="BX9" i="1"/>
  <c r="I33" i="4"/>
  <c r="H33" i="4"/>
  <c r="G24" i="3"/>
  <c r="AB105" i="4" l="1"/>
  <c r="X105" i="4"/>
  <c r="AA107" i="4"/>
  <c r="W107" i="4"/>
  <c r="Z105" i="4"/>
  <c r="Y105" i="4"/>
  <c r="I37" i="4"/>
  <c r="J43" i="4"/>
  <c r="J47" i="4" s="1"/>
  <c r="I43" i="4"/>
  <c r="I47" i="4" s="1"/>
  <c r="H43" i="4"/>
  <c r="H47" i="4" s="1"/>
  <c r="I42" i="4"/>
  <c r="I46" i="4" s="1"/>
  <c r="I41" i="4"/>
  <c r="I45" i="4" s="1"/>
  <c r="H41" i="4"/>
  <c r="H45" i="4" s="1"/>
  <c r="I40" i="4"/>
  <c r="I44" i="4" s="1"/>
  <c r="H40" i="4"/>
  <c r="H44" i="4" s="1"/>
  <c r="AB106" i="4" l="1"/>
  <c r="X106" i="4"/>
  <c r="W108" i="4"/>
  <c r="AA108" i="4"/>
  <c r="Z106" i="4"/>
  <c r="Y106" i="4"/>
  <c r="K38" i="4"/>
  <c r="K34" i="4"/>
  <c r="J33" i="4"/>
  <c r="J32" i="4"/>
  <c r="J31" i="4"/>
  <c r="FY5" i="1"/>
  <c r="FY30" i="1" s="1"/>
  <c r="X107" i="4" l="1"/>
  <c r="AB107" i="4"/>
  <c r="AA109" i="4"/>
  <c r="W109" i="4"/>
  <c r="Z107" i="4"/>
  <c r="Y107" i="4"/>
  <c r="J35" i="4"/>
  <c r="J36" i="4"/>
  <c r="J37" i="4"/>
  <c r="K31" i="4"/>
  <c r="J40" i="4"/>
  <c r="J44" i="4" s="1"/>
  <c r="K32" i="4"/>
  <c r="J41" i="4"/>
  <c r="J45" i="4" s="1"/>
  <c r="K43" i="4"/>
  <c r="K47" i="4" s="1"/>
  <c r="J42" i="4"/>
  <c r="J46" i="4" s="1"/>
  <c r="K33" i="4"/>
  <c r="FY6" i="1"/>
  <c r="X108" i="4" l="1"/>
  <c r="AB108" i="4"/>
  <c r="W110" i="4"/>
  <c r="AA110" i="4"/>
  <c r="Z108" i="4"/>
  <c r="Y108" i="4"/>
  <c r="K41" i="4"/>
  <c r="K45" i="4" s="1"/>
  <c r="K40" i="4"/>
  <c r="K44" i="4" s="1"/>
  <c r="K36" i="4"/>
  <c r="K42" i="4"/>
  <c r="K46" i="4" s="1"/>
  <c r="K37" i="4"/>
  <c r="FY9" i="1"/>
  <c r="X109" i="4" l="1"/>
  <c r="AB109" i="4"/>
  <c r="W111" i="4"/>
  <c r="AA111" i="4"/>
  <c r="Z109" i="4"/>
  <c r="Y109" i="4"/>
  <c r="X110" i="4" l="1"/>
  <c r="AB110" i="4"/>
  <c r="AA112" i="4"/>
  <c r="W112" i="4"/>
  <c r="Y110" i="4"/>
  <c r="Z110" i="4"/>
  <c r="AB111" i="4" l="1"/>
  <c r="X111" i="4"/>
  <c r="W113" i="4"/>
  <c r="AA113" i="4"/>
  <c r="Y111" i="4"/>
  <c r="Z111" i="4"/>
  <c r="CU5" i="1"/>
  <c r="CU30" i="1" s="1"/>
  <c r="CT5" i="1"/>
  <c r="CT30" i="1" s="1"/>
  <c r="CS5" i="1"/>
  <c r="CS30" i="1" s="1"/>
  <c r="CR5" i="1"/>
  <c r="CR30" i="1" s="1"/>
  <c r="CP5" i="1"/>
  <c r="AB112" i="4" l="1"/>
  <c r="X112" i="4"/>
  <c r="AA114" i="4"/>
  <c r="W114" i="4"/>
  <c r="Z112" i="4"/>
  <c r="Y112" i="4"/>
  <c r="CS6" i="1"/>
  <c r="CT6" i="1"/>
  <c r="CU6" i="1"/>
  <c r="CR6" i="1"/>
  <c r="CP30" i="1"/>
  <c r="CP6" i="1"/>
  <c r="H38" i="4"/>
  <c r="H36" i="4"/>
  <c r="X113" i="4" l="1"/>
  <c r="AB113" i="4"/>
  <c r="W115" i="4"/>
  <c r="AA115" i="4"/>
  <c r="Z113" i="4"/>
  <c r="Y113" i="4"/>
  <c r="CU9" i="1"/>
  <c r="CT9" i="1"/>
  <c r="CS9" i="1"/>
  <c r="CR9" i="1"/>
  <c r="CP9" i="1"/>
  <c r="X114" i="4" l="1"/>
  <c r="AB114" i="4"/>
  <c r="AA116" i="4"/>
  <c r="W116" i="4"/>
  <c r="Y114" i="4"/>
  <c r="FH21" i="1"/>
  <c r="FJ21" i="1"/>
  <c r="Z114" i="4"/>
  <c r="X115" i="4" l="1"/>
  <c r="AB115" i="4"/>
  <c r="AA117" i="4"/>
  <c r="W117" i="4"/>
  <c r="Z115" i="4"/>
  <c r="Y115" i="4"/>
  <c r="AB116" i="4" l="1"/>
  <c r="X116" i="4"/>
  <c r="W118" i="4"/>
  <c r="AA118" i="4"/>
  <c r="Z116" i="4"/>
  <c r="Y116" i="4"/>
  <c r="FQ5" i="1"/>
  <c r="FQ30" i="1" s="1"/>
  <c r="AB117" i="4" l="1"/>
  <c r="X117" i="4"/>
  <c r="W119" i="4"/>
  <c r="AA119" i="4"/>
  <c r="Y117" i="4"/>
  <c r="Z117" i="4"/>
  <c r="FQ6" i="1"/>
  <c r="EN5" i="1"/>
  <c r="EN30" i="1" s="1"/>
  <c r="X118" i="4" l="1"/>
  <c r="AB118" i="4"/>
  <c r="AA120" i="4"/>
  <c r="W120" i="4"/>
  <c r="Z118" i="4"/>
  <c r="Y118" i="4"/>
  <c r="FQ9" i="1"/>
  <c r="H42" i="4"/>
  <c r="H46" i="4" s="1"/>
  <c r="H37" i="4"/>
  <c r="EN6" i="1"/>
  <c r="FG5" i="1"/>
  <c r="FG30" i="1" s="1"/>
  <c r="BR5" i="1"/>
  <c r="BR30" i="1" s="1"/>
  <c r="AB119" i="4" l="1"/>
  <c r="X119" i="4"/>
  <c r="AA121" i="4"/>
  <c r="W121" i="4"/>
  <c r="Z119" i="4"/>
  <c r="Y119" i="4"/>
  <c r="FG6" i="1"/>
  <c r="BR6" i="1"/>
  <c r="X120" i="4" l="1"/>
  <c r="AB120" i="4"/>
  <c r="AA122" i="4"/>
  <c r="W122" i="4"/>
  <c r="Z120" i="4"/>
  <c r="Y120" i="4"/>
  <c r="FG9" i="1"/>
  <c r="BR9" i="1"/>
  <c r="AB121" i="4" l="1"/>
  <c r="X121" i="4"/>
  <c r="W123" i="4"/>
  <c r="AA123" i="4"/>
  <c r="Y121" i="4"/>
  <c r="Z121" i="4"/>
  <c r="GP5" i="1"/>
  <c r="GP30" i="1" s="1"/>
  <c r="G44" i="3"/>
  <c r="G42" i="3"/>
  <c r="G29" i="3"/>
  <c r="G28" i="3"/>
  <c r="G27" i="3"/>
  <c r="G26" i="3"/>
  <c r="X122" i="4" l="1"/>
  <c r="AB122" i="4"/>
  <c r="W124" i="4"/>
  <c r="AA124" i="4"/>
  <c r="Y122" i="4"/>
  <c r="Z122" i="4"/>
  <c r="F43" i="4"/>
  <c r="E43" i="4"/>
  <c r="D43" i="4"/>
  <c r="C43" i="4"/>
  <c r="F42" i="4"/>
  <c r="E42" i="4"/>
  <c r="D42" i="4"/>
  <c r="C42" i="4"/>
  <c r="F41" i="4"/>
  <c r="E41" i="4"/>
  <c r="D41" i="4"/>
  <c r="C41" i="4"/>
  <c r="F40" i="4"/>
  <c r="E40" i="4"/>
  <c r="D40" i="4"/>
  <c r="C40" i="4"/>
  <c r="X123" i="4" l="1"/>
  <c r="AB123" i="4"/>
  <c r="AA125" i="4"/>
  <c r="W125" i="4"/>
  <c r="Z123" i="4"/>
  <c r="Y123" i="4"/>
  <c r="E46" i="4"/>
  <c r="F46" i="4"/>
  <c r="F47" i="4"/>
  <c r="C46" i="4"/>
  <c r="D47" i="4"/>
  <c r="E47" i="4"/>
  <c r="D46" i="4"/>
  <c r="C47" i="4"/>
  <c r="C45" i="4"/>
  <c r="D45" i="4"/>
  <c r="F44" i="4"/>
  <c r="E45" i="4"/>
  <c r="F45" i="4"/>
  <c r="C44" i="4"/>
  <c r="D44" i="4"/>
  <c r="E44" i="4"/>
  <c r="GP9" i="1"/>
  <c r="DH5" i="1"/>
  <c r="DH30" i="1" s="1"/>
  <c r="DF5" i="1"/>
  <c r="DF30" i="1" s="1"/>
  <c r="DE5" i="1"/>
  <c r="DE30" i="1" s="1"/>
  <c r="X124" i="4" l="1"/>
  <c r="AB124" i="4"/>
  <c r="AA126" i="4"/>
  <c r="W126" i="4"/>
  <c r="Y124" i="4"/>
  <c r="Z124" i="4"/>
  <c r="F37" i="4"/>
  <c r="E37" i="4"/>
  <c r="C37" i="4"/>
  <c r="D38" i="4"/>
  <c r="E38" i="4"/>
  <c r="E36" i="4"/>
  <c r="F36" i="4"/>
  <c r="F35" i="4"/>
  <c r="F38" i="4"/>
  <c r="D36" i="4"/>
  <c r="C36" i="4"/>
  <c r="C38" i="4"/>
  <c r="D37" i="4"/>
  <c r="E35" i="4"/>
  <c r="D35" i="4"/>
  <c r="C35" i="4"/>
  <c r="DH6" i="1"/>
  <c r="DE6" i="1"/>
  <c r="DF6" i="1"/>
  <c r="A10" i="1"/>
  <c r="EQ5" i="1"/>
  <c r="EQ30" i="1" s="1"/>
  <c r="EP5" i="1"/>
  <c r="EP30" i="1" s="1"/>
  <c r="EO5" i="1"/>
  <c r="DG5" i="1"/>
  <c r="DG30" i="1" s="1"/>
  <c r="FW5" i="1"/>
  <c r="FW30" i="1" s="1"/>
  <c r="GI5" i="1"/>
  <c r="GI6" i="1" s="1"/>
  <c r="FZ5" i="1"/>
  <c r="FZ30" i="1" s="1"/>
  <c r="X125" i="4" l="1"/>
  <c r="AB125" i="4"/>
  <c r="AA127" i="4"/>
  <c r="W127" i="4"/>
  <c r="Y125" i="4"/>
  <c r="Z125" i="4"/>
  <c r="EO30" i="1"/>
  <c r="EO6" i="1"/>
  <c r="DH9" i="1"/>
  <c r="DF9" i="1"/>
  <c r="DE9" i="1"/>
  <c r="EQ6" i="1"/>
  <c r="EP6" i="1"/>
  <c r="DG6" i="1"/>
  <c r="GI30" i="1"/>
  <c r="GI9" i="1"/>
  <c r="FW6" i="1"/>
  <c r="FZ6" i="1"/>
  <c r="AB126" i="4" l="1"/>
  <c r="X126" i="4"/>
  <c r="W128" i="4"/>
  <c r="AA128" i="4"/>
  <c r="Z126" i="4"/>
  <c r="Y126" i="4"/>
  <c r="EQ9" i="1"/>
  <c r="EP9" i="1"/>
  <c r="DG9" i="1"/>
  <c r="FW9" i="1"/>
  <c r="FZ9" i="1"/>
  <c r="X127" i="4" l="1"/>
  <c r="AB127" i="4"/>
  <c r="W129" i="4"/>
  <c r="AA129" i="4"/>
  <c r="Z127" i="4"/>
  <c r="Y127" i="4"/>
  <c r="CQ5" i="1"/>
  <c r="CQ30" i="1" s="1"/>
  <c r="FR5" i="1"/>
  <c r="FR30" i="1" s="1"/>
  <c r="FO5" i="1"/>
  <c r="FO30" i="1" s="1"/>
  <c r="CO5" i="1"/>
  <c r="CO30" i="1" s="1"/>
  <c r="DD5" i="1"/>
  <c r="DD30" i="1" s="1"/>
  <c r="X128" i="4" l="1"/>
  <c r="AB128" i="4"/>
  <c r="Z129" i="4"/>
  <c r="Z128" i="4"/>
  <c r="Y129" i="4"/>
  <c r="Y128" i="4"/>
  <c r="CQ6" i="1"/>
  <c r="FR6" i="1"/>
  <c r="FO6" i="1"/>
  <c r="CO6" i="1"/>
  <c r="DD6" i="1"/>
  <c r="AB129" i="4" l="1"/>
  <c r="X129" i="4"/>
  <c r="CQ9" i="1"/>
  <c r="FR9" i="1"/>
  <c r="FO9" i="1"/>
  <c r="CO9" i="1"/>
  <c r="DD9" i="1"/>
  <c r="AT5" i="1" l="1"/>
  <c r="AT30" i="1" s="1"/>
  <c r="AS5" i="1"/>
  <c r="AS30" i="1" s="1"/>
  <c r="AS6" i="1" l="1"/>
  <c r="AT6" i="1"/>
  <c r="AT9" i="1" l="1"/>
  <c r="AS9" i="1"/>
  <c r="BA5" i="1" l="1"/>
  <c r="BA30" i="1" s="1"/>
  <c r="AY5" i="1"/>
  <c r="AY30" i="1" s="1"/>
  <c r="BC5" i="1"/>
  <c r="BC30" i="1" s="1"/>
  <c r="AV5" i="1"/>
  <c r="AV30" i="1" s="1"/>
  <c r="A7" i="1"/>
  <c r="B20" i="1" s="1"/>
  <c r="FT9" i="1"/>
  <c r="FS9" i="1"/>
  <c r="FP9" i="1"/>
  <c r="FB9" i="1"/>
  <c r="EZ9" i="1"/>
  <c r="EY9" i="1"/>
  <c r="EX9" i="1"/>
  <c r="A9" i="1"/>
  <c r="B14" i="1" l="1"/>
  <c r="B13" i="1"/>
  <c r="B12" i="1"/>
  <c r="B11" i="1"/>
  <c r="DC20" i="1"/>
  <c r="DB20" i="1"/>
  <c r="B15" i="1"/>
  <c r="B10" i="1"/>
  <c r="B16" i="1"/>
  <c r="BA6" i="1"/>
  <c r="AY6" i="1"/>
  <c r="BC6" i="1"/>
  <c r="AV6" i="1"/>
  <c r="DB23" i="1" l="1"/>
  <c r="DB21" i="1"/>
  <c r="DB22" i="1"/>
  <c r="DB24" i="1"/>
  <c r="DB16" i="1"/>
  <c r="DC16" i="1"/>
  <c r="DC22" i="1"/>
  <c r="DC21" i="1"/>
  <c r="DC24" i="1"/>
  <c r="DC23" i="1"/>
  <c r="GG16" i="1"/>
  <c r="GF16" i="1"/>
  <c r="GH16" i="1"/>
  <c r="FA16" i="1"/>
  <c r="EM16" i="1"/>
  <c r="AH16" i="1"/>
  <c r="FK16" i="1"/>
  <c r="FL16" i="1"/>
  <c r="FM16" i="1"/>
  <c r="FN16" i="1"/>
  <c r="FH16" i="1"/>
  <c r="FJ16" i="1"/>
  <c r="AK16" i="1"/>
  <c r="AJ16" i="1"/>
  <c r="AI16" i="1"/>
  <c r="EF16" i="1"/>
  <c r="BP16" i="1"/>
  <c r="EE16" i="1"/>
  <c r="GO16" i="1"/>
  <c r="GM16" i="1"/>
  <c r="GL16" i="1"/>
  <c r="GK16" i="1"/>
  <c r="CR16" i="1"/>
  <c r="CQ16" i="1"/>
  <c r="FZ16" i="1"/>
  <c r="CY16" i="1"/>
  <c r="BR16" i="1"/>
  <c r="DI16" i="1"/>
  <c r="EQ16" i="1"/>
  <c r="AZ16" i="1"/>
  <c r="DE16" i="1"/>
  <c r="BX16" i="1"/>
  <c r="AP16" i="1"/>
  <c r="DG16" i="1"/>
  <c r="AO16" i="1"/>
  <c r="FG16" i="1"/>
  <c r="AN16" i="1"/>
  <c r="FB16" i="1"/>
  <c r="CT16" i="1"/>
  <c r="AX16" i="1"/>
  <c r="AM16" i="1"/>
  <c r="EZ16" i="1"/>
  <c r="AL16" i="1"/>
  <c r="EY16" i="1"/>
  <c r="CU16" i="1"/>
  <c r="CI16" i="1"/>
  <c r="DD16" i="1"/>
  <c r="CZ16" i="1"/>
  <c r="EX16" i="1"/>
  <c r="GI16" i="1"/>
  <c r="DH16" i="1"/>
  <c r="DF16" i="1"/>
  <c r="DP16" i="1"/>
  <c r="CS16" i="1"/>
  <c r="DJ16" i="1"/>
  <c r="AT16" i="1"/>
  <c r="FR16" i="1"/>
  <c r="EP16" i="1"/>
  <c r="FW16" i="1"/>
  <c r="AU16" i="1"/>
  <c r="DA16" i="1"/>
  <c r="GP16" i="1"/>
  <c r="CP16" i="1"/>
  <c r="CO16" i="1"/>
  <c r="BD16" i="1"/>
  <c r="FY16" i="1"/>
  <c r="CX16" i="1"/>
  <c r="AG16" i="1"/>
  <c r="FO16" i="1"/>
  <c r="FP16" i="1"/>
  <c r="FT16" i="1"/>
  <c r="FQ16" i="1"/>
  <c r="FS16" i="1"/>
  <c r="AS16" i="1"/>
  <c r="AY9" i="1"/>
  <c r="BA9" i="1"/>
  <c r="BC9" i="1"/>
  <c r="AV9" i="1"/>
  <c r="ES5" i="1"/>
  <c r="ER5" i="1"/>
  <c r="AR5" i="1"/>
  <c r="AQ5" i="1"/>
  <c r="CH5" i="1"/>
  <c r="CG5" i="1"/>
  <c r="BA16" i="1" l="1"/>
  <c r="BC16" i="1"/>
  <c r="AY16" i="1"/>
  <c r="AV16" i="1"/>
  <c r="AQ30" i="1"/>
  <c r="AR30" i="1"/>
  <c r="CG30" i="1"/>
  <c r="CH30" i="1"/>
  <c r="ER30" i="1"/>
  <c r="ES30" i="1"/>
  <c r="ES6" i="1"/>
  <c r="ER6" i="1"/>
  <c r="AQ6" i="1"/>
  <c r="AR6" i="1"/>
  <c r="CG6" i="1"/>
  <c r="CH6" i="1"/>
  <c r="ES9" i="1" l="1"/>
  <c r="ER9" i="1"/>
  <c r="AQ9" i="1"/>
  <c r="AR9" i="1"/>
  <c r="CH9" i="1"/>
  <c r="CG9" i="1"/>
  <c r="AQ16" i="1" l="1"/>
  <c r="AR16" i="1"/>
  <c r="ES16" i="1"/>
  <c r="ER16" i="1"/>
  <c r="CG16" i="1"/>
  <c r="CH16" i="1"/>
  <c r="GE5" i="1" l="1"/>
  <c r="GE30" i="1" l="1"/>
  <c r="GE6" i="1"/>
  <c r="GJ5" i="1"/>
  <c r="FI5" i="1"/>
  <c r="GE9" i="1" l="1"/>
  <c r="GJ30" i="1"/>
  <c r="FI30" i="1"/>
  <c r="GJ6" i="1"/>
  <c r="FF5" i="1"/>
  <c r="FE5" i="1"/>
  <c r="GE16" i="1" l="1"/>
  <c r="GJ9" i="1"/>
  <c r="FE30" i="1"/>
  <c r="FF30" i="1"/>
  <c r="FI9" i="1"/>
  <c r="FE6" i="1"/>
  <c r="FF6" i="1"/>
  <c r="GJ16" i="1" l="1"/>
  <c r="FI16" i="1"/>
  <c r="FF9" i="1"/>
  <c r="FE9" i="1"/>
  <c r="FE16" i="1" l="1"/>
  <c r="FF16" i="1"/>
  <c r="EL5" i="1" l="1"/>
  <c r="EK5" i="1"/>
  <c r="EK30" i="1" l="1"/>
  <c r="EL30" i="1"/>
  <c r="EL6" i="1"/>
  <c r="EK6" i="1"/>
  <c r="EK9" i="1" l="1"/>
  <c r="FS5" i="1"/>
  <c r="FS30" i="1" s="1"/>
  <c r="DQ5" i="1"/>
  <c r="EL16" i="1" l="1"/>
  <c r="EK16" i="1"/>
  <c r="DQ30" i="1"/>
  <c r="DQ6" i="1"/>
  <c r="BZ5" i="1"/>
  <c r="BY5" i="1"/>
  <c r="DQ9" i="1" l="1"/>
  <c r="DQ16" i="1" l="1"/>
  <c r="EY5" i="1"/>
  <c r="EY30" i="1" s="1"/>
  <c r="BW5" i="1" l="1"/>
  <c r="BV5" i="1"/>
  <c r="CF5" i="1"/>
  <c r="BV30" i="1" l="1"/>
  <c r="BW30" i="1"/>
  <c r="CF30" i="1"/>
  <c r="BV6" i="1"/>
  <c r="BW6" i="1"/>
  <c r="CF6" i="1"/>
  <c r="FP5" i="1"/>
  <c r="CW5" i="1"/>
  <c r="F26" i="3"/>
  <c r="E26" i="3"/>
  <c r="C26" i="3"/>
  <c r="B26" i="3"/>
  <c r="BW9" i="1" l="1"/>
  <c r="BV9" i="1"/>
  <c r="CF9" i="1"/>
  <c r="CW30" i="1"/>
  <c r="FP30" i="1"/>
  <c r="CW6" i="1"/>
  <c r="FT5" i="1"/>
  <c r="BV16" i="1" l="1"/>
  <c r="BW16" i="1"/>
  <c r="CF16" i="1"/>
  <c r="CW9" i="1"/>
  <c r="FT30" i="1"/>
  <c r="FV5" i="1"/>
  <c r="FU5" i="1"/>
  <c r="EV5" i="1"/>
  <c r="CW16" i="1" l="1"/>
  <c r="FV30" i="1"/>
  <c r="EV30" i="1"/>
  <c r="FU30" i="1"/>
  <c r="FV6" i="1"/>
  <c r="FU6" i="1"/>
  <c r="EV6" i="1"/>
  <c r="EW5" i="1"/>
  <c r="FU9" i="1" l="1"/>
  <c r="FV9" i="1"/>
  <c r="EV9" i="1"/>
  <c r="EW30" i="1"/>
  <c r="EW6" i="1"/>
  <c r="BO5" i="1"/>
  <c r="GR5" i="1"/>
  <c r="GQ5" i="1"/>
  <c r="GN5" i="1"/>
  <c r="F44" i="3"/>
  <c r="F43" i="3"/>
  <c r="F42" i="3"/>
  <c r="F29" i="3"/>
  <c r="F28" i="3"/>
  <c r="F27" i="3"/>
  <c r="F25" i="3"/>
  <c r="F24" i="3"/>
  <c r="E44" i="3"/>
  <c r="E43" i="3"/>
  <c r="E42" i="3"/>
  <c r="E29" i="3"/>
  <c r="E28" i="3"/>
  <c r="E27" i="3"/>
  <c r="E25" i="3"/>
  <c r="E24" i="3"/>
  <c r="EV16" i="1" l="1"/>
  <c r="FV16" i="1"/>
  <c r="FU16" i="1"/>
  <c r="EW9" i="1"/>
  <c r="BO30" i="1"/>
  <c r="GN30" i="1"/>
  <c r="BO6" i="1"/>
  <c r="GQ30" i="1"/>
  <c r="GQ6" i="1"/>
  <c r="GR30" i="1"/>
  <c r="GR6" i="1"/>
  <c r="GN6" i="1"/>
  <c r="A30" i="1"/>
  <c r="A6" i="1"/>
  <c r="B7" i="1" s="1"/>
  <c r="A5" i="1"/>
  <c r="CN5" i="1"/>
  <c r="CM5" i="1"/>
  <c r="GH7" i="1" l="1"/>
  <c r="GG7" i="1"/>
  <c r="GF7" i="1"/>
  <c r="FA7" i="1"/>
  <c r="FA20" i="1" s="1"/>
  <c r="EM7" i="1"/>
  <c r="AH7" i="1"/>
  <c r="AH20" i="1" s="1"/>
  <c r="FN7" i="1"/>
  <c r="FN20" i="1" s="1"/>
  <c r="FL7" i="1"/>
  <c r="FL20" i="1" s="1"/>
  <c r="FM7" i="1"/>
  <c r="FM20" i="1" s="1"/>
  <c r="FK7" i="1"/>
  <c r="FK20" i="1" s="1"/>
  <c r="FH7" i="1"/>
  <c r="FJ7" i="1"/>
  <c r="AI7" i="1"/>
  <c r="AI20" i="1" s="1"/>
  <c r="AK7" i="1"/>
  <c r="AK20" i="1" s="1"/>
  <c r="AJ7" i="1"/>
  <c r="AJ20" i="1" s="1"/>
  <c r="EF7" i="1"/>
  <c r="EF20" i="1" s="1"/>
  <c r="BP7" i="1"/>
  <c r="BP20" i="1" s="1"/>
  <c r="EE7" i="1"/>
  <c r="EE20" i="1" s="1"/>
  <c r="GO7" i="1"/>
  <c r="GO20" i="1" s="1"/>
  <c r="GM7" i="1"/>
  <c r="GM20" i="1" s="1"/>
  <c r="GL7" i="1"/>
  <c r="GL20" i="1" s="1"/>
  <c r="GK7" i="1"/>
  <c r="GK20" i="1" s="1"/>
  <c r="EW16" i="1"/>
  <c r="AZ7" i="1"/>
  <c r="AZ20" i="1" s="1"/>
  <c r="BD7" i="1"/>
  <c r="BD20" i="1" s="1"/>
  <c r="AU7" i="1"/>
  <c r="AU20" i="1" s="1"/>
  <c r="AX7" i="1"/>
  <c r="AX20" i="1" s="1"/>
  <c r="AG7" i="1"/>
  <c r="CY7" i="1"/>
  <c r="CY20" i="1" s="1"/>
  <c r="CX7" i="1"/>
  <c r="CX20" i="1" s="1"/>
  <c r="DA7" i="1"/>
  <c r="DA20" i="1" s="1"/>
  <c r="CZ7" i="1"/>
  <c r="CZ20" i="1" s="1"/>
  <c r="BX7" i="1"/>
  <c r="BX20" i="1" s="1"/>
  <c r="DJ7" i="1"/>
  <c r="DJ20" i="1" s="1"/>
  <c r="DI7" i="1"/>
  <c r="DI20" i="1" s="1"/>
  <c r="FY7" i="1"/>
  <c r="FY20" i="1" s="1"/>
  <c r="CU7" i="1"/>
  <c r="CU20" i="1" s="1"/>
  <c r="CT7" i="1"/>
  <c r="CT20" i="1" s="1"/>
  <c r="CS7" i="1"/>
  <c r="CS20" i="1" s="1"/>
  <c r="CR7" i="1"/>
  <c r="CR20" i="1" s="1"/>
  <c r="FQ7" i="1"/>
  <c r="FQ20" i="1" s="1"/>
  <c r="CP7" i="1"/>
  <c r="CP20" i="1" s="1"/>
  <c r="FG7" i="1"/>
  <c r="GP7" i="1"/>
  <c r="GP20" i="1" s="1"/>
  <c r="BR7" i="1"/>
  <c r="BR20" i="1" s="1"/>
  <c r="DH7" i="1"/>
  <c r="DH20" i="1" s="1"/>
  <c r="CH7" i="1"/>
  <c r="CH20" i="1" s="1"/>
  <c r="CF7" i="1"/>
  <c r="CF20" i="1" s="1"/>
  <c r="CG7" i="1"/>
  <c r="CG20" i="1" s="1"/>
  <c r="DF7" i="1"/>
  <c r="DF20" i="1" s="1"/>
  <c r="DE7" i="1"/>
  <c r="DE20" i="1" s="1"/>
  <c r="GQ9" i="1"/>
  <c r="GR9" i="1"/>
  <c r="BO9" i="1"/>
  <c r="GN9" i="1"/>
  <c r="EP7" i="1"/>
  <c r="EQ7" i="1"/>
  <c r="DG7" i="1"/>
  <c r="DG20" i="1" s="1"/>
  <c r="FW7" i="1"/>
  <c r="FW20" i="1" s="1"/>
  <c r="GI7" i="1"/>
  <c r="GI20" i="1" s="1"/>
  <c r="FZ7" i="1"/>
  <c r="FZ20" i="1" s="1"/>
  <c r="CQ7" i="1"/>
  <c r="CQ20" i="1" s="1"/>
  <c r="FO7" i="1"/>
  <c r="FO20" i="1" s="1"/>
  <c r="FR7" i="1"/>
  <c r="DD7" i="1"/>
  <c r="DD20" i="1" s="1"/>
  <c r="CO7" i="1"/>
  <c r="CO20" i="1" s="1"/>
  <c r="AT7" i="1"/>
  <c r="AT20" i="1" s="1"/>
  <c r="AS7" i="1"/>
  <c r="AS20" i="1" s="1"/>
  <c r="BA7" i="1"/>
  <c r="BA20" i="1" s="1"/>
  <c r="AY7" i="1"/>
  <c r="AY20" i="1" s="1"/>
  <c r="AV7" i="1"/>
  <c r="AV20" i="1" s="1"/>
  <c r="BC7" i="1"/>
  <c r="BC20" i="1" s="1"/>
  <c r="FF7" i="1"/>
  <c r="FF20" i="1" s="1"/>
  <c r="BO7" i="1"/>
  <c r="DP7" i="1"/>
  <c r="FE7" i="1"/>
  <c r="FE20" i="1" s="1"/>
  <c r="EK7" i="1"/>
  <c r="EK20" i="1" s="1"/>
  <c r="ES7" i="1"/>
  <c r="ES20" i="1" s="1"/>
  <c r="DK7" i="1"/>
  <c r="FT7" i="1"/>
  <c r="AQ7" i="1"/>
  <c r="AQ20" i="1" s="1"/>
  <c r="EZ7" i="1"/>
  <c r="CW7" i="1"/>
  <c r="CW20" i="1" s="1"/>
  <c r="FP7" i="1"/>
  <c r="FP20" i="1" s="1"/>
  <c r="BV7" i="1"/>
  <c r="BV20" i="1" s="1"/>
  <c r="FS7" i="1"/>
  <c r="FB7" i="1"/>
  <c r="FB20" i="1" s="1"/>
  <c r="ER7" i="1"/>
  <c r="ER20" i="1" s="1"/>
  <c r="BW7" i="1"/>
  <c r="BW20" i="1" s="1"/>
  <c r="GJ7" i="1"/>
  <c r="GJ20" i="1" s="1"/>
  <c r="GE20" i="1"/>
  <c r="FI7" i="1"/>
  <c r="DQ7" i="1"/>
  <c r="DQ20" i="1" s="1"/>
  <c r="FV7" i="1"/>
  <c r="EX7" i="1"/>
  <c r="EY7" i="1"/>
  <c r="EL7" i="1"/>
  <c r="EL20" i="1" s="1"/>
  <c r="GN7" i="1"/>
  <c r="GR7" i="1"/>
  <c r="EV7" i="1"/>
  <c r="EV20" i="1" s="1"/>
  <c r="AR7" i="1"/>
  <c r="AR20" i="1" s="1"/>
  <c r="GQ7" i="1"/>
  <c r="FU7" i="1"/>
  <c r="EW7" i="1"/>
  <c r="EW20" i="1" s="1"/>
  <c r="CM6" i="1"/>
  <c r="CN6" i="1"/>
  <c r="GI21" i="1" l="1"/>
  <c r="GI24" i="1"/>
  <c r="GI23" i="1"/>
  <c r="GI22" i="1"/>
  <c r="CY21" i="1"/>
  <c r="CY23" i="1"/>
  <c r="CY22" i="1"/>
  <c r="CY24" i="1"/>
  <c r="DG21" i="1"/>
  <c r="DG24" i="1"/>
  <c r="DG23" i="1"/>
  <c r="DG22" i="1"/>
  <c r="DF21" i="1"/>
  <c r="DF22" i="1"/>
  <c r="DF23" i="1"/>
  <c r="DF24" i="1"/>
  <c r="GM21" i="1"/>
  <c r="GM22" i="1"/>
  <c r="GM23" i="1"/>
  <c r="GM24" i="1"/>
  <c r="CU21" i="1"/>
  <c r="CU23" i="1"/>
  <c r="CU24" i="1"/>
  <c r="CU22" i="1"/>
  <c r="AG21" i="1"/>
  <c r="AG24" i="1"/>
  <c r="AG22" i="1"/>
  <c r="AG23" i="1"/>
  <c r="AJ21" i="1"/>
  <c r="AJ23" i="1"/>
  <c r="AJ22" i="1"/>
  <c r="AJ24" i="1"/>
  <c r="CW21" i="1"/>
  <c r="CW23" i="1"/>
  <c r="CW22" i="1"/>
  <c r="CW24" i="1"/>
  <c r="AU21" i="1"/>
  <c r="AU22" i="1"/>
  <c r="AU24" i="1"/>
  <c r="AU23" i="1"/>
  <c r="CG21" i="1"/>
  <c r="CG23" i="1"/>
  <c r="CG24" i="1"/>
  <c r="CG22" i="1"/>
  <c r="CS21" i="1"/>
  <c r="CS23" i="1"/>
  <c r="CS22" i="1"/>
  <c r="CS24" i="1"/>
  <c r="FQ21" i="1"/>
  <c r="FQ22" i="1"/>
  <c r="FQ23" i="1"/>
  <c r="FQ24" i="1"/>
  <c r="CX21" i="1"/>
  <c r="CX24" i="1"/>
  <c r="CX23" i="1"/>
  <c r="CX22" i="1"/>
  <c r="AZ21" i="1"/>
  <c r="AZ23" i="1"/>
  <c r="AZ22" i="1"/>
  <c r="AZ24" i="1"/>
  <c r="DE21" i="1"/>
  <c r="DE22" i="1"/>
  <c r="DE23" i="1"/>
  <c r="DE24" i="1"/>
  <c r="EE21" i="1"/>
  <c r="EE23" i="1"/>
  <c r="EE22" i="1"/>
  <c r="EE24" i="1"/>
  <c r="AR21" i="1"/>
  <c r="AR22" i="1"/>
  <c r="AR23" i="1"/>
  <c r="AR24" i="1"/>
  <c r="AI21" i="1"/>
  <c r="AI22" i="1"/>
  <c r="AI24" i="1"/>
  <c r="AI23" i="1"/>
  <c r="ES21" i="1"/>
  <c r="ES24" i="1"/>
  <c r="ES23" i="1"/>
  <c r="ES22" i="1"/>
  <c r="GO21" i="1"/>
  <c r="GO23" i="1"/>
  <c r="GO24" i="1"/>
  <c r="GO22" i="1"/>
  <c r="BR21" i="1"/>
  <c r="BR23" i="1"/>
  <c r="BR24" i="1"/>
  <c r="BR22" i="1"/>
  <c r="FK21" i="1"/>
  <c r="FK23" i="1"/>
  <c r="FK22" i="1"/>
  <c r="FK24" i="1"/>
  <c r="FW21" i="1"/>
  <c r="FW24" i="1"/>
  <c r="FW22" i="1"/>
  <c r="FW23" i="1"/>
  <c r="GL21" i="1"/>
  <c r="GL24" i="1"/>
  <c r="GL23" i="1"/>
  <c r="GL22" i="1"/>
  <c r="DH21" i="1"/>
  <c r="DH24" i="1"/>
  <c r="DH23" i="1"/>
  <c r="DH22" i="1"/>
  <c r="CQ21" i="1"/>
  <c r="CQ23" i="1"/>
  <c r="CQ22" i="1"/>
  <c r="CQ24" i="1"/>
  <c r="FM21" i="1"/>
  <c r="FM22" i="1"/>
  <c r="FM24" i="1"/>
  <c r="FM23" i="1"/>
  <c r="AQ21" i="1"/>
  <c r="AQ23" i="1"/>
  <c r="AQ22" i="1"/>
  <c r="AQ24" i="1"/>
  <c r="AV21" i="1"/>
  <c r="AV24" i="1"/>
  <c r="AV23" i="1"/>
  <c r="AV22" i="1"/>
  <c r="CF21" i="1"/>
  <c r="CF22" i="1"/>
  <c r="CF23" i="1"/>
  <c r="CF24" i="1"/>
  <c r="CO21" i="1"/>
  <c r="CO24" i="1"/>
  <c r="CO23" i="1"/>
  <c r="CO22" i="1"/>
  <c r="GE21" i="1"/>
  <c r="GE22" i="1"/>
  <c r="GE24" i="1"/>
  <c r="GE23" i="1"/>
  <c r="FL23" i="1"/>
  <c r="FL24" i="1"/>
  <c r="FL22" i="1"/>
  <c r="BP21" i="1"/>
  <c r="BP23" i="1"/>
  <c r="BP22" i="1"/>
  <c r="BP24" i="1"/>
  <c r="DD21" i="1"/>
  <c r="DD24" i="1"/>
  <c r="DD22" i="1"/>
  <c r="DD23" i="1"/>
  <c r="CP21" i="1"/>
  <c r="CP22" i="1"/>
  <c r="CP23" i="1"/>
  <c r="CP24" i="1"/>
  <c r="GJ21" i="1"/>
  <c r="GJ22" i="1"/>
  <c r="GJ23" i="1"/>
  <c r="GJ24" i="1"/>
  <c r="FN24" i="1"/>
  <c r="FN23" i="1"/>
  <c r="FN22" i="1"/>
  <c r="EW21" i="1"/>
  <c r="EW24" i="1"/>
  <c r="EW23" i="1"/>
  <c r="EW22" i="1"/>
  <c r="CH21" i="1"/>
  <c r="CH22" i="1"/>
  <c r="CH24" i="1"/>
  <c r="CH23" i="1"/>
  <c r="EV21" i="1"/>
  <c r="EV24" i="1"/>
  <c r="EV22" i="1"/>
  <c r="EV23" i="1"/>
  <c r="AT21" i="1"/>
  <c r="AT24" i="1"/>
  <c r="AT23" i="1"/>
  <c r="AT22" i="1"/>
  <c r="GP21" i="1"/>
  <c r="GP24" i="1"/>
  <c r="GP22" i="1"/>
  <c r="GP23" i="1"/>
  <c r="EL21" i="1"/>
  <c r="EL22" i="1"/>
  <c r="EL23" i="1"/>
  <c r="EL24" i="1"/>
  <c r="CR21" i="1"/>
  <c r="CR24" i="1"/>
  <c r="CR23" i="1"/>
  <c r="CR22" i="1"/>
  <c r="BW21" i="1"/>
  <c r="BW22" i="1"/>
  <c r="BW24" i="1"/>
  <c r="BW23" i="1"/>
  <c r="FY21" i="1"/>
  <c r="FY23" i="1"/>
  <c r="FY24" i="1"/>
  <c r="FY22" i="1"/>
  <c r="AH21" i="1"/>
  <c r="AH24" i="1"/>
  <c r="AH23" i="1"/>
  <c r="AH22" i="1"/>
  <c r="BD21" i="1"/>
  <c r="BD22" i="1"/>
  <c r="BD23" i="1"/>
  <c r="BD24" i="1"/>
  <c r="AS21" i="1"/>
  <c r="AS23" i="1"/>
  <c r="AS24" i="1"/>
  <c r="AS22" i="1"/>
  <c r="FO21" i="1"/>
  <c r="FO22" i="1"/>
  <c r="FO23" i="1"/>
  <c r="FO24" i="1"/>
  <c r="ER21" i="1"/>
  <c r="ER22" i="1"/>
  <c r="ER23" i="1"/>
  <c r="ER24" i="1"/>
  <c r="DI21" i="1"/>
  <c r="DI23" i="1"/>
  <c r="DI22" i="1"/>
  <c r="DI24" i="1"/>
  <c r="EK21" i="1"/>
  <c r="EK23" i="1"/>
  <c r="EK22" i="1"/>
  <c r="EK24" i="1"/>
  <c r="FE21" i="1"/>
  <c r="FE22" i="1"/>
  <c r="FE24" i="1"/>
  <c r="FE23" i="1"/>
  <c r="GK21" i="1"/>
  <c r="GK22" i="1"/>
  <c r="GK24" i="1"/>
  <c r="GK23" i="1"/>
  <c r="BC21" i="1"/>
  <c r="BC22" i="1"/>
  <c r="BC23" i="1"/>
  <c r="BC24" i="1"/>
  <c r="FB21" i="1"/>
  <c r="FB23" i="1"/>
  <c r="FB24" i="1"/>
  <c r="FB22" i="1"/>
  <c r="DJ21" i="1"/>
  <c r="DJ23" i="1"/>
  <c r="DJ24" i="1"/>
  <c r="DJ22" i="1"/>
  <c r="FA21" i="1"/>
  <c r="FA24" i="1"/>
  <c r="FA22" i="1"/>
  <c r="FA23" i="1"/>
  <c r="AX21" i="1"/>
  <c r="AX23" i="1"/>
  <c r="AX24" i="1"/>
  <c r="AX22" i="1"/>
  <c r="CT21" i="1"/>
  <c r="CT22" i="1"/>
  <c r="CT23" i="1"/>
  <c r="CT24" i="1"/>
  <c r="AK21" i="1"/>
  <c r="AK22" i="1"/>
  <c r="AK24" i="1"/>
  <c r="AK23" i="1"/>
  <c r="BX21" i="1"/>
  <c r="BX22" i="1"/>
  <c r="BX23" i="1"/>
  <c r="BX24" i="1"/>
  <c r="AY21" i="1"/>
  <c r="AY22" i="1"/>
  <c r="AY24" i="1"/>
  <c r="AY23" i="1"/>
  <c r="BA21" i="1"/>
  <c r="BA23" i="1"/>
  <c r="BA24" i="1"/>
  <c r="BA22" i="1"/>
  <c r="DQ21" i="1"/>
  <c r="DQ22" i="1"/>
  <c r="DQ24" i="1"/>
  <c r="DQ23" i="1"/>
  <c r="BV21" i="1"/>
  <c r="BV23" i="1"/>
  <c r="BV22" i="1"/>
  <c r="BV24" i="1"/>
  <c r="CZ21" i="1"/>
  <c r="CZ22" i="1"/>
  <c r="CZ24" i="1"/>
  <c r="CZ23" i="1"/>
  <c r="FZ21" i="1"/>
  <c r="FZ24" i="1"/>
  <c r="FZ22" i="1"/>
  <c r="FZ23" i="1"/>
  <c r="FF21" i="1"/>
  <c r="FF24" i="1"/>
  <c r="FF23" i="1"/>
  <c r="FF22" i="1"/>
  <c r="EF21" i="1"/>
  <c r="EF24" i="1"/>
  <c r="EF23" i="1"/>
  <c r="EF22" i="1"/>
  <c r="FP21" i="1"/>
  <c r="FP24" i="1"/>
  <c r="FP22" i="1"/>
  <c r="FP23" i="1"/>
  <c r="DA21" i="1"/>
  <c r="DA23" i="1"/>
  <c r="DA22" i="1"/>
  <c r="DA24" i="1"/>
  <c r="GN20" i="1"/>
  <c r="BO20" i="1"/>
  <c r="GR20" i="1"/>
  <c r="FI21" i="1"/>
  <c r="FI20" i="1"/>
  <c r="FG21" i="1"/>
  <c r="FG20" i="1"/>
  <c r="FL21" i="1"/>
  <c r="FN21" i="1"/>
  <c r="GQ20" i="1"/>
  <c r="GN16" i="1"/>
  <c r="GQ16" i="1"/>
  <c r="BO16" i="1"/>
  <c r="GR16" i="1"/>
  <c r="CN9" i="1"/>
  <c r="CM9" i="1"/>
  <c r="CM7" i="1"/>
  <c r="CN7" i="1"/>
  <c r="B24" i="3"/>
  <c r="BN5" i="1"/>
  <c r="BO21" i="1" l="1"/>
  <c r="BO22" i="1"/>
  <c r="BO24" i="1"/>
  <c r="BO23" i="1"/>
  <c r="GQ21" i="1"/>
  <c r="GQ23" i="1"/>
  <c r="GQ22" i="1"/>
  <c r="GQ24" i="1"/>
  <c r="GN21" i="1"/>
  <c r="GN24" i="1"/>
  <c r="GN22" i="1"/>
  <c r="GN23" i="1"/>
  <c r="GR21" i="1"/>
  <c r="GR24" i="1"/>
  <c r="GR23" i="1"/>
  <c r="GR22" i="1"/>
  <c r="CM20" i="1"/>
  <c r="CN20" i="1"/>
  <c r="CN16" i="1"/>
  <c r="CM16" i="1"/>
  <c r="BN30" i="1"/>
  <c r="BN6" i="1"/>
  <c r="CN21" i="1" l="1"/>
  <c r="CN23" i="1"/>
  <c r="CN22" i="1"/>
  <c r="CN24" i="1"/>
  <c r="CM21" i="1"/>
  <c r="CM24" i="1"/>
  <c r="CM22" i="1"/>
  <c r="CM23" i="1"/>
  <c r="BN9" i="1"/>
  <c r="BN7" i="1"/>
  <c r="BM5" i="1"/>
  <c r="BN20" i="1" l="1"/>
  <c r="BN16" i="1"/>
  <c r="BM30" i="1"/>
  <c r="BM6" i="1"/>
  <c r="BN21" i="1" l="1"/>
  <c r="BN22" i="1"/>
  <c r="BN23" i="1"/>
  <c r="BN24" i="1"/>
  <c r="BM9" i="1"/>
  <c r="BM7" i="1"/>
  <c r="BL5" i="1"/>
  <c r="BK5" i="1"/>
  <c r="BJ5" i="1"/>
  <c r="BI5" i="1"/>
  <c r="BM20" i="1" l="1"/>
  <c r="BM16" i="1"/>
  <c r="BK30" i="1"/>
  <c r="BI30" i="1"/>
  <c r="BL30" i="1"/>
  <c r="BJ30" i="1"/>
  <c r="BJ6" i="1"/>
  <c r="BI6" i="1"/>
  <c r="BK6" i="1"/>
  <c r="BL6" i="1"/>
  <c r="CV5" i="1"/>
  <c r="GT5" i="1"/>
  <c r="GS5" i="1"/>
  <c r="GA5" i="1"/>
  <c r="FX5" i="1"/>
  <c r="GD5" i="1"/>
  <c r="GC5" i="1"/>
  <c r="GB5" i="1"/>
  <c r="EJ5" i="1"/>
  <c r="EI5" i="1"/>
  <c r="EH5" i="1"/>
  <c r="EG5" i="1"/>
  <c r="ED5" i="1"/>
  <c r="EC5" i="1"/>
  <c r="EB5" i="1"/>
  <c r="EA5" i="1"/>
  <c r="DZ5" i="1"/>
  <c r="DY5" i="1"/>
  <c r="DX5" i="1"/>
  <c r="DW5" i="1"/>
  <c r="DU5" i="1"/>
  <c r="DT5" i="1"/>
  <c r="DS5" i="1"/>
  <c r="DR5" i="1"/>
  <c r="FD5" i="1"/>
  <c r="FC5" i="1"/>
  <c r="EU5" i="1"/>
  <c r="ET5" i="1"/>
  <c r="CL5" i="1"/>
  <c r="CK5" i="1"/>
  <c r="CJ5" i="1"/>
  <c r="CI5" i="1"/>
  <c r="CE5" i="1"/>
  <c r="CD5" i="1"/>
  <c r="CC5" i="1"/>
  <c r="CB5" i="1"/>
  <c r="CA5" i="1"/>
  <c r="AP5" i="1"/>
  <c r="AO5" i="1"/>
  <c r="AN5" i="1"/>
  <c r="AM5" i="1"/>
  <c r="AL5" i="1"/>
  <c r="BB5" i="1"/>
  <c r="AW5" i="1"/>
  <c r="BE5" i="1"/>
  <c r="FB5" i="1"/>
  <c r="DP5" i="1"/>
  <c r="DO5" i="1"/>
  <c r="DN5" i="1"/>
  <c r="DM5" i="1"/>
  <c r="DL5" i="1"/>
  <c r="DK5" i="1"/>
  <c r="BU5" i="1"/>
  <c r="BT5" i="1"/>
  <c r="BS5" i="1"/>
  <c r="BQ5" i="1"/>
  <c r="BZ6" i="1"/>
  <c r="BY6" i="1"/>
  <c r="BH5" i="1"/>
  <c r="BG5" i="1"/>
  <c r="BF5" i="1"/>
  <c r="EZ5" i="1"/>
  <c r="EX5" i="1"/>
  <c r="AF5" i="1"/>
  <c r="BM21" i="1" l="1"/>
  <c r="BM22" i="1"/>
  <c r="BM23" i="1"/>
  <c r="BM24" i="1"/>
  <c r="BY7" i="1"/>
  <c r="BZ7" i="1"/>
  <c r="BJ9" i="1"/>
  <c r="BJ7" i="1"/>
  <c r="BK9" i="1"/>
  <c r="BK7" i="1"/>
  <c r="BL9" i="1"/>
  <c r="BL7" i="1"/>
  <c r="BI9" i="1"/>
  <c r="BI7" i="1"/>
  <c r="BH6" i="1"/>
  <c r="BT30" i="1"/>
  <c r="BF6" i="1"/>
  <c r="BQ30" i="1"/>
  <c r="BG6" i="1"/>
  <c r="DX30" i="1"/>
  <c r="DW6" i="1"/>
  <c r="DY30" i="1"/>
  <c r="CV30" i="1"/>
  <c r="DZ6" i="1"/>
  <c r="BS30" i="1"/>
  <c r="BU6" i="1"/>
  <c r="DX6" i="1"/>
  <c r="DY6" i="1"/>
  <c r="BS6" i="1"/>
  <c r="BT6" i="1"/>
  <c r="CV6" i="1"/>
  <c r="BQ6" i="1"/>
  <c r="BU30" i="1"/>
  <c r="BH30" i="1"/>
  <c r="BZ30" i="1"/>
  <c r="BY30" i="1"/>
  <c r="BZ21" i="1" l="1"/>
  <c r="BZ23" i="1"/>
  <c r="BZ22" i="1"/>
  <c r="BZ24" i="1"/>
  <c r="BY21" i="1"/>
  <c r="BY22" i="1"/>
  <c r="BY23" i="1"/>
  <c r="BY24" i="1"/>
  <c r="BL20" i="1"/>
  <c r="BI20" i="1"/>
  <c r="BK20" i="1"/>
  <c r="BJ20" i="1"/>
  <c r="BL16" i="1"/>
  <c r="BK16" i="1"/>
  <c r="BJ16" i="1"/>
  <c r="BI16" i="1"/>
  <c r="BH9" i="1"/>
  <c r="BH7" i="1"/>
  <c r="BS9" i="1"/>
  <c r="BS7" i="1"/>
  <c r="DX9" i="1"/>
  <c r="DX7" i="1"/>
  <c r="DY9" i="1"/>
  <c r="DY7" i="1"/>
  <c r="BU9" i="1"/>
  <c r="BU7" i="1"/>
  <c r="BF9" i="1"/>
  <c r="BF7" i="1"/>
  <c r="BG9" i="1"/>
  <c r="BG7" i="1"/>
  <c r="CV9" i="1"/>
  <c r="CV7" i="1"/>
  <c r="BT9" i="1"/>
  <c r="BT7" i="1"/>
  <c r="BQ9" i="1"/>
  <c r="BQ7" i="1"/>
  <c r="DZ9" i="1"/>
  <c r="DZ7" i="1"/>
  <c r="DW9" i="1"/>
  <c r="DW7" i="1"/>
  <c r="BG30" i="1"/>
  <c r="BF30" i="1"/>
  <c r="BK21" i="1" l="1"/>
  <c r="BK22" i="1"/>
  <c r="BK24" i="1"/>
  <c r="BK23" i="1"/>
  <c r="BI21" i="1"/>
  <c r="BI24" i="1"/>
  <c r="BI23" i="1"/>
  <c r="BI22" i="1"/>
  <c r="BL21" i="1"/>
  <c r="BL24" i="1"/>
  <c r="BL23" i="1"/>
  <c r="BL22" i="1"/>
  <c r="BJ21" i="1"/>
  <c r="BJ22" i="1"/>
  <c r="BJ24" i="1"/>
  <c r="BJ23" i="1"/>
  <c r="BU20" i="1"/>
  <c r="CV20" i="1"/>
  <c r="BG20" i="1"/>
  <c r="BT20" i="1"/>
  <c r="BQ20" i="1"/>
  <c r="AD20" i="1" s="1"/>
  <c r="DX20" i="1"/>
  <c r="BH20" i="1"/>
  <c r="DZ20" i="1"/>
  <c r="BF20" i="1"/>
  <c r="DY20" i="1"/>
  <c r="BS20" i="1"/>
  <c r="DW20" i="1"/>
  <c r="BU16" i="1"/>
  <c r="BF16" i="1"/>
  <c r="BG16" i="1"/>
  <c r="DW16" i="1"/>
  <c r="DX16" i="1"/>
  <c r="DZ16" i="1"/>
  <c r="DY16" i="1"/>
  <c r="BQ16" i="1"/>
  <c r="BT16" i="1"/>
  <c r="CV16" i="1"/>
  <c r="BS16" i="1"/>
  <c r="BH16" i="1"/>
  <c r="DX21" i="1" l="1"/>
  <c r="DX22" i="1"/>
  <c r="DX23" i="1"/>
  <c r="DX24" i="1"/>
  <c r="BS21" i="1"/>
  <c r="BS24" i="1"/>
  <c r="BS23" i="1"/>
  <c r="BS22" i="1"/>
  <c r="DW21" i="1"/>
  <c r="DW24" i="1"/>
  <c r="DW23" i="1"/>
  <c r="DW22" i="1"/>
  <c r="BH21" i="1"/>
  <c r="BH22" i="1"/>
  <c r="BH24" i="1"/>
  <c r="BH23" i="1"/>
  <c r="CV21" i="1"/>
  <c r="CV24" i="1"/>
  <c r="CV22" i="1"/>
  <c r="CV23" i="1"/>
  <c r="BU21" i="1"/>
  <c r="BU24" i="1"/>
  <c r="BU22" i="1"/>
  <c r="BU23" i="1"/>
  <c r="DY21" i="1"/>
  <c r="DY22" i="1"/>
  <c r="DY24" i="1"/>
  <c r="DY23" i="1"/>
  <c r="BT21" i="1"/>
  <c r="BT22" i="1"/>
  <c r="BT24" i="1"/>
  <c r="BT23" i="1"/>
  <c r="BQ21" i="1"/>
  <c r="BQ22" i="1"/>
  <c r="BQ23" i="1"/>
  <c r="BQ24" i="1"/>
  <c r="BF21" i="1"/>
  <c r="BF22" i="1"/>
  <c r="BF23" i="1"/>
  <c r="BF24" i="1"/>
  <c r="DZ21" i="1"/>
  <c r="DZ24" i="1"/>
  <c r="DZ23" i="1"/>
  <c r="DZ22" i="1"/>
  <c r="BG21" i="1"/>
  <c r="BG22" i="1"/>
  <c r="BG24" i="1"/>
  <c r="BG23" i="1"/>
  <c r="AD16" i="1"/>
  <c r="DR30" i="1"/>
  <c r="EJ30" i="1"/>
  <c r="C44" i="3"/>
  <c r="C43" i="3"/>
  <c r="C42" i="3"/>
  <c r="C29" i="3"/>
  <c r="C28" i="3"/>
  <c r="C27" i="3"/>
  <c r="C25" i="3"/>
  <c r="C24" i="3"/>
  <c r="AD21" i="1" l="1"/>
  <c r="AD22" i="1" s="1"/>
  <c r="AD23" i="1" s="1"/>
  <c r="AD24" i="1" s="1"/>
  <c r="AE17" i="1"/>
  <c r="AE18" i="1"/>
  <c r="AE16" i="1"/>
  <c r="AE19" i="1"/>
  <c r="DR6" i="1"/>
  <c r="EJ6" i="1"/>
  <c r="B25" i="3"/>
  <c r="B44" i="3"/>
  <c r="B43" i="3"/>
  <c r="B42" i="3"/>
  <c r="B29" i="3"/>
  <c r="B27" i="3"/>
  <c r="B28" i="3"/>
  <c r="AP30" i="1"/>
  <c r="DR9" i="1" l="1"/>
  <c r="DR7" i="1"/>
  <c r="EJ9" i="1"/>
  <c r="EJ7" i="1"/>
  <c r="AP6" i="1"/>
  <c r="DR20" i="1" l="1"/>
  <c r="EJ20" i="1"/>
  <c r="DR16" i="1"/>
  <c r="EJ16" i="1"/>
  <c r="AP7" i="1"/>
  <c r="AP20" i="1" s="1"/>
  <c r="AP21" i="1" l="1"/>
  <c r="AP23" i="1"/>
  <c r="AP22" i="1"/>
  <c r="AP24" i="1"/>
  <c r="EJ21" i="1"/>
  <c r="EJ22" i="1"/>
  <c r="EJ24" i="1"/>
  <c r="EJ23" i="1"/>
  <c r="DR21" i="1"/>
  <c r="DR22" i="1"/>
  <c r="DR23" i="1"/>
  <c r="DR24" i="1"/>
  <c r="CE30" i="1"/>
  <c r="CD30" i="1"/>
  <c r="FC30" i="1"/>
  <c r="FD30" i="1"/>
  <c r="CD6" i="1" l="1"/>
  <c r="CE6" i="1"/>
  <c r="FC6" i="1"/>
  <c r="FD6" i="1"/>
  <c r="FD9" i="1" l="1"/>
  <c r="CE7" i="1"/>
  <c r="CD7" i="1"/>
  <c r="FC9" i="1"/>
  <c r="FC7" i="1"/>
  <c r="FD7" i="1"/>
  <c r="CE9" i="1"/>
  <c r="CD9" i="1"/>
  <c r="CL6" i="1"/>
  <c r="CE20" i="1" l="1"/>
  <c r="CD20" i="1"/>
  <c r="FC20" i="1"/>
  <c r="FD20" i="1"/>
  <c r="FD16" i="1"/>
  <c r="FC16" i="1"/>
  <c r="CD16" i="1"/>
  <c r="CE16" i="1"/>
  <c r="CL9" i="1"/>
  <c r="CL7" i="1"/>
  <c r="FC21" i="1" l="1"/>
  <c r="FC23" i="1"/>
  <c r="FC24" i="1"/>
  <c r="FC22" i="1"/>
  <c r="CD21" i="1"/>
  <c r="CD22" i="1"/>
  <c r="CD23" i="1"/>
  <c r="CD24" i="1"/>
  <c r="FD21" i="1"/>
  <c r="FD23" i="1"/>
  <c r="FD22" i="1"/>
  <c r="FD24" i="1"/>
  <c r="CE21" i="1"/>
  <c r="CE22" i="1"/>
  <c r="CE24" i="1"/>
  <c r="CE23" i="1"/>
  <c r="CL20" i="1"/>
  <c r="CL16" i="1"/>
  <c r="AO30" i="1"/>
  <c r="CL21" i="1" l="1"/>
  <c r="CL23" i="1"/>
  <c r="CL22" i="1"/>
  <c r="CL24" i="1"/>
  <c r="AO6" i="1"/>
  <c r="GT30" i="1"/>
  <c r="GC30" i="1"/>
  <c r="AW30" i="1"/>
  <c r="AO7" i="1" l="1"/>
  <c r="AO20" i="1" s="1"/>
  <c r="GT6" i="1"/>
  <c r="GC6" i="1"/>
  <c r="AW6" i="1"/>
  <c r="AO21" i="1" l="1"/>
  <c r="AO24" i="1"/>
  <c r="AO22" i="1"/>
  <c r="AO23" i="1"/>
  <c r="GC9" i="1"/>
  <c r="AW9" i="1"/>
  <c r="AW7" i="1"/>
  <c r="GT9" i="1"/>
  <c r="GT7" i="1"/>
  <c r="GD6" i="1"/>
  <c r="GB6" i="1"/>
  <c r="DV5" i="1"/>
  <c r="AN30" i="1"/>
  <c r="AM30" i="1"/>
  <c r="AL30" i="1"/>
  <c r="BB6" i="1"/>
  <c r="AW20" i="1" l="1"/>
  <c r="GT20" i="1"/>
  <c r="GC20" i="1"/>
  <c r="GT16" i="1"/>
  <c r="AW16" i="1"/>
  <c r="GC16" i="1"/>
  <c r="GB9" i="1"/>
  <c r="GD9" i="1"/>
  <c r="BB9" i="1"/>
  <c r="BB7" i="1"/>
  <c r="DK9" i="1"/>
  <c r="GC21" i="1" l="1"/>
  <c r="GC22" i="1"/>
  <c r="GC23" i="1"/>
  <c r="GC24" i="1"/>
  <c r="GT21" i="1"/>
  <c r="GT24" i="1"/>
  <c r="GT22" i="1"/>
  <c r="GT23" i="1"/>
  <c r="AW21" i="1"/>
  <c r="AW22" i="1"/>
  <c r="AW24" i="1"/>
  <c r="AW23" i="1"/>
  <c r="BB20" i="1"/>
  <c r="GB20" i="1"/>
  <c r="GD20" i="1"/>
  <c r="DK16" i="1"/>
  <c r="BB16" i="1"/>
  <c r="GB16" i="1"/>
  <c r="GD16" i="1"/>
  <c r="EB6" i="1"/>
  <c r="EB30" i="1"/>
  <c r="EA30" i="1"/>
  <c r="EA6" i="1"/>
  <c r="GB21" i="1" l="1"/>
  <c r="GB24" i="1"/>
  <c r="GB23" i="1"/>
  <c r="GB22" i="1"/>
  <c r="GD21" i="1"/>
  <c r="GD24" i="1"/>
  <c r="GD22" i="1"/>
  <c r="GD23" i="1"/>
  <c r="BB21" i="1"/>
  <c r="BB22" i="1"/>
  <c r="BB24" i="1"/>
  <c r="BB23" i="1"/>
  <c r="AE20" i="1"/>
  <c r="EB9" i="1"/>
  <c r="EB7" i="1"/>
  <c r="EA9" i="1"/>
  <c r="EA7" i="1"/>
  <c r="CK6" i="1"/>
  <c r="CJ6" i="1"/>
  <c r="CI6" i="1"/>
  <c r="AE21" i="1" l="1"/>
  <c r="EB20" i="1"/>
  <c r="EA20" i="1"/>
  <c r="EA16" i="1"/>
  <c r="EB16" i="1"/>
  <c r="CI7" i="1"/>
  <c r="CK9" i="1"/>
  <c r="CK7" i="1"/>
  <c r="CJ9" i="1"/>
  <c r="CJ7" i="1"/>
  <c r="CB30" i="1"/>
  <c r="EA21" i="1" l="1"/>
  <c r="EA22" i="1"/>
  <c r="EA23" i="1"/>
  <c r="EA24" i="1"/>
  <c r="CI21" i="1"/>
  <c r="CI22" i="1"/>
  <c r="CI23" i="1"/>
  <c r="CI24" i="1"/>
  <c r="EB21" i="1"/>
  <c r="EB24" i="1"/>
  <c r="EB22" i="1"/>
  <c r="EB23" i="1"/>
  <c r="AE22" i="1"/>
  <c r="CK20" i="1"/>
  <c r="CJ20" i="1"/>
  <c r="CJ16" i="1"/>
  <c r="CK16" i="1"/>
  <c r="CA30" i="1"/>
  <c r="CA6" i="1"/>
  <c r="CC30" i="1"/>
  <c r="CC6" i="1"/>
  <c r="CB6" i="1"/>
  <c r="DM6" i="1"/>
  <c r="CJ21" i="1" l="1"/>
  <c r="CJ24" i="1"/>
  <c r="CJ23" i="1"/>
  <c r="CJ22" i="1"/>
  <c r="CK21" i="1"/>
  <c r="CK24" i="1"/>
  <c r="CK22" i="1"/>
  <c r="CK23" i="1"/>
  <c r="AE23" i="1"/>
  <c r="AE24" i="1"/>
  <c r="CB9" i="1"/>
  <c r="CC9" i="1"/>
  <c r="CB7" i="1"/>
  <c r="CC7" i="1"/>
  <c r="CA7" i="1"/>
  <c r="CA16" i="1"/>
  <c r="DM9" i="1"/>
  <c r="DM7" i="1"/>
  <c r="DL6" i="1"/>
  <c r="DK30" i="1"/>
  <c r="DL30" i="1"/>
  <c r="DM30" i="1"/>
  <c r="AE27" i="1" l="1"/>
  <c r="CA21" i="1"/>
  <c r="CA22" i="1"/>
  <c r="CA24" i="1"/>
  <c r="CA23" i="1"/>
  <c r="AE26" i="1"/>
  <c r="AE28" i="1"/>
  <c r="AE25" i="1"/>
  <c r="AE29" i="1"/>
  <c r="DM20" i="1"/>
  <c r="CC20" i="1"/>
  <c r="CB20" i="1"/>
  <c r="CB16" i="1"/>
  <c r="DM16" i="1"/>
  <c r="CC16" i="1"/>
  <c r="DL9" i="1"/>
  <c r="DL7" i="1"/>
  <c r="BB30" i="1"/>
  <c r="EI30" i="1"/>
  <c r="EI6" i="1"/>
  <c r="DV30" i="1"/>
  <c r="DV6" i="1"/>
  <c r="ED30" i="1"/>
  <c r="ED6" i="1"/>
  <c r="EC30" i="1"/>
  <c r="EC6" i="1"/>
  <c r="DT30" i="1"/>
  <c r="DT6" i="1"/>
  <c r="EH30" i="1"/>
  <c r="EH6" i="1"/>
  <c r="DS30" i="1"/>
  <c r="DS6" i="1"/>
  <c r="EG30" i="1"/>
  <c r="EG6" i="1"/>
  <c r="DU30" i="1"/>
  <c r="DU6" i="1"/>
  <c r="CB21" i="1" l="1"/>
  <c r="CB23" i="1"/>
  <c r="CB22" i="1"/>
  <c r="CB24" i="1"/>
  <c r="CC21" i="1"/>
  <c r="CC22" i="1"/>
  <c r="CC24" i="1"/>
  <c r="CC23" i="1"/>
  <c r="DM21" i="1"/>
  <c r="DM23" i="1"/>
  <c r="DM22" i="1"/>
  <c r="DM24" i="1"/>
  <c r="DL20" i="1"/>
  <c r="DL16" i="1"/>
  <c r="EH9" i="1"/>
  <c r="EH7" i="1"/>
  <c r="EI9" i="1"/>
  <c r="EI7" i="1"/>
  <c r="DT9" i="1"/>
  <c r="DT7" i="1"/>
  <c r="EC9" i="1"/>
  <c r="EC7" i="1"/>
  <c r="DS9" i="1"/>
  <c r="DS7" i="1"/>
  <c r="ED9" i="1"/>
  <c r="ED7" i="1"/>
  <c r="EG9" i="1"/>
  <c r="EG7" i="1"/>
  <c r="DU9" i="1"/>
  <c r="DU7" i="1"/>
  <c r="DV9" i="1"/>
  <c r="DV7" i="1"/>
  <c r="DL21" i="1" l="1"/>
  <c r="DL23" i="1"/>
  <c r="DL22" i="1"/>
  <c r="DL24" i="1"/>
  <c r="DU20" i="1"/>
  <c r="ED20" i="1"/>
  <c r="EI20" i="1"/>
  <c r="DT20" i="1"/>
  <c r="DV20" i="1"/>
  <c r="EG20" i="1"/>
  <c r="DS20" i="1"/>
  <c r="EC20" i="1"/>
  <c r="EH20" i="1"/>
  <c r="ED16" i="1"/>
  <c r="EC16" i="1"/>
  <c r="DU16" i="1"/>
  <c r="EG16" i="1"/>
  <c r="DS16" i="1"/>
  <c r="DT16" i="1"/>
  <c r="EI16" i="1"/>
  <c r="DV16" i="1"/>
  <c r="EH16" i="1"/>
  <c r="AN6" i="1"/>
  <c r="AM6" i="1"/>
  <c r="EH21" i="1" l="1"/>
  <c r="EH24" i="1"/>
  <c r="EH23" i="1"/>
  <c r="EH22" i="1"/>
  <c r="EI21" i="1"/>
  <c r="EI23" i="1"/>
  <c r="EI22" i="1"/>
  <c r="EI24" i="1"/>
  <c r="DS21" i="1"/>
  <c r="DS23" i="1"/>
  <c r="DS24" i="1"/>
  <c r="DS22" i="1"/>
  <c r="DV21" i="1"/>
  <c r="DV22" i="1"/>
  <c r="DV23" i="1"/>
  <c r="DV24" i="1"/>
  <c r="ED21" i="1"/>
  <c r="ED24" i="1"/>
  <c r="ED22" i="1"/>
  <c r="ED23" i="1"/>
  <c r="EC21" i="1"/>
  <c r="EC23" i="1"/>
  <c r="EC24" i="1"/>
  <c r="EC22" i="1"/>
  <c r="EG21" i="1"/>
  <c r="EG23" i="1"/>
  <c r="EG22" i="1"/>
  <c r="EG24" i="1"/>
  <c r="DT21" i="1"/>
  <c r="DT22" i="1"/>
  <c r="DT23" i="1"/>
  <c r="DT24" i="1"/>
  <c r="DU21" i="1"/>
  <c r="DU22" i="1"/>
  <c r="DU24" i="1"/>
  <c r="DU23" i="1"/>
  <c r="AM7" i="1"/>
  <c r="AM20" i="1" s="1"/>
  <c r="AN7" i="1"/>
  <c r="AN20" i="1" s="1"/>
  <c r="EX30" i="1"/>
  <c r="AN21" i="1" l="1"/>
  <c r="AN22" i="1"/>
  <c r="AN24" i="1"/>
  <c r="AN23" i="1"/>
  <c r="AM21" i="1"/>
  <c r="AM24" i="1"/>
  <c r="AM22" i="1"/>
  <c r="AM23" i="1"/>
  <c r="AL6" i="1"/>
  <c r="AL7" i="1" l="1"/>
  <c r="AL20" i="1" s="1"/>
  <c r="AL21" i="1" l="1"/>
  <c r="AL22" i="1"/>
  <c r="AL23" i="1"/>
  <c r="AL24" i="1"/>
  <c r="FB30" i="1"/>
  <c r="EU6" i="1"/>
  <c r="ET6" i="1"/>
  <c r="ET9" i="1" l="1"/>
  <c r="ET7" i="1"/>
  <c r="EU9" i="1"/>
  <c r="EU7" i="1"/>
  <c r="EU30" i="1"/>
  <c r="ET30" i="1"/>
  <c r="ET20" i="1" l="1"/>
  <c r="EU20" i="1"/>
  <c r="ET16" i="1"/>
  <c r="EU16" i="1"/>
  <c r="GB30" i="1"/>
  <c r="EU21" i="1" l="1"/>
  <c r="EU22" i="1"/>
  <c r="EU23" i="1"/>
  <c r="EU24" i="1"/>
  <c r="ET21" i="1"/>
  <c r="ET23" i="1"/>
  <c r="ET24" i="1"/>
  <c r="ET22" i="1"/>
  <c r="BE6" i="1"/>
  <c r="BE9" i="1" l="1"/>
  <c r="BE7" i="1"/>
  <c r="BE30" i="1"/>
  <c r="DN6" i="1"/>
  <c r="DO6" i="1"/>
  <c r="FX6" i="1"/>
  <c r="GA6" i="1"/>
  <c r="GS6" i="1"/>
  <c r="AF6" i="1"/>
  <c r="BE20" i="1" l="1"/>
  <c r="BE16" i="1"/>
  <c r="GA9" i="1"/>
  <c r="GA7" i="1"/>
  <c r="GS9" i="1"/>
  <c r="GS7" i="1"/>
  <c r="DN9" i="1"/>
  <c r="DN7" i="1"/>
  <c r="DO9" i="1"/>
  <c r="DO7" i="1"/>
  <c r="AF7" i="1"/>
  <c r="FX9" i="1"/>
  <c r="FX7" i="1"/>
  <c r="DN30" i="1"/>
  <c r="GA30" i="1"/>
  <c r="DO30" i="1"/>
  <c r="FX30" i="1"/>
  <c r="GD30" i="1"/>
  <c r="DP30" i="1"/>
  <c r="EZ30" i="1"/>
  <c r="AF30" i="1"/>
  <c r="GS30" i="1"/>
  <c r="AF21" i="1" l="1"/>
  <c r="AF24" i="1"/>
  <c r="AF23" i="1"/>
  <c r="AF22" i="1"/>
  <c r="BE21" i="1"/>
  <c r="BE24" i="1"/>
  <c r="BE23" i="1"/>
  <c r="BE22" i="1"/>
  <c r="DN20" i="1"/>
  <c r="FX20" i="1"/>
  <c r="GS20" i="1"/>
  <c r="DO20" i="1"/>
  <c r="GA20" i="1"/>
  <c r="AF16" i="1"/>
  <c r="DO16" i="1"/>
  <c r="GS16" i="1"/>
  <c r="DN16" i="1"/>
  <c r="GA16" i="1"/>
  <c r="FX16" i="1"/>
  <c r="GA21" i="1" l="1"/>
  <c r="GA24" i="1"/>
  <c r="GA23" i="1"/>
  <c r="GA22" i="1"/>
  <c r="DO21" i="1"/>
  <c r="DO22" i="1"/>
  <c r="DO23" i="1"/>
  <c r="DO24" i="1"/>
  <c r="DN21" i="1"/>
  <c r="DN24" i="1"/>
  <c r="DN23" i="1"/>
  <c r="DN22" i="1"/>
  <c r="GS21" i="1"/>
  <c r="GS22" i="1"/>
  <c r="GS24" i="1"/>
  <c r="GS23" i="1"/>
  <c r="FX21" i="1"/>
  <c r="FX23" i="1"/>
  <c r="FX22" i="1"/>
  <c r="FX24" i="1"/>
  <c r="A4" i="1"/>
  <c r="EO9" i="1" l="1"/>
  <c r="EO7" i="1"/>
  <c r="EO16" i="1" l="1"/>
  <c r="EN7" i="1"/>
  <c r="EN9" i="1"/>
  <c r="EN16" i="1" l="1"/>
  <c r="B3" i="1" l="1"/>
  <c r="D4" i="1" l="1"/>
  <c r="E4" i="1"/>
  <c r="F4" i="1"/>
  <c r="AE30" i="1" l="1"/>
  <c r="AE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D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AA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D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G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H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I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AR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P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Q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R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E78D51DF-8654-4903-B76F-F074C17EEDEC}">
      <text>
        <r>
          <rPr>
            <b/>
            <sz val="9"/>
            <color indexed="81"/>
            <rFont val="Tahoma"/>
            <family val="2"/>
          </rPr>
          <t>Michael Young:</t>
        </r>
        <r>
          <rPr>
            <sz val="9"/>
            <color indexed="81"/>
            <rFont val="Tahoma"/>
            <family val="2"/>
          </rPr>
          <t xml:space="preserve">
Control if fvp is dvp</t>
        </r>
      </text>
    </comment>
    <comment ref="BT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U2" authorId="0" shapeId="0" xr:uid="{F3BE25F0-A306-41BC-B1FE-05A4EB76F4F0}">
      <text>
        <r>
          <rPr>
            <b/>
            <sz val="9"/>
            <color indexed="81"/>
            <rFont val="Tahoma"/>
            <family val="2"/>
          </rPr>
          <t>Michael Young:</t>
        </r>
        <r>
          <rPr>
            <sz val="9"/>
            <color indexed="81"/>
            <rFont val="Tahoma"/>
            <family val="2"/>
          </rPr>
          <t xml:space="preserve">
Control if fvp is dvp</t>
        </r>
      </text>
    </comment>
    <comment ref="BV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W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X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O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Q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CV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W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X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Y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Z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A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B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C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D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E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F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G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H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I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J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X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A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B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E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F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G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H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I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K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L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M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N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P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Q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R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S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V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W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A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B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C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FD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E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F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G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H2" authorId="0" shapeId="0" xr:uid="{7E4E6306-9396-4FDF-9647-26552C7CE3A7}">
      <text>
        <r>
          <rPr>
            <b/>
            <sz val="9"/>
            <color indexed="81"/>
            <rFont val="Tahoma"/>
            <family val="2"/>
          </rPr>
          <t>Michael Young:</t>
        </r>
        <r>
          <rPr>
            <sz val="9"/>
            <color indexed="81"/>
            <rFont val="Tahoma"/>
            <family val="2"/>
          </rPr>
          <t xml:space="preserve">
min dams</t>
        </r>
      </text>
    </comment>
    <comment ref="FI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J2" authorId="0" shapeId="0" xr:uid="{ADF2F0E6-8026-4913-82E9-F36E2F9832A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FK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L2" authorId="0" shapeId="0" xr:uid="{CBD300F2-C140-49FF-A3D1-19531521668F}">
      <text>
        <r>
          <rPr>
            <b/>
            <sz val="9"/>
            <color indexed="81"/>
            <rFont val="Tahoma"/>
            <family val="2"/>
          </rPr>
          <t>Michael Young:</t>
        </r>
        <r>
          <rPr>
            <sz val="9"/>
            <color indexed="81"/>
            <rFont val="Tahoma"/>
            <family val="2"/>
          </rPr>
          <t xml:space="preserve">
min dams</t>
        </r>
      </text>
    </comment>
    <comment ref="FM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N2" authorId="0" shapeId="0" xr:uid="{9473C1F6-30F9-4C23-99EF-4B520030B8A1}">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FO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FP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FQ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FR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FS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FT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FU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FV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FW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FX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FY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FZ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GA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GF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G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H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I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GK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GL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GM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GN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GO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GP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D3" authorId="1" shapeId="0" xr:uid="{3BDB7BEB-FC53-4975-ADDB-A81C02A033DC}">
      <text>
        <r>
          <rPr>
            <b/>
            <sz val="9"/>
            <color indexed="81"/>
            <rFont val="Tahoma"/>
            <family val="2"/>
          </rPr>
          <t>Michael Young:</t>
        </r>
        <r>
          <rPr>
            <sz val="9"/>
            <color indexed="81"/>
            <rFont val="Tahoma"/>
            <family val="2"/>
          </rPr>
          <t xml:space="preserve">
Optional
- Needed for pas</t>
        </r>
      </text>
    </comment>
    <comment ref="GK3" authorId="2" shapeId="0" xr:uid="{B954CDF6-1ABF-48D4-9FEA-F3C077148276}">
      <text>
        <r>
          <rPr>
            <b/>
            <sz val="9"/>
            <color indexed="81"/>
            <rFont val="Tahoma"/>
            <family val="2"/>
          </rPr>
          <t>John:</t>
        </r>
        <r>
          <rPr>
            <sz val="9"/>
            <color indexed="81"/>
            <rFont val="Tahoma"/>
            <family val="2"/>
          </rPr>
          <t xml:space="preserve">
Pasture type</t>
        </r>
      </text>
    </comment>
    <comment ref="GL3" authorId="2" shapeId="0" xr:uid="{3DA988A2-87E9-45A7-B00D-99AF0DC99125}">
      <text>
        <r>
          <rPr>
            <b/>
            <sz val="9"/>
            <color indexed="81"/>
            <rFont val="Tahoma"/>
            <family val="2"/>
          </rPr>
          <t>John:</t>
        </r>
        <r>
          <rPr>
            <sz val="9"/>
            <color indexed="81"/>
            <rFont val="Tahoma"/>
            <family val="2"/>
          </rPr>
          <t xml:space="preserve">
Pasture type</t>
        </r>
      </text>
    </comment>
    <comment ref="GM3" authorId="2" shapeId="0" xr:uid="{B1BA6188-A345-4BB4-9DCF-724ACC79178E}">
      <text>
        <r>
          <rPr>
            <b/>
            <sz val="9"/>
            <color indexed="81"/>
            <rFont val="Tahoma"/>
            <family val="2"/>
          </rPr>
          <t>John:</t>
        </r>
        <r>
          <rPr>
            <sz val="9"/>
            <color indexed="81"/>
            <rFont val="Tahoma"/>
            <family val="2"/>
          </rPr>
          <t xml:space="preserve">
Pasture type</t>
        </r>
      </text>
    </comment>
    <comment ref="GN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D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E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P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U4" authorId="0" shapeId="0" xr:uid="{7861D19F-916D-408A-A538-198C929599E5}">
      <text>
        <r>
          <rPr>
            <b/>
            <sz val="9"/>
            <color indexed="81"/>
            <rFont val="Tahoma"/>
            <family val="2"/>
          </rPr>
          <t>John:</t>
        </r>
        <r>
          <rPr>
            <sz val="9"/>
            <color indexed="81"/>
            <rFont val="Tahoma"/>
            <family val="2"/>
          </rPr>
          <t xml:space="preserve">
Relative availability</t>
        </r>
      </text>
    </comment>
    <comment ref="AV4" authorId="0" shapeId="0" xr:uid="{F2BDF62F-A2C0-480F-B4A2-37C24BFCFD37}">
      <text>
        <r>
          <rPr>
            <b/>
            <sz val="9"/>
            <color indexed="81"/>
            <rFont val="Tahoma"/>
            <family val="2"/>
          </rPr>
          <t>John:</t>
        </r>
        <r>
          <rPr>
            <sz val="9"/>
            <color indexed="81"/>
            <rFont val="Tahoma"/>
            <family val="2"/>
          </rPr>
          <t xml:space="preserve">
Weaner mortality</t>
        </r>
      </text>
    </comment>
    <comment ref="AW4" authorId="0" shapeId="0" xr:uid="{D8F50781-0506-497E-A15D-0AC6218853A7}">
      <text>
        <r>
          <rPr>
            <b/>
            <sz val="9"/>
            <color indexed="81"/>
            <rFont val="Tahoma"/>
            <family val="2"/>
          </rPr>
          <t>John:</t>
        </r>
        <r>
          <rPr>
            <sz val="9"/>
            <color indexed="81"/>
            <rFont val="Tahoma"/>
            <family val="2"/>
          </rPr>
          <t xml:space="preserve">
Dam mortality</t>
        </r>
      </text>
    </comment>
    <comment ref="AX4" authorId="0" shapeId="0" xr:uid="{1E2CC5AE-FD66-4928-899F-555D857AB655}">
      <text>
        <r>
          <rPr>
            <b/>
            <sz val="9"/>
            <color indexed="81"/>
            <rFont val="Tahoma"/>
            <family val="2"/>
          </rPr>
          <t>John:</t>
        </r>
        <r>
          <rPr>
            <sz val="9"/>
            <color indexed="81"/>
            <rFont val="Tahoma"/>
            <family val="2"/>
          </rPr>
          <t xml:space="preserve">
Relative availability</t>
        </r>
      </text>
    </comment>
    <comment ref="AY4" authorId="0" shapeId="0" xr:uid="{DD1BC7DC-9510-49A0-8CF8-2ACF91E46EB3}">
      <text>
        <r>
          <rPr>
            <sz val="9"/>
            <color indexed="81"/>
            <rFont val="Tahoma"/>
            <family val="2"/>
          </rPr>
          <t>Progeny survival</t>
        </r>
      </text>
    </comment>
    <comment ref="AZ4" authorId="0" shapeId="0" xr:uid="{0C4CB34C-52A2-4080-A23E-ADED3301A1F0}">
      <text>
        <r>
          <rPr>
            <b/>
            <sz val="9"/>
            <color indexed="81"/>
            <rFont val="Tahoma"/>
            <family val="2"/>
          </rPr>
          <t>John:</t>
        </r>
        <r>
          <rPr>
            <sz val="9"/>
            <color indexed="81"/>
            <rFont val="Tahoma"/>
            <family val="2"/>
          </rPr>
          <t xml:space="preserve">
Relative availability</t>
        </r>
      </text>
    </comment>
    <comment ref="BA4" authorId="0" shapeId="0" xr:uid="{3F3DB6C4-DE2F-419B-AD18-07785C231917}">
      <text>
        <r>
          <rPr>
            <sz val="9"/>
            <color indexed="81"/>
            <rFont val="Tahoma"/>
            <family val="2"/>
          </rPr>
          <t>Birth weight</t>
        </r>
      </text>
    </comment>
    <comment ref="BB4" authorId="0" shapeId="0" xr:uid="{DA1C078D-AA81-4A78-9DFC-37E0A8AB8B86}">
      <text>
        <r>
          <rPr>
            <sz val="9"/>
            <color indexed="81"/>
            <rFont val="Tahoma"/>
            <family val="2"/>
          </rPr>
          <t>Weaning weight</t>
        </r>
      </text>
    </comment>
    <comment ref="BC4" authorId="0" shapeId="0" xr:uid="{1EC0D7CF-12F9-4F1F-8977-A8F060C09A40}">
      <text>
        <r>
          <rPr>
            <b/>
            <sz val="9"/>
            <color indexed="81"/>
            <rFont val="Tahoma"/>
            <family val="2"/>
          </rPr>
          <t>John:</t>
        </r>
        <r>
          <rPr>
            <sz val="9"/>
            <color indexed="81"/>
            <rFont val="Tahoma"/>
            <family val="2"/>
          </rPr>
          <t xml:space="preserve">
Weaner mortality</t>
        </r>
      </text>
    </comment>
    <comment ref="BD4" authorId="0" shapeId="0" xr:uid="{85ED7518-3248-46F2-BEC1-6F6D2BDF3C8C}">
      <text>
        <r>
          <rPr>
            <b/>
            <sz val="9"/>
            <color indexed="81"/>
            <rFont val="Tahoma"/>
            <family val="2"/>
          </rPr>
          <t>John:</t>
        </r>
        <r>
          <rPr>
            <sz val="9"/>
            <color indexed="81"/>
            <rFont val="Tahoma"/>
            <family val="2"/>
          </rPr>
          <t xml:space="preserve">
Relative availability</t>
        </r>
      </text>
    </comment>
    <comment ref="BE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F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G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H4" authorId="2" shapeId="0" xr:uid="{7393AF12-0094-4F60-A7AB-F5D1266D3A77}">
      <text>
        <r>
          <rPr>
            <b/>
            <sz val="9"/>
            <color indexed="81"/>
            <rFont val="Tahoma"/>
            <family val="2"/>
          </rPr>
          <t>John:</t>
        </r>
        <r>
          <rPr>
            <sz val="9"/>
            <color indexed="81"/>
            <rFont val="Tahoma"/>
            <family val="2"/>
          </rPr>
          <t xml:space="preserve">
CFW</t>
        </r>
      </text>
    </comment>
    <comment ref="BI4" authorId="2" shapeId="0" xr:uid="{771484C3-46D6-45C5-A026-7EE24A81FF53}">
      <text>
        <r>
          <rPr>
            <b/>
            <sz val="9"/>
            <color indexed="81"/>
            <rFont val="Tahoma"/>
            <family val="2"/>
          </rPr>
          <t>John:</t>
        </r>
        <r>
          <rPr>
            <sz val="9"/>
            <color indexed="81"/>
            <rFont val="Tahoma"/>
            <family val="2"/>
          </rPr>
          <t xml:space="preserve">
FD</t>
        </r>
      </text>
    </comment>
    <comment ref="BJ4" authorId="2" shapeId="0" xr:uid="{ADC52D4F-7C42-4FA7-9F09-55FB9985AC2F}">
      <text>
        <r>
          <rPr>
            <b/>
            <sz val="9"/>
            <color indexed="81"/>
            <rFont val="Tahoma"/>
            <family val="2"/>
          </rPr>
          <t>John:</t>
        </r>
        <r>
          <rPr>
            <sz val="9"/>
            <color indexed="81"/>
            <rFont val="Tahoma"/>
            <family val="2"/>
          </rPr>
          <t xml:space="preserve">
Conception</t>
        </r>
      </text>
    </comment>
    <comment ref="BK4" authorId="2" shapeId="0" xr:uid="{F27BEBBE-D2F8-4576-8FEC-B287BAC0AE61}">
      <text>
        <r>
          <rPr>
            <b/>
            <sz val="9"/>
            <color indexed="81"/>
            <rFont val="Tahoma"/>
            <family val="2"/>
          </rPr>
          <t>John:</t>
        </r>
        <r>
          <rPr>
            <sz val="9"/>
            <color indexed="81"/>
            <rFont val="Tahoma"/>
            <family val="2"/>
          </rPr>
          <t xml:space="preserve">
Litter Size</t>
        </r>
      </text>
    </comment>
    <comment ref="BL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M4" authorId="2" shapeId="0" xr:uid="{DE7CD090-09BE-40D2-9B12-1E8507B432E6}">
      <text>
        <r>
          <rPr>
            <b/>
            <sz val="9"/>
            <color indexed="81"/>
            <rFont val="Tahoma"/>
            <family val="2"/>
          </rPr>
          <t>John:</t>
        </r>
        <r>
          <rPr>
            <sz val="9"/>
            <color indexed="81"/>
            <rFont val="Tahoma"/>
            <family val="2"/>
          </rPr>
          <t xml:space="preserve">
Mortality</t>
        </r>
      </text>
    </comment>
    <comment ref="BN4" authorId="2" shapeId="0" xr:uid="{6ED1A1EE-0BDB-495F-9681-190BB4699860}">
      <text>
        <r>
          <rPr>
            <b/>
            <sz val="9"/>
            <color indexed="81"/>
            <rFont val="Tahoma"/>
            <family val="2"/>
          </rPr>
          <t>John:</t>
        </r>
        <r>
          <rPr>
            <sz val="9"/>
            <color indexed="81"/>
            <rFont val="Tahoma"/>
            <family val="2"/>
          </rPr>
          <t xml:space="preserve">
LWC (Liveweight change)</t>
        </r>
      </text>
    </comment>
    <comment ref="BO4" authorId="2" shapeId="0" xr:uid="{6D71D5CB-E7C6-4A81-9736-2A0B30A96F03}">
      <text>
        <r>
          <rPr>
            <b/>
            <sz val="9"/>
            <color indexed="81"/>
            <rFont val="Tahoma"/>
            <family val="2"/>
          </rPr>
          <t>John:</t>
        </r>
        <r>
          <rPr>
            <sz val="9"/>
            <color indexed="81"/>
            <rFont val="Tahoma"/>
            <family val="2"/>
          </rPr>
          <t xml:space="preserve">
Random</t>
        </r>
      </text>
    </comment>
    <comment ref="BQ4" authorId="0" shapeId="0" xr:uid="{823CD838-0DE7-46A5-A20C-4967BBB8336D}">
      <text>
        <r>
          <rPr>
            <b/>
            <sz val="9"/>
            <color indexed="81"/>
            <rFont val="Tahoma"/>
            <family val="2"/>
          </rPr>
          <t>Michael Young:</t>
        </r>
        <r>
          <rPr>
            <sz val="9"/>
            <color indexed="81"/>
            <rFont val="Tahoma"/>
            <family val="2"/>
          </rPr>
          <t xml:space="preserve">
1:2 is weaning </t>
        </r>
      </text>
    </comment>
    <comment ref="BR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BT4" authorId="0" shapeId="0" xr:uid="{513F7AEA-C2A1-457F-B2C9-E7D72D003C9B}">
      <text>
        <r>
          <rPr>
            <b/>
            <sz val="9"/>
            <color indexed="81"/>
            <rFont val="Tahoma"/>
            <family val="2"/>
          </rPr>
          <t>Michael Young:</t>
        </r>
        <r>
          <rPr>
            <sz val="9"/>
            <color indexed="81"/>
            <rFont val="Tahoma"/>
            <family val="2"/>
          </rPr>
          <t xml:space="preserve">
3:4 is season start FVP</t>
        </r>
      </text>
    </comment>
    <comment ref="BY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Z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A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B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C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V4" authorId="2" shapeId="0" xr:uid="{2264C0C6-E70D-43D3-B87A-30EDC2A40F34}">
      <text>
        <r>
          <rPr>
            <b/>
            <sz val="9"/>
            <color indexed="81"/>
            <rFont val="Tahoma"/>
            <family val="2"/>
          </rPr>
          <t>John:</t>
        </r>
        <r>
          <rPr>
            <sz val="9"/>
            <color indexed="81"/>
            <rFont val="Tahoma"/>
            <family val="2"/>
          </rPr>
          <t xml:space="preserve">
All dams</t>
        </r>
      </text>
    </comment>
    <comment ref="CW4" authorId="2" shapeId="0" xr:uid="{0C26DBE4-BD27-4C07-A035-AB2C76262933}">
      <text>
        <r>
          <rPr>
            <b/>
            <sz val="9"/>
            <color indexed="81"/>
            <rFont val="Tahoma"/>
            <family val="2"/>
          </rPr>
          <t>John:</t>
        </r>
        <r>
          <rPr>
            <sz val="9"/>
            <color indexed="81"/>
            <rFont val="Tahoma"/>
            <family val="2"/>
          </rPr>
          <t xml:space="preserve">
All offspring</t>
        </r>
      </text>
    </comment>
    <comment ref="CX4" authorId="2" shapeId="0" xr:uid="{ACD28C0C-AE68-4BD9-9EED-7DD6A7DC9B99}">
      <text>
        <r>
          <rPr>
            <b/>
            <sz val="9"/>
            <color indexed="81"/>
            <rFont val="Tahoma"/>
            <family val="2"/>
          </rPr>
          <t>John:</t>
        </r>
        <r>
          <rPr>
            <sz val="9"/>
            <color indexed="81"/>
            <rFont val="Tahoma"/>
            <family val="2"/>
          </rPr>
          <t xml:space="preserve">
All dams</t>
        </r>
      </text>
    </comment>
    <comment ref="CY4" authorId="2" shapeId="0" xr:uid="{92936E11-8E13-4370-BA01-5A7C64DCB7E6}">
      <text>
        <r>
          <rPr>
            <b/>
            <sz val="9"/>
            <color indexed="81"/>
            <rFont val="Tahoma"/>
            <family val="2"/>
          </rPr>
          <t>John:</t>
        </r>
        <r>
          <rPr>
            <sz val="9"/>
            <color indexed="81"/>
            <rFont val="Tahoma"/>
            <family val="2"/>
          </rPr>
          <t xml:space="preserve">
All offspring</t>
        </r>
      </text>
    </comment>
    <comment ref="CZ4" authorId="2" shapeId="0" xr:uid="{47717A62-9B44-40A0-AE13-768647E9BB65}">
      <text>
        <r>
          <rPr>
            <b/>
            <sz val="9"/>
            <color indexed="81"/>
            <rFont val="Tahoma"/>
            <family val="2"/>
          </rPr>
          <t>John:</t>
        </r>
        <r>
          <rPr>
            <sz val="9"/>
            <color indexed="81"/>
            <rFont val="Tahoma"/>
            <family val="2"/>
          </rPr>
          <t xml:space="preserve">
All dams</t>
        </r>
      </text>
    </comment>
    <comment ref="DA4" authorId="2" shapeId="0" xr:uid="{824A4D46-16F9-434D-92A9-93CDBAFCFE8D}">
      <text>
        <r>
          <rPr>
            <b/>
            <sz val="9"/>
            <color indexed="81"/>
            <rFont val="Tahoma"/>
            <family val="2"/>
          </rPr>
          <t>John:</t>
        </r>
        <r>
          <rPr>
            <sz val="9"/>
            <color indexed="81"/>
            <rFont val="Tahoma"/>
            <family val="2"/>
          </rPr>
          <t xml:space="preserve">
All offspring</t>
        </r>
      </text>
    </comment>
    <comment ref="DB4" authorId="2" shapeId="0" xr:uid="{5F8D7599-9B1B-4CCD-8F76-B4A1DF99C4FD}">
      <text>
        <r>
          <rPr>
            <b/>
            <sz val="9"/>
            <color indexed="81"/>
            <rFont val="Tahoma"/>
            <family val="2"/>
          </rPr>
          <t>John:</t>
        </r>
        <r>
          <rPr>
            <sz val="9"/>
            <color indexed="81"/>
            <rFont val="Tahoma"/>
            <family val="2"/>
          </rPr>
          <t xml:space="preserve">
aStd - weanage
</t>
        </r>
      </text>
    </comment>
    <comment ref="DC4" authorId="2" shapeId="0" xr:uid="{5A621710-7CA6-4398-BEAD-82F155DBF4A7}">
      <text>
        <r>
          <rPr>
            <b/>
            <sz val="9"/>
            <color indexed="81"/>
            <rFont val="Tahoma"/>
            <family val="2"/>
          </rPr>
          <t>John:</t>
        </r>
        <r>
          <rPr>
            <sz val="9"/>
            <color indexed="81"/>
            <rFont val="Tahoma"/>
            <family val="2"/>
          </rPr>
          <t xml:space="preserve">
aStd - weanage
</t>
        </r>
      </text>
    </comment>
    <comment ref="DD4" authorId="2" shapeId="0" xr:uid="{1FD324B5-731F-4818-8775-5AB906AD49E4}">
      <text>
        <r>
          <rPr>
            <b/>
            <sz val="9"/>
            <color indexed="81"/>
            <rFont val="Tahoma"/>
            <family val="2"/>
          </rPr>
          <t>John:</t>
        </r>
        <r>
          <rPr>
            <sz val="9"/>
            <color indexed="81"/>
            <rFont val="Tahoma"/>
            <family val="2"/>
          </rPr>
          <t xml:space="preserve">
Undifferentiated dams</t>
        </r>
      </text>
    </comment>
    <comment ref="DE4" authorId="2" shapeId="0" xr:uid="{2CCD5A21-A028-4D5C-859A-15011590E0D3}">
      <text>
        <r>
          <rPr>
            <b/>
            <sz val="9"/>
            <color indexed="81"/>
            <rFont val="Tahoma"/>
            <family val="2"/>
          </rPr>
          <t>John:</t>
        </r>
        <r>
          <rPr>
            <sz val="9"/>
            <color indexed="81"/>
            <rFont val="Tahoma"/>
            <family val="2"/>
          </rPr>
          <t xml:space="preserve">
Dry dams </t>
        </r>
      </text>
    </comment>
    <comment ref="DF4" authorId="2" shapeId="0" xr:uid="{CDF6E461-6EFD-4268-BC12-71BD89FEFDD2}">
      <text>
        <r>
          <rPr>
            <b/>
            <sz val="9"/>
            <color indexed="81"/>
            <rFont val="Tahoma"/>
            <family val="2"/>
          </rPr>
          <t>John:</t>
        </r>
        <r>
          <rPr>
            <sz val="9"/>
            <color indexed="81"/>
            <rFont val="Tahoma"/>
            <family val="2"/>
          </rPr>
          <t xml:space="preserve">
Pregnant dams</t>
        </r>
      </text>
    </comment>
    <comment ref="DG4" authorId="2" shapeId="0" xr:uid="{83A44181-CA52-4FE1-8F1C-722C4F31CE68}">
      <text>
        <r>
          <rPr>
            <b/>
            <sz val="9"/>
            <color indexed="81"/>
            <rFont val="Tahoma"/>
            <family val="2"/>
          </rPr>
          <t>John:</t>
        </r>
        <r>
          <rPr>
            <sz val="9"/>
            <color indexed="81"/>
            <rFont val="Tahoma"/>
            <family val="2"/>
          </rPr>
          <t xml:space="preserve">
Single dams</t>
        </r>
      </text>
    </comment>
    <comment ref="DH4" authorId="2" shapeId="0" xr:uid="{4B55BEE9-662E-40B1-815B-DE633A72AFC3}">
      <text>
        <r>
          <rPr>
            <b/>
            <sz val="9"/>
            <color indexed="81"/>
            <rFont val="Tahoma"/>
            <family val="2"/>
          </rPr>
          <t>John:</t>
        </r>
        <r>
          <rPr>
            <sz val="9"/>
            <color indexed="81"/>
            <rFont val="Tahoma"/>
            <family val="2"/>
          </rPr>
          <t xml:space="preserve">
Multiple dams</t>
        </r>
      </text>
    </comment>
    <comment ref="DI4" authorId="2" shapeId="0" xr:uid="{AEB5DD46-8F1F-4D43-AE86-2A2726BC7ED2}">
      <text>
        <r>
          <rPr>
            <b/>
            <sz val="9"/>
            <color indexed="81"/>
            <rFont val="Tahoma"/>
            <family val="2"/>
          </rPr>
          <t>John:</t>
        </r>
        <r>
          <rPr>
            <sz val="9"/>
            <color indexed="81"/>
            <rFont val="Tahoma"/>
            <family val="2"/>
          </rPr>
          <t xml:space="preserve">
Twin dams</t>
        </r>
      </text>
    </comment>
    <comment ref="DJ4" authorId="2" shapeId="0" xr:uid="{070358F4-7D23-4E95-A2AB-E657991D714C}">
      <text>
        <r>
          <rPr>
            <b/>
            <sz val="9"/>
            <color indexed="81"/>
            <rFont val="Tahoma"/>
            <family val="2"/>
          </rPr>
          <t>John:</t>
        </r>
        <r>
          <rPr>
            <sz val="9"/>
            <color indexed="81"/>
            <rFont val="Tahoma"/>
            <family val="2"/>
          </rPr>
          <t xml:space="preserve">
Triplet dams</t>
        </r>
      </text>
    </comment>
    <comment ref="DN4" authorId="2" shapeId="0" xr:uid="{EDBA936A-EB3F-47A4-A727-C6F9EF60B6FA}">
      <text>
        <r>
          <rPr>
            <b/>
            <sz val="9"/>
            <color indexed="81"/>
            <rFont val="Tahoma"/>
            <family val="2"/>
          </rPr>
          <t>John:</t>
        </r>
        <r>
          <rPr>
            <sz val="9"/>
            <color indexed="81"/>
            <rFont val="Tahoma"/>
            <family val="2"/>
          </rPr>
          <t xml:space="preserve">
Include BBB</t>
        </r>
      </text>
    </comment>
    <comment ref="DO4" authorId="2" shapeId="0" xr:uid="{8D9B30BF-7807-4CA4-8B4F-461542872E18}">
      <text>
        <r>
          <rPr>
            <b/>
            <sz val="9"/>
            <color indexed="81"/>
            <rFont val="Tahoma"/>
            <family val="2"/>
          </rPr>
          <t>John:</t>
        </r>
        <r>
          <rPr>
            <sz val="9"/>
            <color indexed="81"/>
            <rFont val="Tahoma"/>
            <family val="2"/>
          </rPr>
          <t xml:space="preserve">
Include BBM</t>
        </r>
      </text>
    </comment>
    <comment ref="DP4" authorId="2" shapeId="0" xr:uid="{EA5FCC71-3412-4D05-9092-E3A7BA334AF5}">
      <text>
        <r>
          <rPr>
            <b/>
            <sz val="9"/>
            <color indexed="81"/>
            <rFont val="Tahoma"/>
            <family val="2"/>
          </rPr>
          <t>John:</t>
        </r>
        <r>
          <rPr>
            <sz val="9"/>
            <color indexed="81"/>
            <rFont val="Tahoma"/>
            <family val="2"/>
          </rPr>
          <t xml:space="preserve">
Include BBT</t>
        </r>
      </text>
    </comment>
    <comment ref="DQ4" authorId="2" shapeId="0" xr:uid="{FBB5830A-BD65-4BB9-B2EA-685EBA0BC799}">
      <text>
        <r>
          <rPr>
            <b/>
            <sz val="9"/>
            <color indexed="81"/>
            <rFont val="Tahoma"/>
            <family val="2"/>
          </rPr>
          <t>John:</t>
        </r>
        <r>
          <rPr>
            <sz val="9"/>
            <color indexed="81"/>
            <rFont val="Tahoma"/>
            <family val="2"/>
          </rPr>
          <t xml:space="preserve">
Include BMT</t>
        </r>
      </text>
    </comment>
    <comment ref="DT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A4" authorId="2" shapeId="0" xr:uid="{FB130362-2347-4565-9BB7-6EAC49766174}">
      <text>
        <r>
          <rPr>
            <b/>
            <sz val="9"/>
            <color indexed="81"/>
            <rFont val="Tahoma"/>
            <family val="2"/>
          </rPr>
          <t>John:</t>
        </r>
        <r>
          <rPr>
            <sz val="9"/>
            <color indexed="81"/>
            <rFont val="Tahoma"/>
            <family val="2"/>
          </rPr>
          <t xml:space="preserve">
CSIRO lamb survival of multiples</t>
        </r>
      </text>
    </comment>
    <comment ref="EB4" authorId="2" shapeId="0" xr:uid="{2B3A8A1C-102C-4B66-A431-BD7DAEF939AB}">
      <text>
        <r>
          <rPr>
            <b/>
            <sz val="9"/>
            <color indexed="81"/>
            <rFont val="Tahoma"/>
            <family val="2"/>
          </rPr>
          <t>John:</t>
        </r>
        <r>
          <rPr>
            <sz val="9"/>
            <color indexed="81"/>
            <rFont val="Tahoma"/>
            <family val="2"/>
          </rPr>
          <t xml:space="preserve">
LTW lamb survival of multiples</t>
        </r>
      </text>
    </comment>
    <comment ref="EE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F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G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H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I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M4" authorId="2" shapeId="0" xr:uid="{32F4DA07-C1F5-49CA-A47F-89BD263E5FCE}">
      <text>
        <r>
          <rPr>
            <b/>
            <sz val="9"/>
            <color indexed="81"/>
            <rFont val="Tahoma"/>
            <family val="2"/>
          </rPr>
          <t>John:</t>
        </r>
        <r>
          <rPr>
            <sz val="9"/>
            <color indexed="81"/>
            <rFont val="Tahoma"/>
            <family val="2"/>
          </rPr>
          <t xml:space="preserve">
Adjust repro rate of ewe lambs</t>
        </r>
      </text>
    </comment>
    <comment ref="EN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O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EP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Q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R4" authorId="2" shapeId="0" xr:uid="{6894B36D-9763-43B1-B7B3-D874B037C01A}">
      <text>
        <r>
          <rPr>
            <b/>
            <sz val="9"/>
            <color indexed="81"/>
            <rFont val="Tahoma"/>
            <family val="2"/>
          </rPr>
          <t>John:</t>
        </r>
        <r>
          <rPr>
            <sz val="9"/>
            <color indexed="81"/>
            <rFont val="Tahoma"/>
            <family val="2"/>
          </rPr>
          <t xml:space="preserve">
Singles</t>
        </r>
      </text>
    </comment>
    <comment ref="ES4" authorId="2" shapeId="0" xr:uid="{B8F6071A-7144-4766-AF63-2FB7A8DD7C68}">
      <text>
        <r>
          <rPr>
            <b/>
            <sz val="9"/>
            <color indexed="81"/>
            <rFont val="Tahoma"/>
            <family val="2"/>
          </rPr>
          <t>John:</t>
        </r>
        <r>
          <rPr>
            <sz val="9"/>
            <color indexed="81"/>
            <rFont val="Tahoma"/>
            <family val="2"/>
          </rPr>
          <t xml:space="preserve">
Multiples</t>
        </r>
      </text>
    </comment>
    <comment ref="EW4" authorId="0" shapeId="0" xr:uid="{75BF48CE-723C-411B-9631-014B4D886458}">
      <text>
        <r>
          <rPr>
            <b/>
            <sz val="9"/>
            <color indexed="81"/>
            <rFont val="Tahoma"/>
            <family val="2"/>
          </rPr>
          <t>Michael Young:</t>
        </r>
        <r>
          <rPr>
            <sz val="9"/>
            <color indexed="81"/>
            <rFont val="Tahoma"/>
            <family val="2"/>
          </rPr>
          <t xml:space="preserve">
All pastures</t>
        </r>
      </text>
    </comment>
    <comment ref="EX4" authorId="2" shapeId="0" xr:uid="{90C07E8A-2A5C-4510-B26D-109EE346383F}">
      <text>
        <r>
          <rPr>
            <b/>
            <sz val="9"/>
            <color indexed="81"/>
            <rFont val="Tahoma"/>
            <family val="2"/>
          </rPr>
          <t>John:</t>
        </r>
        <r>
          <rPr>
            <sz val="9"/>
            <color indexed="81"/>
            <rFont val="Tahoma"/>
            <family val="2"/>
          </rPr>
          <t xml:space="preserve">
Autumn lambing included</t>
        </r>
      </text>
    </comment>
    <comment ref="EY4" authorId="2" shapeId="0" xr:uid="{DDC4B732-0724-4618-967C-94830644C7C0}">
      <text>
        <r>
          <rPr>
            <b/>
            <sz val="9"/>
            <color indexed="81"/>
            <rFont val="Tahoma"/>
            <family val="2"/>
          </rPr>
          <t>John:</t>
        </r>
        <r>
          <rPr>
            <sz val="9"/>
            <color indexed="81"/>
            <rFont val="Tahoma"/>
            <family val="2"/>
          </rPr>
          <t xml:space="preserve">
Winter lambing included</t>
        </r>
      </text>
    </comment>
    <comment ref="EZ4" authorId="2" shapeId="0" xr:uid="{E5BCC9AA-3746-43B7-A671-B947067682D5}">
      <text>
        <r>
          <rPr>
            <b/>
            <sz val="9"/>
            <color indexed="81"/>
            <rFont val="Tahoma"/>
            <family val="2"/>
          </rPr>
          <t>John:</t>
        </r>
        <r>
          <rPr>
            <sz val="9"/>
            <color indexed="81"/>
            <rFont val="Tahoma"/>
            <family val="2"/>
          </rPr>
          <t xml:space="preserve">
Spring lambing included</t>
        </r>
      </text>
    </comment>
    <comment ref="FA4" authorId="2" shapeId="0" xr:uid="{F6A63D6B-CC6D-44BF-9483-ED1A61E96B2D}">
      <text>
        <r>
          <rPr>
            <b/>
            <sz val="9"/>
            <color indexed="81"/>
            <rFont val="Tahoma"/>
            <family val="2"/>
          </rPr>
          <t>John:</t>
        </r>
        <r>
          <rPr>
            <sz val="9"/>
            <color indexed="81"/>
            <rFont val="Tahoma"/>
            <family val="2"/>
          </rPr>
          <t xml:space="preserve">
Ewe lambs for all genotypes</t>
        </r>
      </text>
    </comment>
    <comment ref="FB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F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J4" authorId="0" shapeId="0" xr:uid="{80C45920-F882-4AD0-8AF3-2D9C26960DBB}">
      <text>
        <r>
          <rPr>
            <b/>
            <sz val="9"/>
            <color indexed="81"/>
            <rFont val="Tahoma"/>
            <family val="2"/>
          </rPr>
          <t>Michael Young:</t>
        </r>
        <r>
          <rPr>
            <sz val="9"/>
            <color indexed="81"/>
            <rFont val="Tahoma"/>
            <family val="2"/>
          </rPr>
          <t xml:space="preserve">
dam sales at shearing from 0-4.5yrs of age
</t>
        </r>
      </text>
    </comment>
    <comment ref="FN4" authorId="0" shapeId="0" xr:uid="{50F4BCB2-3740-4268-8C48-F855F5033DBB}">
      <text>
        <r>
          <rPr>
            <b/>
            <sz val="9"/>
            <color indexed="81"/>
            <rFont val="Tahoma"/>
            <family val="2"/>
          </rPr>
          <t>Michael Young (21512438):</t>
        </r>
        <r>
          <rPr>
            <sz val="9"/>
            <color indexed="81"/>
            <rFont val="Tahoma"/>
            <family val="2"/>
          </rPr>
          <t xml:space="preserve">
dam sales in 0-4yrs of age
</t>
        </r>
      </text>
    </comment>
    <comment ref="FP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FQ4" authorId="0" shapeId="0" xr:uid="{45011FBE-C7D8-4383-8F68-AFF71A3E23F7}">
      <text>
        <r>
          <rPr>
            <b/>
            <sz val="9"/>
            <color indexed="81"/>
            <rFont val="Tahoma"/>
            <family val="2"/>
          </rPr>
          <t xml:space="preserve">John:
</t>
        </r>
        <r>
          <rPr>
            <sz val="9"/>
            <color indexed="81"/>
            <rFont val="Tahoma"/>
            <family val="2"/>
          </rPr>
          <t>1:2, : is maidens of all genotypes</t>
        </r>
      </text>
    </comment>
    <comment ref="FS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FT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FU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FV4" authorId="0" shapeId="0" xr:uid="{09123EFE-EAA3-4E30-A194-BEE23D05C546}">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FW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FX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FY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FZ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GA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GI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GK4" authorId="2" shapeId="0" xr:uid="{9FF18E70-2FD1-43CB-8641-ADCD53C9CB5A}">
      <text>
        <r>
          <rPr>
            <b/>
            <sz val="9"/>
            <color indexed="81"/>
            <rFont val="Tahoma"/>
            <family val="2"/>
          </rPr>
          <t>John:</t>
        </r>
        <r>
          <rPr>
            <sz val="9"/>
            <color indexed="81"/>
            <rFont val="Tahoma"/>
            <family val="2"/>
          </rPr>
          <t xml:space="preserve">
Feed period 1</t>
        </r>
      </text>
    </comment>
    <comment ref="GL4" authorId="2" shapeId="0" xr:uid="{6675EA85-5679-483A-BADA-32EA95612E0C}">
      <text>
        <r>
          <rPr>
            <b/>
            <sz val="9"/>
            <color indexed="81"/>
            <rFont val="Tahoma"/>
            <family val="2"/>
          </rPr>
          <t>John:</t>
        </r>
        <r>
          <rPr>
            <sz val="9"/>
            <color indexed="81"/>
            <rFont val="Tahoma"/>
            <family val="2"/>
          </rPr>
          <t xml:space="preserve">
Feed period 4</t>
        </r>
      </text>
    </comment>
    <comment ref="GM4" authorId="2" shapeId="0" xr:uid="{CFBA63DF-C67F-4815-B1B2-876471F6D252}">
      <text>
        <r>
          <rPr>
            <b/>
            <sz val="9"/>
            <color indexed="81"/>
            <rFont val="Tahoma"/>
            <family val="2"/>
          </rPr>
          <t>John:</t>
        </r>
        <r>
          <rPr>
            <sz val="9"/>
            <color indexed="81"/>
            <rFont val="Tahoma"/>
            <family val="2"/>
          </rPr>
          <t xml:space="preserve">
Feed period 5</t>
        </r>
      </text>
    </comment>
    <comment ref="GN4" authorId="2" shapeId="0" xr:uid="{267F6D08-8FFA-494E-9D25-06DFE013C866}">
      <text>
        <r>
          <rPr>
            <b/>
            <sz val="9"/>
            <color indexed="81"/>
            <rFont val="Tahoma"/>
            <family val="2"/>
          </rPr>
          <t>John:</t>
        </r>
        <r>
          <rPr>
            <sz val="9"/>
            <color indexed="81"/>
            <rFont val="Tahoma"/>
            <family val="2"/>
          </rPr>
          <t xml:space="preserve">
Feed period 6</t>
        </r>
      </text>
    </comment>
    <comment ref="AD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D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DB7" authorId="2" shapeId="0" xr:uid="{E9FD2C71-2F8A-4F3A-8995-79F7532993CD}">
      <text>
        <r>
          <rPr>
            <b/>
            <sz val="9"/>
            <color indexed="81"/>
            <rFont val="Tahoma"/>
            <family val="2"/>
          </rPr>
          <t>John:</t>
        </r>
        <r>
          <rPr>
            <sz val="9"/>
            <color indexed="81"/>
            <rFont val="Tahoma"/>
            <family val="2"/>
          </rPr>
          <t xml:space="preserve">
For the EL analysis the weanage adjustment is active for all periods, not just after weaning</t>
        </r>
      </text>
    </comment>
    <comment ref="AD17"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9"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H19" authorId="2" shapeId="0" xr:uid="{EF997EAD-7964-4712-A1DB-C6367DEC1739}">
      <text>
        <r>
          <rPr>
            <b/>
            <sz val="9"/>
            <color indexed="81"/>
            <rFont val="Tahoma"/>
            <family val="2"/>
          </rPr>
          <t>John:</t>
        </r>
        <r>
          <rPr>
            <sz val="9"/>
            <color indexed="81"/>
            <rFont val="Tahoma"/>
            <family val="2"/>
          </rPr>
          <t xml:space="preserve">
Number of levels. Can be used to generate random levels</t>
        </r>
      </text>
    </comment>
    <comment ref="AD20" authorId="2" shapeId="0" xr:uid="{CBE3915B-37F6-4ECA-A151-FA7CB00D15C0}">
      <text>
        <r>
          <rPr>
            <sz val="9"/>
            <color indexed="81"/>
            <rFont val="Tahoma"/>
            <family val="2"/>
          </rPr>
          <t>Make changes to SA variables to define the standard model for this experiment</t>
        </r>
      </text>
    </comment>
    <comment ref="FH20" authorId="2" shapeId="0" xr:uid="{A565E156-FE75-4664-A986-3A78F2AD0AF5}">
      <text>
        <r>
          <rPr>
            <b/>
            <sz val="9"/>
            <color indexed="81"/>
            <rFont val="Tahoma"/>
            <family val="2"/>
          </rPr>
          <t>John:</t>
        </r>
        <r>
          <rPr>
            <sz val="9"/>
            <color indexed="81"/>
            <rFont val="Tahoma"/>
            <family val="2"/>
          </rPr>
          <t xml:space="preserve">
Part of the Genotype &amp; FS table with level of GrzInt in columns (rather than rows as is normal)</t>
        </r>
      </text>
    </comment>
    <comment ref="AD29"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X29"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8"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8"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8" authorId="0" shapeId="0" xr:uid="{D2C71138-5DA2-4C22-A743-02243F91A2EA}">
      <text>
        <r>
          <rPr>
            <b/>
            <sz val="9"/>
            <color indexed="81"/>
            <rFont val="Tahoma"/>
            <family val="2"/>
          </rPr>
          <t>John:</t>
        </r>
        <r>
          <rPr>
            <sz val="9"/>
            <color indexed="81"/>
            <rFont val="Tahoma"/>
            <family val="2"/>
          </rPr>
          <t xml:space="preserve">
FD of adult ewes 19u
</t>
        </r>
      </text>
    </comment>
    <comment ref="P8"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8"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8" authorId="0" shapeId="0" xr:uid="{F430DA5A-678B-4453-AF41-9C72BB819E13}">
      <text>
        <r>
          <rPr>
            <b/>
            <sz val="9"/>
            <color indexed="81"/>
            <rFont val="Tahoma"/>
            <family val="2"/>
          </rPr>
          <t>John:</t>
        </r>
        <r>
          <rPr>
            <sz val="9"/>
            <color indexed="81"/>
            <rFont val="Tahoma"/>
            <family val="2"/>
          </rPr>
          <t xml:space="preserve">
Adjust proportion of drys to 12%</t>
        </r>
      </text>
    </comment>
    <comment ref="S8" authorId="0" shapeId="0" xr:uid="{04DE3EF2-34E8-4DFE-ACD8-837ED5909756}">
      <text>
        <r>
          <rPr>
            <b/>
            <sz val="9"/>
            <color indexed="81"/>
            <rFont val="Tahoma"/>
            <family val="2"/>
          </rPr>
          <t>John:</t>
        </r>
        <r>
          <rPr>
            <sz val="9"/>
            <color indexed="81"/>
            <rFont val="Tahoma"/>
            <family val="2"/>
          </rPr>
          <t xml:space="preserve">
Reduce reproduction to scan 128%</t>
        </r>
      </text>
    </comment>
    <comment ref="T8" authorId="0" shapeId="0" xr:uid="{81F22164-FD5B-463F-9095-9DAAE22B1490}">
      <text>
        <r>
          <rPr>
            <b/>
            <sz val="9"/>
            <color indexed="81"/>
            <rFont val="Tahoma"/>
            <family val="2"/>
          </rPr>
          <t>John:</t>
        </r>
        <r>
          <rPr>
            <sz val="9"/>
            <color indexed="81"/>
            <rFont val="Tahoma"/>
            <family val="2"/>
          </rPr>
          <t xml:space="preserve">
Adjust single survival to 88%</t>
        </r>
      </text>
    </comment>
    <comment ref="U8" authorId="0" shapeId="0" xr:uid="{17265981-F560-4F69-9795-132F6ED331ED}">
      <text>
        <r>
          <rPr>
            <b/>
            <sz val="9"/>
            <color indexed="81"/>
            <rFont val="Tahoma"/>
            <family val="2"/>
          </rPr>
          <t>John:</t>
        </r>
        <r>
          <rPr>
            <sz val="9"/>
            <color indexed="81"/>
            <rFont val="Tahoma"/>
            <family val="2"/>
          </rPr>
          <t xml:space="preserve">
Adjust single survival to 88%</t>
        </r>
      </text>
    </comment>
    <comment ref="V8" authorId="0" shapeId="0" xr:uid="{F323F6CD-550B-41F0-B05C-517F13A94406}">
      <text>
        <r>
          <rPr>
            <b/>
            <sz val="9"/>
            <color indexed="81"/>
            <rFont val="Tahoma"/>
            <family val="2"/>
          </rPr>
          <t>John:</t>
        </r>
        <r>
          <rPr>
            <sz val="9"/>
            <color indexed="81"/>
            <rFont val="Tahoma"/>
            <family val="2"/>
          </rPr>
          <t xml:space="preserve">
Adjust single survival to 88%</t>
        </r>
      </text>
    </comment>
    <comment ref="W8"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8"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8" authorId="0" shapeId="0" xr:uid="{0A7F77C7-B0DF-48F6-AF98-19EDD8C594CD}">
      <text>
        <r>
          <rPr>
            <b/>
            <sz val="9"/>
            <color indexed="81"/>
            <rFont val="Tahoma"/>
            <family val="2"/>
          </rPr>
          <t>John:</t>
        </r>
        <r>
          <rPr>
            <sz val="9"/>
            <color indexed="81"/>
            <rFont val="Tahoma"/>
            <family val="2"/>
          </rPr>
          <t xml:space="preserve">
FD of adult ewes 19.5u
</t>
        </r>
      </text>
    </comment>
    <comment ref="Z8"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8"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8" authorId="0" shapeId="0" xr:uid="{D410083C-C66C-488C-9441-C2194B0641F4}">
      <text>
        <r>
          <rPr>
            <b/>
            <sz val="9"/>
            <color indexed="81"/>
            <rFont val="Tahoma"/>
            <family val="2"/>
          </rPr>
          <t>John:</t>
        </r>
        <r>
          <rPr>
            <sz val="9"/>
            <color indexed="81"/>
            <rFont val="Tahoma"/>
            <family val="2"/>
          </rPr>
          <t xml:space="preserve">
Adjust proportion of drys to 12%</t>
        </r>
      </text>
    </comment>
    <comment ref="AC8" authorId="0" shapeId="0" xr:uid="{A42E977B-ED68-417A-A08E-2365707A3FE4}">
      <text>
        <r>
          <rPr>
            <b/>
            <sz val="9"/>
            <color indexed="81"/>
            <rFont val="Tahoma"/>
            <family val="2"/>
          </rPr>
          <t>John:</t>
        </r>
        <r>
          <rPr>
            <sz val="9"/>
            <color indexed="81"/>
            <rFont val="Tahoma"/>
            <family val="2"/>
          </rPr>
          <t xml:space="preserve">
Reduce reproduction to scan 128%</t>
        </r>
      </text>
    </comment>
    <comment ref="AD8" authorId="0" shapeId="0" xr:uid="{9CD88926-45A5-43D0-8528-72D1946F718D}">
      <text>
        <r>
          <rPr>
            <b/>
            <sz val="9"/>
            <color indexed="81"/>
            <rFont val="Tahoma"/>
            <family val="2"/>
          </rPr>
          <t>John:</t>
        </r>
        <r>
          <rPr>
            <sz val="9"/>
            <color indexed="81"/>
            <rFont val="Tahoma"/>
            <family val="2"/>
          </rPr>
          <t xml:space="preserve">
Adjust single survival to 88%</t>
        </r>
      </text>
    </comment>
    <comment ref="AE8" authorId="0" shapeId="0" xr:uid="{A8A76209-9A7B-486A-8B91-654681BD5430}">
      <text>
        <r>
          <rPr>
            <b/>
            <sz val="9"/>
            <color indexed="81"/>
            <rFont val="Tahoma"/>
            <family val="2"/>
          </rPr>
          <t>John:</t>
        </r>
        <r>
          <rPr>
            <sz val="9"/>
            <color indexed="81"/>
            <rFont val="Tahoma"/>
            <family val="2"/>
          </rPr>
          <t xml:space="preserve">
Adjust single survival to 88%</t>
        </r>
      </text>
    </comment>
    <comment ref="AF8" authorId="0" shapeId="0" xr:uid="{846BEE13-5B90-433B-9A20-744858A50475}">
      <text>
        <r>
          <rPr>
            <b/>
            <sz val="9"/>
            <color indexed="81"/>
            <rFont val="Tahoma"/>
            <family val="2"/>
          </rPr>
          <t>John:</t>
        </r>
        <r>
          <rPr>
            <sz val="9"/>
            <color indexed="81"/>
            <rFont val="Tahoma"/>
            <family val="2"/>
          </rPr>
          <t xml:space="preserve">
Adjust single survival to 88%</t>
        </r>
      </text>
    </comment>
    <comment ref="AG8"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8"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8" authorId="0" shapeId="0" xr:uid="{5F863B10-C37D-47D2-B9DF-759640D7DA5D}">
      <text>
        <r>
          <rPr>
            <b/>
            <sz val="9"/>
            <color indexed="81"/>
            <rFont val="Tahoma"/>
            <family val="2"/>
          </rPr>
          <t>John:</t>
        </r>
        <r>
          <rPr>
            <sz val="9"/>
            <color indexed="81"/>
            <rFont val="Tahoma"/>
            <family val="2"/>
          </rPr>
          <t xml:space="preserve">
FD of adult ewes 19u
</t>
        </r>
      </text>
    </comment>
    <comment ref="AJ8"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8"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8" authorId="0" shapeId="0" xr:uid="{0A7A1500-BE4F-4C4F-BAAB-F09D77C39B12}">
      <text>
        <r>
          <rPr>
            <b/>
            <sz val="9"/>
            <color indexed="81"/>
            <rFont val="Tahoma"/>
            <family val="2"/>
          </rPr>
          <t>John:</t>
        </r>
        <r>
          <rPr>
            <sz val="9"/>
            <color indexed="81"/>
            <rFont val="Tahoma"/>
            <family val="2"/>
          </rPr>
          <t xml:space="preserve">
Adjust proportion of drys to 12%</t>
        </r>
      </text>
    </comment>
    <comment ref="AM8" authorId="0" shapeId="0" xr:uid="{5CED4D01-9D08-4C2F-AFF4-3B8948E7BB50}">
      <text>
        <r>
          <rPr>
            <b/>
            <sz val="9"/>
            <color indexed="81"/>
            <rFont val="Tahoma"/>
            <family val="2"/>
          </rPr>
          <t>John:</t>
        </r>
        <r>
          <rPr>
            <sz val="9"/>
            <color indexed="81"/>
            <rFont val="Tahoma"/>
            <family val="2"/>
          </rPr>
          <t xml:space="preserve">
Reduce reproduction to scan 128%</t>
        </r>
      </text>
    </comment>
    <comment ref="AN8" authorId="0" shapeId="0" xr:uid="{BE9AB3CE-A75D-4989-8838-E197760B92A4}">
      <text>
        <r>
          <rPr>
            <b/>
            <sz val="9"/>
            <color indexed="81"/>
            <rFont val="Tahoma"/>
            <family val="2"/>
          </rPr>
          <t>John:</t>
        </r>
        <r>
          <rPr>
            <sz val="9"/>
            <color indexed="81"/>
            <rFont val="Tahoma"/>
            <family val="2"/>
          </rPr>
          <t xml:space="preserve">
Adjust single survival to 88%</t>
        </r>
      </text>
    </comment>
    <comment ref="AO8" authorId="0" shapeId="0" xr:uid="{07D0B1BF-EEE6-422A-B03A-0C078EAD1DB6}">
      <text>
        <r>
          <rPr>
            <b/>
            <sz val="9"/>
            <color indexed="81"/>
            <rFont val="Tahoma"/>
            <family val="2"/>
          </rPr>
          <t>John:</t>
        </r>
        <r>
          <rPr>
            <sz val="9"/>
            <color indexed="81"/>
            <rFont val="Tahoma"/>
            <family val="2"/>
          </rPr>
          <t xml:space="preserve">
Adjust single survival to 88%</t>
        </r>
      </text>
    </comment>
    <comment ref="AP8" authorId="0" shapeId="0" xr:uid="{C94DCA5B-3A7A-4CA1-906E-66E615E25849}">
      <text>
        <r>
          <rPr>
            <b/>
            <sz val="9"/>
            <color indexed="81"/>
            <rFont val="Tahoma"/>
            <family val="2"/>
          </rPr>
          <t>John:</t>
        </r>
        <r>
          <rPr>
            <sz val="9"/>
            <color indexed="81"/>
            <rFont val="Tahoma"/>
            <family val="2"/>
          </rPr>
          <t xml:space="preserve">
Adjust single survival to 88%</t>
        </r>
      </text>
    </comment>
    <comment ref="AJ11"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1"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AQ13" authorId="0" shapeId="0" xr:uid="{71506570-EB34-4F37-B6E3-CBFCF306A1E9}">
      <text>
        <r>
          <rPr>
            <b/>
            <sz val="9"/>
            <color indexed="81"/>
            <rFont val="Tahoma"/>
            <family val="2"/>
          </rPr>
          <t>John:</t>
        </r>
        <r>
          <rPr>
            <sz val="9"/>
            <color indexed="81"/>
            <rFont val="Tahoma"/>
            <family val="2"/>
          </rPr>
          <t xml:space="preserve">
This is value determined in calibration iter 1. But appeared to be causing problems.</t>
        </r>
      </text>
    </comment>
    <comment ref="F29"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33"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34"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H35"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44"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C75" authorId="0" shapeId="0" xr:uid="{014F0FDB-FDD5-4EA1-A56A-0072593AC843}">
      <text>
        <r>
          <rPr>
            <b/>
            <sz val="9"/>
            <color indexed="81"/>
            <rFont val="Tahoma"/>
            <family val="2"/>
          </rPr>
          <t>John:</t>
        </r>
        <r>
          <rPr>
            <sz val="9"/>
            <color indexed="81"/>
            <rFont val="Tahoma"/>
            <family val="2"/>
          </rPr>
          <t xml:space="preserve">
Fine wool merino</t>
        </r>
      </text>
    </comment>
    <comment ref="D75" authorId="0" shapeId="0" xr:uid="{9EA1FDE4-1DB1-4F34-8986-9D4193402830}">
      <text>
        <r>
          <rPr>
            <b/>
            <sz val="9"/>
            <color indexed="81"/>
            <rFont val="Tahoma"/>
            <family val="2"/>
          </rPr>
          <t>John:</t>
        </r>
        <r>
          <rPr>
            <sz val="9"/>
            <color indexed="81"/>
            <rFont val="Tahoma"/>
            <family val="2"/>
          </rPr>
          <t xml:space="preserve">
BBB</t>
        </r>
      </text>
    </comment>
    <comment ref="E75" authorId="0" shapeId="0" xr:uid="{A1C3EF3F-36E5-4687-A555-CC19315BD6D9}">
      <text>
        <r>
          <rPr>
            <b/>
            <sz val="9"/>
            <color indexed="81"/>
            <rFont val="Tahoma"/>
            <family val="2"/>
          </rPr>
          <t>John:</t>
        </r>
        <r>
          <rPr>
            <sz val="9"/>
            <color indexed="81"/>
            <rFont val="Tahoma"/>
            <family val="2"/>
          </rPr>
          <t xml:space="preserve">
Sell any age (hopefully as a lamb)</t>
        </r>
      </text>
    </comment>
    <comment ref="F75" authorId="0" shapeId="0" xr:uid="{E378D495-5FF2-4AAB-976A-26AA53FE3729}">
      <text>
        <r>
          <rPr>
            <b/>
            <sz val="9"/>
            <color indexed="81"/>
            <rFont val="Tahoma"/>
            <family val="2"/>
          </rPr>
          <t>John:</t>
        </r>
        <r>
          <rPr>
            <sz val="9"/>
            <color indexed="81"/>
            <rFont val="Tahoma"/>
            <family val="2"/>
          </rPr>
          <t xml:space="preserve">
Sell 0 to 8mths</t>
        </r>
      </text>
    </comment>
    <comment ref="H75" authorId="0" shapeId="0" xr:uid="{D227A50A-C45D-49E0-A87C-ED44794219D7}">
      <text>
        <r>
          <rPr>
            <b/>
            <sz val="9"/>
            <color indexed="81"/>
            <rFont val="Tahoma"/>
            <family val="2"/>
          </rPr>
          <t>John:</t>
        </r>
        <r>
          <rPr>
            <sz val="9"/>
            <color indexed="81"/>
            <rFont val="Tahoma"/>
            <family val="2"/>
          </rPr>
          <t xml:space="preserve">
Sell CFA at 5.5yo</t>
        </r>
      </text>
    </comment>
    <comment ref="C76" authorId="0" shapeId="0" xr:uid="{7FC65395-37C8-4580-A0A6-0F84045D51D7}">
      <text>
        <r>
          <rPr>
            <b/>
            <sz val="9"/>
            <color indexed="81"/>
            <rFont val="Tahoma"/>
            <family val="2"/>
          </rPr>
          <t>John:</t>
        </r>
        <r>
          <rPr>
            <sz val="9"/>
            <color indexed="81"/>
            <rFont val="Tahoma"/>
            <family val="2"/>
          </rPr>
          <t xml:space="preserve">
Medium merino</t>
        </r>
      </text>
    </comment>
    <comment ref="E76" authorId="0" shapeId="0" xr:uid="{FF193044-FE2E-4D11-8B22-F9877CB5D8EB}">
      <text>
        <r>
          <rPr>
            <b/>
            <sz val="9"/>
            <color indexed="81"/>
            <rFont val="Tahoma"/>
            <family val="2"/>
          </rPr>
          <t xml:space="preserve">John:
</t>
        </r>
        <r>
          <rPr>
            <sz val="9"/>
            <color indexed="81"/>
            <rFont val="Tahoma"/>
            <family val="2"/>
          </rPr>
          <t>Can't sell till hogget shearing</t>
        </r>
      </text>
    </comment>
    <comment ref="F76" authorId="0" shapeId="0" xr:uid="{9D73BC55-DA58-4218-9902-23F91524FF68}">
      <text>
        <r>
          <rPr>
            <b/>
            <sz val="9"/>
            <color indexed="81"/>
            <rFont val="Tahoma"/>
            <family val="2"/>
          </rPr>
          <t>John:</t>
        </r>
        <r>
          <rPr>
            <sz val="9"/>
            <color indexed="81"/>
            <rFont val="Tahoma"/>
            <family val="2"/>
          </rPr>
          <t xml:space="preserve">
Sell 8 to 15 mths</t>
        </r>
      </text>
    </comment>
    <comment ref="H76" authorId="0" shapeId="0" xr:uid="{8EC1AAC6-6822-4E16-873A-F451FFC9136C}">
      <text>
        <r>
          <rPr>
            <b/>
            <sz val="9"/>
            <color indexed="81"/>
            <rFont val="Tahoma"/>
            <family val="2"/>
          </rPr>
          <t>John:</t>
        </r>
        <r>
          <rPr>
            <sz val="9"/>
            <color indexed="81"/>
            <rFont val="Tahoma"/>
            <family val="2"/>
          </rPr>
          <t xml:space="preserve">
Sell CFA at 6.5yo</t>
        </r>
      </text>
    </comment>
    <comment ref="D77" authorId="0" shapeId="0" xr:uid="{10B08A1C-74D4-4D5E-A000-55C242B7BD88}">
      <text>
        <r>
          <rPr>
            <b/>
            <sz val="9"/>
            <color indexed="81"/>
            <rFont val="Tahoma"/>
            <family val="2"/>
          </rPr>
          <t>John:</t>
        </r>
        <r>
          <rPr>
            <sz val="9"/>
            <color indexed="81"/>
            <rFont val="Tahoma"/>
            <family val="2"/>
          </rPr>
          <t xml:space="preserve">
BBT</t>
        </r>
      </text>
    </comment>
    <comment ref="F77" authorId="0" shapeId="0" xr:uid="{CB4A7F6D-2A61-489B-A812-5E022AE01895}">
      <text>
        <r>
          <rPr>
            <b/>
            <sz val="9"/>
            <color indexed="81"/>
            <rFont val="Tahoma"/>
            <family val="2"/>
          </rPr>
          <t>John:</t>
        </r>
        <r>
          <rPr>
            <sz val="9"/>
            <color indexed="81"/>
            <rFont val="Tahoma"/>
            <family val="2"/>
          </rPr>
          <t xml:space="preserve">
Sell 15 mths to 21 mths</t>
        </r>
      </text>
    </comment>
    <comment ref="C78" authorId="0" shapeId="0" xr:uid="{252D0767-43F3-42C0-9FDD-C015A92C6765}">
      <text>
        <r>
          <rPr>
            <b/>
            <sz val="9"/>
            <color indexed="81"/>
            <rFont val="Tahoma"/>
            <family val="2"/>
          </rPr>
          <t>John:</t>
        </r>
        <r>
          <rPr>
            <sz val="9"/>
            <color indexed="81"/>
            <rFont val="Tahoma"/>
            <family val="2"/>
          </rPr>
          <t xml:space="preserve">
Maternal</t>
        </r>
      </text>
    </comment>
    <comment ref="F78" authorId="0" shapeId="0" xr:uid="{88B62854-AC40-4D74-8947-14A0BFD28ECD}">
      <text>
        <r>
          <rPr>
            <b/>
            <sz val="9"/>
            <color indexed="81"/>
            <rFont val="Tahoma"/>
            <family val="2"/>
          </rPr>
          <t>John:</t>
        </r>
        <r>
          <rPr>
            <sz val="9"/>
            <color indexed="81"/>
            <rFont val="Tahoma"/>
            <family val="2"/>
          </rPr>
          <t xml:space="preserve">
Sell older</t>
        </r>
      </text>
    </comment>
    <comment ref="L79"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D892CE6F-46CE-4A5F-A6D8-0BCA927438C2}">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PS feed calibration</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23"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3"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3" authorId="0" shapeId="0" xr:uid="{78B1C2BF-9E80-4501-A52C-DB64FB90A70B}">
      <text>
        <r>
          <rPr>
            <b/>
            <sz val="9"/>
            <color indexed="81"/>
            <rFont val="Tahoma"/>
            <family val="2"/>
          </rPr>
          <t>John:</t>
        </r>
        <r>
          <rPr>
            <sz val="9"/>
            <color indexed="81"/>
            <rFont val="Tahoma"/>
            <family val="2"/>
          </rPr>
          <t xml:space="preserve">
These are the detailed results that require extra r_vals to be stored during the soultion</t>
        </r>
      </text>
    </comment>
    <comment ref="E23"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3"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3"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3"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1"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1"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1" authorId="0" shapeId="0" xr:uid="{42311D1D-26AC-45BD-A9B3-49FC1DAAE2E9}">
      <text>
        <r>
          <rPr>
            <b/>
            <sz val="9"/>
            <color indexed="81"/>
            <rFont val="Tahoma"/>
            <family val="2"/>
          </rPr>
          <t>John:</t>
        </r>
        <r>
          <rPr>
            <sz val="9"/>
            <color indexed="81"/>
            <rFont val="Tahoma"/>
            <family val="2"/>
          </rPr>
          <t xml:space="preserve">
These are the detailed results that require extra r_vals to be stored during the soultion</t>
        </r>
      </text>
    </comment>
    <comment ref="E41"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1"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1"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1"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<sst xmlns="http://schemas.openxmlformats.org/spreadsheetml/2006/main" count="2565" uniqueCount="986">
  <si>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</si>
  <si>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</si>
  <si>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</si>
  <si>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</si>
  <si>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</si>
  <si>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</si>
  <si>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</si>
  <si>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</si>
  <si>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</si>
  <si>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</si>
  <si>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</si>
  <si>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</si>
  <si>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</si>
  <si>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</si>
  <si>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</si>
  <si>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</si>
  <si>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</si>
  <si>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</si>
  <si>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</si>
  <si>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</si>
  <si>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</si>
  <si>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</si>
  <si>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</si>
  <si>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</si>
  <si>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</si>
  <si>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</si>
  <si>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</si>
  <si>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</si>
  <si>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</si>
  <si>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</si>
  <si>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</si>
  <si>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</si>
  <si>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</si>
  <si>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</si>
  <si>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</si>
  <si>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</si>
  <si>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</si>
  <si>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</si>
  <si>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</si>
  <si>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</si>
  <si>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</si>
  <si>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</si>
  <si>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</si>
  <si>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</si>
  <si>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</si>
  <si>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</si>
  <si>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</si>
  <si>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</si>
  <si>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</si>
  <si>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</si>
  <si>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</si>
  <si>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</si>
  <si>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</si>
  <si>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</si>
  <si>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</si>
  <si>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</si>
  <si>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</si>
  <si>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</si>
  <si>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</si>
  <si>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</si>
  <si>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</si>
  <si>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</si>
  <si>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</si>
  <si>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</si>
  <si>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</si>
  <si>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</si>
  <si>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</si>
  <si>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</si>
  <si>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</si>
  <si>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</si>
  <si>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</si>
  <si>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</si>
  <si>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</si>
  <si>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</si>
  <si>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</si>
  <si>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</si>
  <si>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</si>
  <si>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</si>
  <si>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</si>
  <si>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</si>
  <si>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</si>
  <si>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</si>
  <si>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</si>
  <si>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</si>
  <si>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</si>
  <si>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</si>
  <si>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</si>
  <si>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</si>
  <si>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</si>
  <si>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</si>
  <si>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</si>
  <si>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</si>
  <si>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</si>
  <si>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</si>
  <si>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</si>
  <si>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</si>
  <si>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</si>
  <si>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</si>
  <si>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</si>
  <si>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</si>
  <si>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</si>
  <si>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</si>
  <si>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</si>
  <si>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</si>
  <si>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</si>
  <si>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</si>
  <si>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</si>
  <si>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</si>
  <si>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</si>
  <si>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</si>
  <si>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</si>
  <si>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</si>
  <si>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</si>
  <si>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</si>
  <si>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</si>
  <si>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</si>
  <si>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</si>
  <si>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</si>
  <si>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</si>
  <si>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</si>
  <si>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</si>
  <si>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</si>
  <si>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</si>
  <si>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</si>
  <si>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</si>
  <si>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</si>
  <si>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</si>
  <si>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</si>
  <si>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</si>
  <si>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</si>
  <si>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</si>
  <si>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</si>
  <si>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</si>
  <si>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</si>
  <si>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</si>
  <si>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</si>
  <si>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</si>
  <si>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</si>
  <si>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</si>
  <si>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</si>
  <si>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</si>
  <si>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</si>
  <si>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</si>
  <si>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</si>
  <si>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</si>
  <si>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</si>
  <si>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</si>
  <si>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</si>
  <si>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</si>
  <si>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</si>
  <si>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</si>
  <si>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</si>
  <si>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</si>
  <si>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</si>
  <si>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</si>
  <si>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</si>
  <si>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</si>
  <si>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</si>
  <si>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</si>
  <si>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</si>
  <si>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</si>
  <si>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</si>
  <si>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</si>
  <si>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</si>
  <si>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</si>
  <si>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</si>
  <si>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</si>
  <si>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</si>
  <si>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</si>
  <si>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</si>
  <si>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</si>
  <si>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</si>
  <si>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</si>
  <si>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</si>
  <si>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</si>
  <si>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</si>
  <si>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</si>
  <si>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</si>
  <si>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</si>
  <si>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</si>
  <si>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</si>
  <si>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</si>
  <si>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</si>
  <si>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</si>
  <si>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</si>
  <si>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</si>
  <si>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</si>
  <si>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</si>
  <si>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</si>
  <si>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</si>
  <si>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</si>
  <si>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</si>
  <si>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</si>
  <si>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</si>
  <si>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</si>
  <si>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</si>
  <si>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</si>
  <si>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</si>
  <si>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</si>
  <si>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</si>
  <si>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</si>
  <si>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</si>
  <si>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</si>
  <si>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</si>
  <si>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</si>
  <si>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</si>
  <si>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</si>
  <si>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</si>
  <si>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</si>
  <si>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</si>
  <si>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</si>
  <si>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</si>
  <si>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</si>
  <si>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</si>
  <si>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</si>
  <si>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</si>
  <si>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</si>
  <si>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</si>
  <si>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</si>
  <si>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</si>
  <si>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</si>
  <si>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</si>
  <si>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</si>
  <si>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</si>
  <si>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</si>
  <si>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</si>
  <si>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</si>
  <si>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</si>
  <si>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</si>
  <si>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</si>
  <si>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</si>
  <si>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</si>
  <si>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</si>
  <si>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</si>
  <si>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</si>
  <si>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</si>
  <si>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</si>
  <si>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</si>
  <si>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</si>
  <si>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</si>
  <si>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</si>
  <si>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</si>
  <si>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</si>
  <si>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</si>
  <si>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</si>
  <si>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</si>
  <si>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</si>
  <si>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</si>
  <si>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</si>
  <si>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</si>
  <si>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</si>
  <si>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</si>
  <si>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</si>
  <si>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</si>
  <si>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</si>
  <si>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</si>
  <si>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</si>
  <si>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</si>
  <si>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</si>
  <si>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</si>
  <si>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</si>
  <si>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</si>
  <si>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</si>
  <si>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</si>
  <si>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</si>
  <si>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</si>
  <si>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</si>
  <si>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</si>
  <si>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</si>
  <si>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</si>
  <si>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</si>
  <si>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</si>
  <si>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</si>
  <si>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</si>
  <si>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</si>
  <si>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</si>
  <si>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</si>
  <si>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</si>
  <si>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</si>
  <si>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</si>
  <si>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</si>
  <si>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</si>
  <si>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</si>
  <si>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</si>
  <si>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</si>
  <si>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</si>
  <si>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</si>
  <si>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</si>
  <si>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</si>
  <si>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</si>
  <si>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</si>
  <si>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</si>
  <si>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</si>
  <si>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</si>
  <si>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</si>
  <si>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</si>
  <si>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</si>
  <si>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</si>
  <si>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</si>
  <si>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</si>
  <si>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</si>
  <si>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</si>
  <si>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</si>
  <si>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</si>
  <si>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</si>
  <si>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</si>
  <si>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</si>
  <si>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</si>
  <si>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</si>
  <si>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</si>
  <si>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</si>
  <si>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</si>
  <si>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</si>
  <si>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</si>
  <si>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</si>
  <si>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</si>
  <si>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</si>
  <si>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</si>
  <si>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</si>
  <si>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</si>
  <si>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</si>
  <si>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</si>
  <si>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</si>
  <si>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</si>
  <si>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</si>
  <si>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</si>
  <si>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</si>
  <si>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</si>
  <si>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</si>
  <si>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</si>
  <si>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</si>
  <si>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</si>
  <si>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</si>
  <si>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</si>
  <si>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</si>
  <si>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</si>
  <si>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</si>
  <si>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</si>
  <si>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</si>
  <si>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</si>
  <si>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</si>
  <si>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</si>
  <si>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</si>
  <si>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</si>
  <si>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</si>
  <si>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</si>
  <si>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</si>
  <si>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</si>
  <si>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</si>
  <si>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</si>
  <si>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</si>
  <si>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</si>
  <si>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</si>
  <si>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</si>
  <si>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</si>
  <si>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</si>
  <si>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</si>
  <si>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</si>
  <si>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</si>
  <si>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</si>
  <si>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</si>
  <si>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</si>
  <si>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</si>
  <si>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</si>
  <si>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</si>
  <si>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</si>
  <si>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</si>
  <si>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</si>
  <si>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</si>
  <si>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</si>
  <si>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</si>
  <si>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</si>
  <si>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</si>
  <si>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</si>
  <si>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</si>
  <si>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</si>
  <si>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</si>
  <si>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</si>
  <si>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</si>
  <si>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</si>
  <si>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</si>
  <si>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</si>
  <si>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</si>
  <si>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</si>
  <si>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</si>
  <si>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</si>
  <si>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</si>
  <si>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</si>
  <si>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</si>
  <si>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</si>
  <si>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</si>
  <si>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</si>
  <si>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</si>
  <si>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</si>
  <si>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</si>
  <si>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</si>
  <si>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</si>
  <si>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</si>
  <si>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</si>
  <si>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</si>
  <si>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</si>
  <si>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</si>
  <si>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</si>
  <si>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</si>
  <si>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</si>
  <si>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</si>
  <si>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</si>
  <si>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</si>
  <si>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</si>
  <si>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</si>
  <si>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</si>
  <si>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</si>
  <si>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</si>
  <si>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</si>
  <si>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</si>
  <si>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</si>
  <si>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</si>
  <si>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</si>
  <si>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</si>
  <si>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</si>
  <si>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</si>
  <si>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</si>
  <si>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</si>
  <si>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</si>
  <si>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</si>
  <si>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</si>
  <si>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</si>
  <si>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</si>
  <si>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</si>
  <si>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</si>
  <si>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</si>
  <si>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</si>
  <si>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</si>
  <si>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</si>
  <si>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</si>
  <si>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</si>
  <si>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</si>
  <si>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</si>
  <si>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</si>
  <si>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</si>
  <si>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</si>
  <si>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</si>
  <si>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</si>
  <si>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</si>
  <si>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</si>
  <si>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</si>
  <si>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</si>
  <si>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</si>
  <si>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</si>
  <si>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</si>
  <si>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</si>
  <si>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</si>
  <si>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</si>
  <si>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</si>
  <si>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</si>
  <si>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</si>
  <si>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</si>
  <si>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</si>
  <si>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</si>
  <si>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</si>
  <si>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</si>
  <si>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</si>
  <si>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</si>
  <si>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</si>
  <si>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</si>
  <si>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</si>
  <si>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</si>
  <si>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</si>
  <si>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</si>
  <si>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</si>
  <si>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</si>
  <si>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</si>
  <si>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</si>
  <si>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</si>
  <si>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</si>
  <si>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</si>
  <si>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</si>
  <si>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</si>
  <si>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</si>
  <si>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</si>
  <si>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</si>
  <si>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</si>
  <si>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</si>
  <si>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</si>
  <si>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</si>
  <si>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</si>
  <si>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</si>
  <si>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</si>
  <si>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</si>
  <si>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</si>
  <si>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</si>
  <si>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</si>
  <si>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</si>
  <si>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</si>
  <si>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</si>
  <si>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</si>
  <si>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</si>
  <si>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</si>
  <si>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</si>
  <si>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</si>
  <si>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</si>
  <si>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</si>
  <si>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</si>
  <si>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</si>
  <si>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</si>
  <si>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</si>
  <si>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</si>
  <si>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</si>
  <si>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</si>
  <si>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</si>
  <si>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</si>
  <si>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</si>
  <si>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</si>
  <si>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</si>
  <si>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</si>
  <si>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</si>
  <si>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</si>
  <si>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</si>
  <si>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</si>
  <si>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</si>
  <si>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</si>
  <si>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</si>
  <si>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</si>
  <si>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</si>
  <si>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</si>
  <si>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</si>
  <si>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</si>
  <si>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</si>
  <si>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</si>
  <si>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</si>
  <si>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</si>
  <si>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</si>
  <si>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</si>
  <si>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</si>
  <si>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</si>
  <si>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</si>
  <si>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</si>
  <si>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</si>
  <si>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</si>
  <si>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</si>
  <si>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</si>
  <si>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</si>
  <si>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</si>
  <si>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</si>
  <si>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</si>
  <si>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</si>
  <si>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</si>
  <si>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</si>
  <si>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</si>
  <si>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</si>
  <si>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</si>
  <si>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</si>
  <si>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</si>
  <si>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</si>
  <si>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</si>
  <si>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</si>
  <si>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</si>
  <si>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</si>
  <si>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</si>
  <si>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</si>
  <si>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</si>
  <si>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</si>
  <si>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</si>
  <si>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</si>
  <si>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</si>
  <si>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</si>
  <si>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</si>
  <si>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</si>
  <si>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</si>
  <si>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</si>
  <si>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</si>
  <si>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</si>
  <si>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</si>
  <si>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</si>
  <si>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</si>
  <si>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</si>
  <si>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</si>
  <si>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</si>
  <si>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</si>
  <si>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</si>
  <si>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</si>
  <si>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</si>
  <si>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</si>
  <si>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</si>
  <si>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</si>
  <si>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</si>
  <si>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</si>
  <si>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</si>
  <si>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</si>
  <si>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</si>
  <si>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</si>
  <si>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</si>
  <si>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</si>
  <si>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</si>
  <si>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</si>
  <si>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</si>
  <si>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</si>
  <si>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</si>
  <si>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</si>
  <si>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</si>
  <si>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</si>
  <si>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</si>
  <si>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</si>
  <si>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</si>
  <si>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</si>
  <si>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</si>
  <si>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</si>
  <si>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</si>
  <si>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</si>
  <si>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</si>
  <si>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</si>
  <si>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</si>
  <si>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</si>
  <si>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</si>
  <si>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</si>
  <si>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</si>
  <si>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</si>
  <si>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</si>
  <si>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</si>
  <si>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</si>
  <si>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</si>
  <si>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</si>
  <si>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</si>
  <si>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</si>
  <si>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</si>
  <si>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</si>
  <si>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</si>
  <si>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</si>
  <si>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</si>
  <si>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</si>
  <si>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</si>
  <si>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</si>
  <si>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</si>
  <si>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</si>
  <si>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</si>
  <si>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</si>
  <si>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</si>
  <si>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</si>
  <si>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</si>
  <si>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</si>
  <si>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</si>
  <si>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</si>
  <si>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</si>
  <si>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</si>
  <si>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</si>
  <si>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</si>
  <si>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</si>
  <si>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</si>
  <si>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</si>
  <si>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</si>
  <si>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</si>
  <si>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</si>
  <si>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</si>
  <si>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</si>
  <si>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</si>
  <si>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</si>
  <si>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</si>
  <si>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</si>
  <si>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</si>
  <si>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</si>
  <si>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</si>
  <si>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</si>
  <si>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</si>
  <si>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</si>
  <si>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</si>
  <si>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</si>
  <si>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</si>
  <si>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</si>
  <si>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</si>
  <si>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</si>
  <si>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</si>
  <si>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</si>
  <si>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</si>
  <si>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</si>
  <si>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</si>
  <si>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</si>
  <si>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</si>
  <si>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</si>
  <si>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</si>
  <si>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</si>
  <si>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</si>
  <si>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</si>
  <si>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</si>
  <si>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</si>
  <si>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</si>
  <si>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</si>
  <si>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</si>
  <si>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</si>
  <si>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</si>
  <si>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</si>
  <si>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</si>
  <si>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</si>
  <si>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</si>
  <si>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</si>
  <si>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</si>
  <si>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</si>
  <si>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</si>
  <si>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</si>
  <si>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</si>
  <si>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</si>
  <si>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</si>
  <si>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</si>
  <si>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</si>
  <si>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</si>
  <si>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</si>
  <si>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</si>
  <si>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</si>
  <si>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</si>
  <si>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</si>
  <si>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</si>
  <si>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</si>
  <si>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</si>
  <si>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</si>
  <si>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</si>
  <si>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</si>
  <si>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</si>
  <si>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</si>
  <si>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</si>
  <si>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</si>
  <si>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</si>
  <si>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</si>
  <si>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</si>
  <si>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</si>
  <si>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</si>
  <si>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</si>
  <si>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</si>
  <si>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</si>
  <si>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</si>
  <si>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</si>
  <si>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</si>
  <si>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</si>
  <si>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</si>
  <si>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</si>
  <si>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</si>
  <si>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</si>
  <si>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</si>
  <si>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</si>
  <si>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</si>
  <si>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</si>
  <si>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</si>
  <si>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</si>
  <si>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</si>
  <si>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</si>
  <si>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</si>
  <si>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</si>
  <si>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</si>
  <si>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</si>
  <si>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</si>
  <si>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</si>
  <si>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</si>
  <si>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</si>
  <si>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</si>
  <si>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</si>
  <si>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</si>
  <si>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</si>
  <si>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</si>
  <si>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</si>
  <si>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</si>
  <si>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</si>
  <si>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</si>
  <si>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</si>
  <si>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</si>
  <si>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</si>
  <si>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</si>
  <si>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</si>
  <si>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</si>
  <si>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</si>
  <si>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</si>
  <si>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</si>
  <si>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</si>
  <si>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</si>
  <si>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</si>
  <si>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</si>
  <si>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</si>
  <si>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</si>
  <si>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</si>
  <si>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</si>
  <si>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</si>
  <si>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</si>
  <si>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</si>
  <si>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</si>
  <si>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</si>
  <si>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</si>
  <si>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</si>
  <si>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</si>
  <si>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</si>
  <si>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</si>
  <si>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</si>
  <si>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</si>
  <si>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</si>
  <si>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</si>
  <si>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</si>
  <si>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</si>
  <si>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</si>
  <si>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</si>
  <si>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</si>
  <si>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</si>
  <si>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</si>
  <si>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</si>
  <si>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</si>
  <si>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</si>
  <si>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</si>
  <si>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</si>
  <si>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</si>
  <si>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</si>
  <si>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</si>
  <si>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</si>
  <si>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</si>
  <si>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</si>
  <si>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</si>
  <si>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</si>
  <si>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</si>
  <si>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</si>
  <si>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</si>
  <si>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</si>
  <si>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</si>
  <si>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</si>
  <si>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</si>
  <si>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</si>
  <si>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</si>
  <si>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</si>
  <si>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</si>
  <si>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</si>
  <si>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</si>
  <si>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</si>
  <si>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</si>
  <si>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</si>
  <si>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</si>
  <si>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</si>
  <si>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</si>
  <si>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</si>
  <si>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</si>
  <si>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</si>
  <si>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</si>
  <si>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</si>
  <si>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</si>
  <si>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</si>
  <si>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</si>
  <si>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</si>
  <si>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</si>
  <si>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</si>
  <si>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</si>
  <si>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</si>
  <si>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</si>
  <si>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</si>
  <si>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</si>
  <si>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</si>
  <si>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</si>
  <si>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</si>
  <si>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</si>
  <si>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</si>
  <si>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</si>
  <si>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</si>
  <si>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</si>
  <si>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</si>
  <si>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</si>
  <si>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</si>
  <si>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</si>
  <si>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</si>
  <si>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</si>
  <si>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</si>
  <si>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</si>
  <si>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</si>
  <si>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</si>
  <si>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</si>
  <si>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</si>
  <si>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</si>
  <si>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</si>
  <si>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</si>
  <si>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</si>
  <si>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</si>
  <si>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</si>
  <si>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</si>
  <si>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</si>
  <si>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</si>
  <si>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</si>
  <si>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</si>
  <si>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</si>
  <si>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</si>
  <si>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</si>
  <si>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</si>
  <si>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</si>
  <si>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</si>
  <si>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</si>
  <si>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</si>
  <si>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</si>
  <si>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</si>
  <si>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</si>
  <si>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</si>
  <si>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</si>
  <si>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</si>
  <si>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</si>
  <si>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</si>
  <si>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</si>
  <si>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</si>
  <si>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</si>
  <si>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</si>
  <si>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</si>
  <si>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</si>
  <si>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</si>
  <si>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</si>
  <si>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</si>
  <si>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</si>
  <si>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</si>
  <si>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</si>
  <si>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</si>
  <si>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</si>
  <si>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</si>
  <si>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</si>
  <si>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</si>
  <si>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</si>
  <si>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</si>
  <si>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</si>
  <si>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</si>
  <si>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</si>
  <si>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</si>
  <si>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</si>
  <si>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</si>
  <si>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</si>
  <si>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</si>
  <si>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</si>
  <si>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</si>
  <si>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</si>
  <si>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NLB genetics</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</si>
  <si>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</si>
  <si>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</si>
  <si>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</si>
  <si>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</si>
  <si>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</si>
  <si>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</si>
  <si>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</si>
  <si>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</si>
  <si>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</si>
  <si>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</si>
  <si>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</si>
  <si>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</si>
  <si>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</si>
  <si>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</si>
  <si>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</si>
  <si>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</si>
  <si>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</si>
  <si>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</si>
  <si>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</si>
  <si>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</si>
  <si>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</si>
  <si>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</si>
  <si>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</si>
  <si>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</si>
  <si>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Genotype, Flock Structure &amp; Grazing Intensity</t>
  </si>
  <si>
    <t>Fine</t>
  </si>
  <si>
    <t>Medium</t>
  </si>
  <si>
    <t>Maternal</t>
  </si>
  <si>
    <t>BBB</t>
  </si>
  <si>
    <t>BBT</t>
  </si>
  <si>
    <t>Lamb</t>
  </si>
  <si>
    <t>Hgt</t>
  </si>
  <si>
    <t>Yearling</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</si>
  <si>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</si>
  <si>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</si>
  <si>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</si>
  <si>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</si>
  <si>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</si>
  <si>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</si>
  <si>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</si>
  <si>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</si>
  <si>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</si>
  <si>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</si>
  <si>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</si>
  <si>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t>
  </si>
  <si>
    <t>r2_ik0g1</t>
  </si>
  <si>
    <t>:,1:2,:</t>
  </si>
  <si>
    <t>r2_ik0g3</t>
  </si>
  <si>
    <t>19:20,:</t>
  </si>
  <si>
    <t>Quick test repeat with steady state</t>
  </si>
  <si>
    <t>Quick test repeat (with r2k0)</t>
  </si>
  <si>
    <t>Quick test repeat (with genotype)</t>
  </si>
  <si>
    <t>Quick test repeat (bnd_dam_up)</t>
  </si>
  <si>
    <t>Quick test repeat (other flk str)</t>
  </si>
  <si>
    <t>0:1,0:4,:</t>
  </si>
  <si>
    <t>run_salevalue_prog</t>
  </si>
  <si>
    <t>sale value of prog per hd</t>
  </si>
  <si>
    <t>sale grid for progeny</t>
  </si>
  <si>
    <t>sale grid for dams</t>
  </si>
  <si>
    <t>sale grid for offspring</t>
  </si>
  <si>
    <t>Quick test repeat (other flk str except wether age)</t>
  </si>
  <si>
    <t>Added a report without 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</si>
</sst>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hh:mm"/>
    <numFmt numFmtId="165" formatCode="0.0%"/>
  </numFmts>
  <fonts count="30">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s>
  <fills count="22">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s>
  <borders count="43">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9">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cellStyleXfs>
  <cellXfs count="172">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0" fontId="0" fillId="2" borderId="0" xfId="0"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0" fillId="2" borderId="0" xfId="0" applyFont="1" applyFill="1"/>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2" borderId="0" xfId="0" applyNumberFormat="1" applyFont="1" applyFill="1" applyAlignment="1">
      <alignment horizontal="right" indent="2"/>
    </xf>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5" fillId="0" borderId="0" xfId="0" applyFont="1"/>
    <xf numFmtId="0" fontId="5" fillId="14" borderId="8" xfId="11">
      <protection locked="0"/>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cellXfs>
  <cellStyles count="19">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98">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FEBAC9"/>
      <color rgb="FFDA4472"/>
      <color rgb="FF0000CC"/>
      <color rgb="FFF1F7ED"/>
      <color rgb="FFFFC7C8"/>
      <color rgb="FFF86446"/>
      <color rgb="FFFFD966"/>
      <color rgb="FFF2F2F4"/>
      <color rgb="FFE6E6E6"/>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95250</xdr:colOff>
      <xdr:row>3</xdr:row>
      <xdr:rowOff>57151</xdr:rowOff>
    </xdr:from>
    <xdr:to>
      <xdr:col>21</xdr:col>
      <xdr:colOff>95250</xdr:colOff>
      <xdr:row>8</xdr:row>
      <xdr:rowOff>180975</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9420225" y="790576"/>
          <a:ext cx="3657600" cy="1076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Here you can specify options for reports you want to run. </a:t>
          </a:r>
        </a:p>
        <a:p>
          <a:endParaRPr lang="en-AU">
            <a:effectLst/>
          </a:endParaRPr>
        </a:p>
        <a:p>
          <a:r>
            <a:rPr lang="en-AU" sz="1100">
              <a:solidFill>
                <a:schemeClr val="dk1"/>
              </a:solidFill>
              <a:effectLst/>
              <a:latin typeface="+mn-lt"/>
              <a:ea typeface="+mn-ea"/>
              <a:cs typeface="+mn-cs"/>
            </a:rPr>
            <a:t>When selected each report is run for each trial specified in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GU34"/>
  <sheetViews>
    <sheetView tabSelected="1" zoomScale="85" zoomScaleNormal="85" workbookViewId="0">
      <pane xSplit="31" ySplit="29" topLeftCell="AF30" activePane="bottomRight" state="frozen"/>
      <selection pane="topRight" activeCell="I1" sqref="I1"/>
      <selection pane="bottomLeft" activeCell="A18" sqref="A18"/>
      <selection pane="bottomRight" activeCell="F11" sqref="F11:F15"/>
    </sheetView>
  </sheetViews>
  <sheetFormatPr defaultRowHeight="15" outlineLevelRow="1" outlineLevelCol="3"/>
  <cols>
    <col min="1" max="1" width="8.140625" customWidth="1"/>
    <col min="2" max="2" width="5.85546875" customWidth="1"/>
    <col min="4" max="4" width="10.5703125" customWidth="1"/>
    <col min="7" max="29" width="3.85546875" customWidth="1" outlineLevel="1"/>
    <col min="30" max="30" width="58" style="3" customWidth="1"/>
    <col min="31" max="31" width="6.140625" customWidth="1"/>
    <col min="32" max="68" width="6.28515625" customWidth="1" outlineLevel="3"/>
    <col min="69" max="114" width="6.28515625" customWidth="1" outlineLevel="2"/>
    <col min="115" max="147" width="6.28515625" customWidth="1" outlineLevel="1"/>
    <col min="148" max="202" width="6.28515625" customWidth="1"/>
    <col min="203" max="203" width="2.85546875" customWidth="1"/>
  </cols>
  <sheetData>
    <row r="1" spans="1:203"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24" t="s">
        <v>1</v>
      </c>
      <c r="AE1" s="8" t="s">
        <v>18</v>
      </c>
      <c r="AF1" s="4" t="s">
        <v>10</v>
      </c>
      <c r="AG1" s="4" t="s">
        <v>10</v>
      </c>
      <c r="AH1" s="4" t="s">
        <v>10</v>
      </c>
      <c r="AI1" s="4" t="s">
        <v>10</v>
      </c>
      <c r="AJ1" s="4" t="s">
        <v>10</v>
      </c>
      <c r="AK1" s="4" t="s">
        <v>10</v>
      </c>
      <c r="AL1" s="4" t="s">
        <v>10</v>
      </c>
      <c r="AM1" s="4" t="s">
        <v>10</v>
      </c>
      <c r="AN1" s="4" t="s">
        <v>10</v>
      </c>
      <c r="AO1" s="4" t="s">
        <v>10</v>
      </c>
      <c r="AP1" s="4" t="s">
        <v>10</v>
      </c>
      <c r="AQ1" s="1" t="s">
        <v>0</v>
      </c>
      <c r="AR1" s="1" t="s">
        <v>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9</v>
      </c>
      <c r="CP1" s="4" t="s">
        <v>9</v>
      </c>
      <c r="CQ1" s="4" t="s">
        <v>9</v>
      </c>
      <c r="CR1" s="4" t="s">
        <v>9</v>
      </c>
      <c r="CS1" s="4" t="s">
        <v>9</v>
      </c>
      <c r="CT1" s="4" t="s">
        <v>9</v>
      </c>
      <c r="CU1" s="4" t="s">
        <v>9</v>
      </c>
      <c r="CV1" s="4" t="s">
        <v>9</v>
      </c>
      <c r="CW1" s="4" t="s">
        <v>9</v>
      </c>
      <c r="CX1" s="4" t="s">
        <v>9</v>
      </c>
      <c r="CY1" s="4" t="s">
        <v>9</v>
      </c>
      <c r="CZ1" s="4" t="s">
        <v>10</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10</v>
      </c>
      <c r="DP1" s="4" t="s">
        <v>10</v>
      </c>
      <c r="DQ1" s="4" t="s">
        <v>10</v>
      </c>
      <c r="DR1" s="4" t="s">
        <v>9</v>
      </c>
      <c r="DS1" s="4" t="s">
        <v>10</v>
      </c>
      <c r="DT1" s="4" t="s">
        <v>0</v>
      </c>
      <c r="DU1" s="4" t="s">
        <v>11</v>
      </c>
      <c r="DV1" s="4" t="s">
        <v>0</v>
      </c>
      <c r="DW1" s="4" t="s">
        <v>0</v>
      </c>
      <c r="DX1" s="4" t="s">
        <v>0</v>
      </c>
      <c r="DY1" s="4" t="s">
        <v>11</v>
      </c>
      <c r="DZ1" s="4" t="s">
        <v>11</v>
      </c>
      <c r="EA1" s="4" t="s">
        <v>9</v>
      </c>
      <c r="EB1" s="4" t="s">
        <v>9</v>
      </c>
      <c r="EC1" s="4" t="s">
        <v>0</v>
      </c>
      <c r="ED1" s="4" t="s">
        <v>9</v>
      </c>
      <c r="EE1" s="4" t="s">
        <v>9</v>
      </c>
      <c r="EF1" s="4" t="s">
        <v>9</v>
      </c>
      <c r="EG1" s="4" t="s">
        <v>9</v>
      </c>
      <c r="EH1" s="4" t="s">
        <v>9</v>
      </c>
      <c r="EI1" s="4" t="s">
        <v>11</v>
      </c>
      <c r="EJ1" s="4" t="s">
        <v>11</v>
      </c>
      <c r="EK1" s="1" t="s">
        <v>0</v>
      </c>
      <c r="EL1" s="1" t="s">
        <v>9</v>
      </c>
      <c r="EM1" s="1" t="s">
        <v>9</v>
      </c>
      <c r="EN1" s="1" t="s">
        <v>9</v>
      </c>
      <c r="EO1" s="1" t="s">
        <v>9</v>
      </c>
      <c r="EP1" s="1" t="s">
        <v>9</v>
      </c>
      <c r="EQ1" s="1" t="s">
        <v>9</v>
      </c>
      <c r="ER1" s="1" t="s">
        <v>9</v>
      </c>
      <c r="ES1" s="1" t="s">
        <v>9</v>
      </c>
      <c r="ET1" s="4" t="s">
        <v>10</v>
      </c>
      <c r="EU1" s="4" t="s">
        <v>10</v>
      </c>
      <c r="EV1" s="4" t="s">
        <v>10</v>
      </c>
      <c r="EW1" s="4" t="s">
        <v>10</v>
      </c>
      <c r="EX1" s="4" t="s">
        <v>10</v>
      </c>
      <c r="EY1" s="4" t="s">
        <v>10</v>
      </c>
      <c r="EZ1" s="4" t="s">
        <v>10</v>
      </c>
      <c r="FA1" s="4" t="s">
        <v>10</v>
      </c>
      <c r="FB1" s="4" t="s">
        <v>10</v>
      </c>
      <c r="FC1" s="4" t="s">
        <v>10</v>
      </c>
      <c r="FD1" s="4" t="s">
        <v>10</v>
      </c>
      <c r="FE1" s="4" t="s">
        <v>10</v>
      </c>
      <c r="FF1" s="4" t="s">
        <v>10</v>
      </c>
      <c r="FG1" s="4" t="s">
        <v>10</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0</v>
      </c>
      <c r="FX1" s="4" t="s">
        <v>9</v>
      </c>
      <c r="FY1" s="4" t="s">
        <v>0</v>
      </c>
      <c r="FZ1" s="4" t="s">
        <v>0</v>
      </c>
      <c r="GA1" s="4" t="s">
        <v>9</v>
      </c>
      <c r="GB1" s="4" t="s">
        <v>10</v>
      </c>
      <c r="GC1" s="4" t="s">
        <v>10</v>
      </c>
      <c r="GD1" s="4" t="s">
        <v>10</v>
      </c>
      <c r="GE1" s="4" t="s">
        <v>10</v>
      </c>
      <c r="GF1" s="4" t="s">
        <v>0</v>
      </c>
      <c r="GG1" s="4" t="s">
        <v>0</v>
      </c>
      <c r="GH1" s="4" t="s">
        <v>0</v>
      </c>
      <c r="GI1" s="4" t="s">
        <v>0</v>
      </c>
      <c r="GJ1" s="4" t="s">
        <v>0</v>
      </c>
      <c r="GK1" s="1" t="s">
        <v>0</v>
      </c>
      <c r="GL1" s="1" t="s">
        <v>0</v>
      </c>
      <c r="GM1" s="1" t="s">
        <v>0</v>
      </c>
      <c r="GN1" s="1" t="s">
        <v>0</v>
      </c>
      <c r="GO1" s="4" t="s">
        <v>0</v>
      </c>
      <c r="GP1" s="4" t="s">
        <v>0</v>
      </c>
      <c r="GQ1" s="1" t="s">
        <v>10</v>
      </c>
      <c r="GR1" s="1" t="s">
        <v>10</v>
      </c>
      <c r="GS1" s="1" t="s">
        <v>83</v>
      </c>
      <c r="GT1" s="1" t="s">
        <v>83</v>
      </c>
      <c r="GU1" s="8" t="s">
        <v>18</v>
      </c>
    </row>
    <row r="2" spans="1:203" s="2" customFormat="1" ht="84.75" customHeight="1">
      <c r="A2" s="112"/>
      <c r="B2" s="112"/>
      <c r="C2" s="113" t="s">
        <v>70</v>
      </c>
      <c r="D2" s="112"/>
      <c r="E2" s="112"/>
      <c r="F2" s="112"/>
      <c r="G2" s="37" t="s">
        <v>605</v>
      </c>
      <c r="H2" s="37" t="s">
        <v>919</v>
      </c>
      <c r="I2" s="37" t="s">
        <v>899</v>
      </c>
      <c r="J2" s="37" t="s">
        <v>900</v>
      </c>
      <c r="K2" s="37" t="s">
        <v>938</v>
      </c>
      <c r="L2" s="37" t="s">
        <v>939</v>
      </c>
      <c r="M2" s="37" t="s">
        <v>940</v>
      </c>
      <c r="N2" s="37" t="s">
        <v>892</v>
      </c>
      <c r="O2" s="37" t="s">
        <v>893</v>
      </c>
      <c r="P2" s="37" t="s">
        <v>894</v>
      </c>
      <c r="Q2" s="37" t="s">
        <v>895</v>
      </c>
      <c r="R2" s="37" t="s">
        <v>896</v>
      </c>
      <c r="S2" s="37" t="s">
        <v>897</v>
      </c>
      <c r="T2" s="37" t="s">
        <v>898</v>
      </c>
      <c r="U2" s="37" t="s">
        <v>904</v>
      </c>
      <c r="V2" s="37" t="s">
        <v>905</v>
      </c>
      <c r="W2" s="37" t="s">
        <v>906</v>
      </c>
      <c r="X2" s="37" t="s">
        <v>907</v>
      </c>
      <c r="Y2" s="37" t="s">
        <v>908</v>
      </c>
      <c r="Z2" s="37" t="s">
        <v>909</v>
      </c>
      <c r="AA2" s="37" t="s">
        <v>902</v>
      </c>
      <c r="AB2" s="37" t="s">
        <v>901</v>
      </c>
      <c r="AC2" s="37" t="s">
        <v>903</v>
      </c>
      <c r="AD2" s="114" t="s">
        <v>2</v>
      </c>
      <c r="AE2" s="43"/>
      <c r="AF2" s="156" t="s">
        <v>23</v>
      </c>
      <c r="AG2" s="156" t="s">
        <v>734</v>
      </c>
      <c r="AH2" s="156" t="s">
        <v>878</v>
      </c>
      <c r="AI2" s="156" t="s">
        <v>875</v>
      </c>
      <c r="AJ2" s="156" t="s">
        <v>876</v>
      </c>
      <c r="AK2" s="156" t="s">
        <v>877</v>
      </c>
      <c r="AL2" s="156" t="s">
        <v>697</v>
      </c>
      <c r="AM2" s="156" t="s">
        <v>25</v>
      </c>
      <c r="AN2" s="156" t="s">
        <v>26</v>
      </c>
      <c r="AO2" s="156" t="s">
        <v>516</v>
      </c>
      <c r="AP2" s="156" t="s">
        <v>201</v>
      </c>
      <c r="AQ2" s="156" t="s">
        <v>383</v>
      </c>
      <c r="AR2" s="156" t="s">
        <v>384</v>
      </c>
      <c r="AS2" s="156" t="s">
        <v>29</v>
      </c>
      <c r="AT2" s="156" t="s">
        <v>29</v>
      </c>
      <c r="AU2" s="156" t="s">
        <v>806</v>
      </c>
      <c r="AV2" s="156" t="s">
        <v>22</v>
      </c>
      <c r="AW2" s="156" t="s">
        <v>22</v>
      </c>
      <c r="AX2" s="156" t="s">
        <v>22</v>
      </c>
      <c r="AY2" s="156" t="s">
        <v>21</v>
      </c>
      <c r="AZ2" s="156" t="s">
        <v>21</v>
      </c>
      <c r="BA2" s="156" t="s">
        <v>21</v>
      </c>
      <c r="BB2" s="156" t="s">
        <v>21</v>
      </c>
      <c r="BC2" s="156" t="s">
        <v>20</v>
      </c>
      <c r="BD2" s="156" t="s">
        <v>20</v>
      </c>
      <c r="BE2" s="156" t="s">
        <v>13</v>
      </c>
      <c r="BF2" s="156" t="s">
        <v>242</v>
      </c>
      <c r="BG2" s="156" t="s">
        <v>243</v>
      </c>
      <c r="BH2" s="156" t="s">
        <v>244</v>
      </c>
      <c r="BI2" s="156" t="s">
        <v>244</v>
      </c>
      <c r="BJ2" s="156" t="s">
        <v>244</v>
      </c>
      <c r="BK2" s="156" t="s">
        <v>244</v>
      </c>
      <c r="BL2" s="156" t="s">
        <v>244</v>
      </c>
      <c r="BM2" s="156" t="s">
        <v>244</v>
      </c>
      <c r="BN2" s="156" t="s">
        <v>244</v>
      </c>
      <c r="BO2" s="156" t="s">
        <v>244</v>
      </c>
      <c r="BP2" s="156" t="s">
        <v>857</v>
      </c>
      <c r="BQ2" s="156" t="s">
        <v>245</v>
      </c>
      <c r="BR2" s="156" t="s">
        <v>245</v>
      </c>
      <c r="BS2" s="156" t="s">
        <v>246</v>
      </c>
      <c r="BT2" s="156" t="s">
        <v>247</v>
      </c>
      <c r="BU2" s="156" t="s">
        <v>248</v>
      </c>
      <c r="BV2" s="156" t="s">
        <v>350</v>
      </c>
      <c r="BW2" s="156" t="s">
        <v>351</v>
      </c>
      <c r="BX2" s="156" t="s">
        <v>678</v>
      </c>
      <c r="BY2" s="156" t="s">
        <v>240</v>
      </c>
      <c r="BZ2" s="156" t="s">
        <v>241</v>
      </c>
      <c r="CA2" s="156" t="s">
        <v>36</v>
      </c>
      <c r="CB2" s="156" t="s">
        <v>36</v>
      </c>
      <c r="CC2" s="156" t="s">
        <v>36</v>
      </c>
      <c r="CD2" s="156" t="s">
        <v>36</v>
      </c>
      <c r="CE2" s="156" t="s">
        <v>36</v>
      </c>
      <c r="CF2" s="156" t="s">
        <v>36</v>
      </c>
      <c r="CG2" s="156" t="s">
        <v>36</v>
      </c>
      <c r="CH2" s="156" t="s">
        <v>36</v>
      </c>
      <c r="CI2" s="156" t="s">
        <v>38</v>
      </c>
      <c r="CJ2" s="156" t="s">
        <v>38</v>
      </c>
      <c r="CK2" s="156" t="s">
        <v>38</v>
      </c>
      <c r="CL2" s="156" t="s">
        <v>38</v>
      </c>
      <c r="CM2" s="156" t="s">
        <v>38</v>
      </c>
      <c r="CN2" s="156" t="s">
        <v>38</v>
      </c>
      <c r="CO2" s="156" t="s">
        <v>569</v>
      </c>
      <c r="CP2" s="156" t="s">
        <v>569</v>
      </c>
      <c r="CQ2" s="156" t="s">
        <v>568</v>
      </c>
      <c r="CR2" s="156" t="s">
        <v>568</v>
      </c>
      <c r="CS2" s="156" t="s">
        <v>568</v>
      </c>
      <c r="CT2" s="156" t="s">
        <v>568</v>
      </c>
      <c r="CU2" s="156" t="s">
        <v>568</v>
      </c>
      <c r="CV2" s="156" t="s">
        <v>254</v>
      </c>
      <c r="CW2" s="156" t="s">
        <v>319</v>
      </c>
      <c r="CX2" s="156" t="s">
        <v>539</v>
      </c>
      <c r="CY2" s="156" t="s">
        <v>742</v>
      </c>
      <c r="CZ2" s="156" t="s">
        <v>254</v>
      </c>
      <c r="DA2" s="156" t="s">
        <v>319</v>
      </c>
      <c r="DB2" s="156" t="s">
        <v>969</v>
      </c>
      <c r="DC2" s="156" t="s">
        <v>971</v>
      </c>
      <c r="DD2" s="156" t="s">
        <v>539</v>
      </c>
      <c r="DE2" s="156" t="s">
        <v>539</v>
      </c>
      <c r="DF2" s="156" t="s">
        <v>539</v>
      </c>
      <c r="DG2" s="156" t="s">
        <v>539</v>
      </c>
      <c r="DH2" s="156" t="s">
        <v>539</v>
      </c>
      <c r="DI2" s="156" t="s">
        <v>539</v>
      </c>
      <c r="DJ2" s="156" t="s">
        <v>539</v>
      </c>
      <c r="DK2" s="156" t="s">
        <v>35</v>
      </c>
      <c r="DL2" s="156" t="s">
        <v>35</v>
      </c>
      <c r="DM2" s="156" t="s">
        <v>35</v>
      </c>
      <c r="DN2" s="156" t="s">
        <v>15</v>
      </c>
      <c r="DO2" s="156" t="s">
        <v>15</v>
      </c>
      <c r="DP2" s="156" t="s">
        <v>15</v>
      </c>
      <c r="DQ2" s="156" t="s">
        <v>15</v>
      </c>
      <c r="DR2" s="156" t="s">
        <v>216</v>
      </c>
      <c r="DS2" s="156" t="s">
        <v>28</v>
      </c>
      <c r="DT2" s="156" t="s">
        <v>171</v>
      </c>
      <c r="DU2" s="156" t="s">
        <v>77</v>
      </c>
      <c r="DV2" s="156" t="s">
        <v>32</v>
      </c>
      <c r="DW2" s="156" t="s">
        <v>168</v>
      </c>
      <c r="DX2" s="156" t="s">
        <v>249</v>
      </c>
      <c r="DY2" s="156" t="s">
        <v>250</v>
      </c>
      <c r="DZ2" s="156" t="s">
        <v>251</v>
      </c>
      <c r="EA2" s="156" t="s">
        <v>29</v>
      </c>
      <c r="EB2" s="156" t="s">
        <v>29</v>
      </c>
      <c r="EC2" s="156" t="s">
        <v>30</v>
      </c>
      <c r="ED2" s="156" t="s">
        <v>31</v>
      </c>
      <c r="EE2" s="156" t="s">
        <v>29</v>
      </c>
      <c r="EF2" s="156" t="s">
        <v>29</v>
      </c>
      <c r="EG2" s="156" t="s">
        <v>29</v>
      </c>
      <c r="EH2" s="156" t="s">
        <v>29</v>
      </c>
      <c r="EI2" s="156" t="s">
        <v>33</v>
      </c>
      <c r="EJ2" s="156" t="s">
        <v>208</v>
      </c>
      <c r="EK2" s="156" t="s">
        <v>391</v>
      </c>
      <c r="EL2" s="156" t="s">
        <v>391</v>
      </c>
      <c r="EM2" s="156" t="s">
        <v>432</v>
      </c>
      <c r="EN2" s="156" t="s">
        <v>432</v>
      </c>
      <c r="EO2" s="156" t="s">
        <v>432</v>
      </c>
      <c r="EP2" s="156" t="s">
        <v>432</v>
      </c>
      <c r="EQ2" s="156" t="s">
        <v>432</v>
      </c>
      <c r="ER2" s="156" t="s">
        <v>386</v>
      </c>
      <c r="ES2" s="156" t="s">
        <v>386</v>
      </c>
      <c r="ET2" s="156" t="s">
        <v>17</v>
      </c>
      <c r="EU2" s="156" t="s">
        <v>16</v>
      </c>
      <c r="EV2" s="156" t="s">
        <v>296</v>
      </c>
      <c r="EW2" s="156" t="s">
        <v>297</v>
      </c>
      <c r="EX2" s="156" t="s">
        <v>14</v>
      </c>
      <c r="EY2" s="156" t="s">
        <v>14</v>
      </c>
      <c r="EZ2" s="156" t="s">
        <v>14</v>
      </c>
      <c r="FA2" s="156" t="s">
        <v>19</v>
      </c>
      <c r="FB2" s="156" t="s">
        <v>19</v>
      </c>
      <c r="FC2" s="156" t="s">
        <v>763</v>
      </c>
      <c r="FD2" s="156" t="s">
        <v>883</v>
      </c>
      <c r="FE2" s="156" t="s">
        <v>375</v>
      </c>
      <c r="FF2" s="156" t="s">
        <v>376</v>
      </c>
      <c r="FG2" s="156" t="s">
        <v>879</v>
      </c>
      <c r="FH2" s="156" t="s">
        <v>882</v>
      </c>
      <c r="FI2" s="156" t="s">
        <v>880</v>
      </c>
      <c r="FJ2" s="156" t="s">
        <v>881</v>
      </c>
      <c r="FK2" s="156" t="s">
        <v>884</v>
      </c>
      <c r="FL2" s="156" t="s">
        <v>888</v>
      </c>
      <c r="FM2" s="156" t="s">
        <v>885</v>
      </c>
      <c r="FN2" s="156" t="s">
        <v>887</v>
      </c>
      <c r="FO2" s="156" t="s">
        <v>417</v>
      </c>
      <c r="FP2" s="156" t="s">
        <v>324</v>
      </c>
      <c r="FQ2" s="156" t="s">
        <v>324</v>
      </c>
      <c r="FR2" s="156" t="s">
        <v>418</v>
      </c>
      <c r="FS2" s="156" t="s">
        <v>366</v>
      </c>
      <c r="FT2" s="156" t="s">
        <v>890</v>
      </c>
      <c r="FU2" s="156" t="s">
        <v>300</v>
      </c>
      <c r="FV2" s="156" t="s">
        <v>301</v>
      </c>
      <c r="FW2" s="156" t="s">
        <v>218</v>
      </c>
      <c r="FX2" s="156" t="s">
        <v>218</v>
      </c>
      <c r="FY2" s="156" t="s">
        <v>623</v>
      </c>
      <c r="FZ2" s="156" t="s">
        <v>217</v>
      </c>
      <c r="GA2" s="156" t="s">
        <v>217</v>
      </c>
      <c r="GB2" s="156" t="s">
        <v>80</v>
      </c>
      <c r="GC2" s="156" t="s">
        <v>120</v>
      </c>
      <c r="GD2" s="156" t="s">
        <v>81</v>
      </c>
      <c r="GE2" s="156" t="s">
        <v>380</v>
      </c>
      <c r="GF2" s="156" t="s">
        <v>916</v>
      </c>
      <c r="GG2" s="156" t="s">
        <v>917</v>
      </c>
      <c r="GH2" s="156" t="s">
        <v>918</v>
      </c>
      <c r="GI2" s="156" t="s">
        <v>690</v>
      </c>
      <c r="GJ2" s="156" t="s">
        <v>377</v>
      </c>
      <c r="GK2" s="156" t="s">
        <v>275</v>
      </c>
      <c r="GL2" s="156" t="s">
        <v>275</v>
      </c>
      <c r="GM2" s="156" t="s">
        <v>275</v>
      </c>
      <c r="GN2" s="156" t="s">
        <v>275</v>
      </c>
      <c r="GO2" s="156" t="s">
        <v>841</v>
      </c>
      <c r="GP2" s="156" t="s">
        <v>525</v>
      </c>
      <c r="GQ2" s="156"/>
      <c r="GR2" s="156"/>
      <c r="GS2" s="156"/>
      <c r="GT2" s="156"/>
      <c r="GU2" s="157" t="s">
        <v>197</v>
      </c>
    </row>
    <row r="3" spans="1:203" s="2" customFormat="1" ht="42" customHeight="1">
      <c r="A3" s="90"/>
      <c r="B3" s="89">
        <f>COUNTIFS($C$5:$C$30,$A3,$D$5:$D$30,TRUE)</f>
        <v>2</v>
      </c>
      <c r="C3" s="113" t="s">
        <v>70</v>
      </c>
      <c r="D3" s="112"/>
      <c r="E3" s="112"/>
      <c r="F3" s="112"/>
      <c r="G3" s="43"/>
      <c r="H3" s="43"/>
      <c r="I3" s="43"/>
      <c r="J3" s="43"/>
      <c r="K3" s="43"/>
      <c r="L3" s="43"/>
      <c r="M3" s="43"/>
      <c r="N3" s="43"/>
      <c r="O3" s="43"/>
      <c r="P3" s="43"/>
      <c r="Q3" s="43"/>
      <c r="R3" s="43"/>
      <c r="S3" s="43"/>
      <c r="T3" s="43"/>
      <c r="U3" s="43"/>
      <c r="V3" s="43"/>
      <c r="W3" s="43"/>
      <c r="X3" s="43"/>
      <c r="Y3" s="43"/>
      <c r="Z3" s="43"/>
      <c r="AA3" s="43"/>
      <c r="AB3" s="43"/>
      <c r="AC3" s="43"/>
      <c r="AD3" s="114" t="s">
        <v>3</v>
      </c>
      <c r="AE3" s="37"/>
      <c r="AF3" s="37"/>
      <c r="AG3" s="37"/>
      <c r="AH3" s="37"/>
      <c r="AI3" s="37"/>
      <c r="AJ3" s="37"/>
      <c r="AK3" s="37"/>
      <c r="AL3" s="37"/>
      <c r="AM3" s="37"/>
      <c r="AN3" s="37"/>
      <c r="AO3" s="37"/>
      <c r="AP3" s="37"/>
      <c r="AQ3" s="116"/>
      <c r="AR3" s="116"/>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116"/>
      <c r="CP3" s="116"/>
      <c r="CQ3" s="116"/>
      <c r="CR3" s="116"/>
      <c r="CS3" s="116"/>
      <c r="CT3" s="116"/>
      <c r="CU3" s="116"/>
      <c r="CV3" s="116"/>
      <c r="CW3" s="116"/>
      <c r="CX3" s="116"/>
      <c r="CY3" s="116"/>
      <c r="CZ3" s="116"/>
      <c r="DA3" s="116"/>
      <c r="DB3" s="116"/>
      <c r="DC3" s="116"/>
      <c r="DD3" s="116"/>
      <c r="DE3" s="116"/>
      <c r="DF3" s="116"/>
      <c r="DG3" s="116"/>
      <c r="DH3" s="116"/>
      <c r="DI3" s="116"/>
      <c r="DJ3" s="116"/>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116"/>
      <c r="EL3" s="116"/>
      <c r="EM3" s="116"/>
      <c r="EN3" s="116"/>
      <c r="EO3" s="116"/>
      <c r="EP3" s="116"/>
      <c r="EQ3" s="116"/>
      <c r="ER3" s="116"/>
      <c r="ES3" s="116"/>
      <c r="ET3" s="37"/>
      <c r="EU3" s="37"/>
      <c r="EV3" s="116"/>
      <c r="EW3" s="116"/>
      <c r="EX3" s="37"/>
      <c r="EY3" s="37"/>
      <c r="EZ3" s="37"/>
      <c r="FA3" s="37"/>
      <c r="FB3" s="37"/>
      <c r="FC3" s="37"/>
      <c r="FD3" s="37"/>
      <c r="FE3" s="37"/>
      <c r="FF3" s="37"/>
      <c r="FG3" s="37"/>
      <c r="FH3" s="37"/>
      <c r="FI3" s="37"/>
      <c r="FJ3" s="37"/>
      <c r="FK3" s="37"/>
      <c r="FL3" s="37"/>
      <c r="FM3" s="37"/>
      <c r="FN3" s="37"/>
      <c r="FO3" s="37"/>
      <c r="FP3" s="37"/>
      <c r="FQ3" s="37"/>
      <c r="FR3" s="116"/>
      <c r="FS3" s="116"/>
      <c r="FT3" s="116"/>
      <c r="FU3" s="116"/>
      <c r="FV3" s="116"/>
      <c r="FW3" s="37"/>
      <c r="FX3" s="37"/>
      <c r="FY3" s="37"/>
      <c r="FZ3" s="37"/>
      <c r="GA3" s="37"/>
      <c r="GB3" s="37"/>
      <c r="GC3" s="37"/>
      <c r="GD3" s="37"/>
      <c r="GE3" s="37"/>
      <c r="GF3" s="116"/>
      <c r="GG3" s="116"/>
      <c r="GH3" s="116"/>
      <c r="GI3" s="37"/>
      <c r="GJ3" s="37"/>
      <c r="GK3" s="116" t="s">
        <v>278</v>
      </c>
      <c r="GL3" s="116" t="s">
        <v>278</v>
      </c>
      <c r="GM3" s="116" t="s">
        <v>278</v>
      </c>
      <c r="GN3" s="116" t="s">
        <v>278</v>
      </c>
      <c r="GO3" s="116" t="s">
        <v>278</v>
      </c>
      <c r="GP3" s="116"/>
      <c r="GQ3" s="116"/>
      <c r="GR3" s="116"/>
      <c r="GS3" s="116"/>
      <c r="GT3" s="116"/>
      <c r="GU3" s="115" t="s">
        <v>197</v>
      </c>
    </row>
    <row r="4" spans="1:203" s="2" customFormat="1" ht="65.25" customHeight="1">
      <c r="A4" s="121" t="str">
        <f>"Trial Number
("&amp;COUNT(A$5:A$30)-1&amp;")"</f>
        <v>Trial Number
(24)</v>
      </c>
      <c r="B4" s="121" t="s">
        <v>73</v>
      </c>
      <c r="C4" s="121" t="s">
        <v>69</v>
      </c>
      <c r="D4" s="121" t="str">
        <f>"Run Trials
("&amp;COUNTIFS(D$5:D$30,TRUE)&amp;")
("&amp;TEXT(COUNTIFS(D$5:D$30,TRUE)/(COUNTA($A$5:$A$30)-1),"0.0%)")</f>
        <v>Run Trials
(9)
(37.5%)</v>
      </c>
      <c r="E4" s="122" t="str">
        <f>"Full output
("&amp;TEXT(COUNTIFS($D$5:$D$30,TRUE,E$5:E$30,TRUE)/COUNTIFS($D$5:$D$30,TRUE),"0%)")</f>
        <v>Full output
(44%)</v>
      </c>
      <c r="F4" s="121" t="str">
        <f>"Report
("&amp;TEXT(COUNTIFS(F$5:F$30,TRUE)/(COUNTA(F$5:F$30)-1),"0.0%)")&amp;"
("&amp;TEXT(COUNTIFS(F$5:F$30,TRUE,$D$5:$D$30,TRUE)/COUNTIFS($D$5:$D$30,TRUE),"0%)")</f>
        <v>Report
(25.0%)
(44%)</v>
      </c>
      <c r="G4" s="124" t="s">
        <v>914</v>
      </c>
      <c r="H4" s="124"/>
      <c r="I4" s="124"/>
      <c r="J4" s="124"/>
      <c r="K4" s="124"/>
      <c r="L4" s="124"/>
      <c r="M4" s="124"/>
      <c r="N4" s="124"/>
      <c r="O4" s="124"/>
      <c r="P4" s="124"/>
      <c r="Q4" s="124"/>
      <c r="R4" s="124"/>
      <c r="S4" s="124"/>
      <c r="T4" s="124"/>
      <c r="U4" s="124"/>
      <c r="V4" s="124"/>
      <c r="W4" s="124"/>
      <c r="X4" s="124"/>
      <c r="Y4" s="124"/>
      <c r="Z4" s="124"/>
      <c r="AA4" s="124"/>
      <c r="AB4" s="124"/>
      <c r="AC4" s="124"/>
      <c r="AD4" s="114" t="s">
        <v>4</v>
      </c>
      <c r="AE4" s="117" t="str">
        <f ca="1">IF(COUNTIFS(AE$5:AE$30,"Dup")&gt;0,"Dup","")</f>
        <v/>
      </c>
      <c r="AF4" s="118"/>
      <c r="AG4" s="118"/>
      <c r="AH4" s="118"/>
      <c r="AI4" s="118"/>
      <c r="AJ4" s="118"/>
      <c r="AK4" s="118"/>
      <c r="AL4" s="118"/>
      <c r="AM4" s="118"/>
      <c r="AN4" s="118"/>
      <c r="AO4" s="118"/>
      <c r="AP4" s="118"/>
      <c r="AQ4" s="118"/>
      <c r="AR4" s="118"/>
      <c r="AS4" s="118" t="s">
        <v>408</v>
      </c>
      <c r="AT4" s="118" t="s">
        <v>705</v>
      </c>
      <c r="AU4" s="118" t="s">
        <v>808</v>
      </c>
      <c r="AV4" s="118" t="s">
        <v>397</v>
      </c>
      <c r="AW4" s="118" t="s">
        <v>113</v>
      </c>
      <c r="AX4" s="118" t="s">
        <v>808</v>
      </c>
      <c r="AY4" s="118" t="s">
        <v>399</v>
      </c>
      <c r="AZ4" s="118" t="s">
        <v>808</v>
      </c>
      <c r="BA4" s="118" t="s">
        <v>398</v>
      </c>
      <c r="BB4" s="118" t="s">
        <v>372</v>
      </c>
      <c r="BC4" s="118" t="s">
        <v>397</v>
      </c>
      <c r="BD4" s="118" t="s">
        <v>808</v>
      </c>
      <c r="BE4" s="118"/>
      <c r="BF4" s="118"/>
      <c r="BG4" s="118"/>
      <c r="BH4" s="118" t="s">
        <v>6</v>
      </c>
      <c r="BI4" s="118" t="s">
        <v>7</v>
      </c>
      <c r="BJ4" s="118" t="s">
        <v>8</v>
      </c>
      <c r="BK4" s="118" t="s">
        <v>175</v>
      </c>
      <c r="BL4" s="118" t="s">
        <v>190</v>
      </c>
      <c r="BM4" s="118" t="s">
        <v>256</v>
      </c>
      <c r="BN4" s="118" t="s">
        <v>258</v>
      </c>
      <c r="BO4" s="118" t="s">
        <v>293</v>
      </c>
      <c r="BP4" s="118"/>
      <c r="BQ4" s="118" t="s">
        <v>7</v>
      </c>
      <c r="BR4" s="118" t="s">
        <v>8</v>
      </c>
      <c r="BS4" s="118"/>
      <c r="BT4" s="118" t="s">
        <v>175</v>
      </c>
      <c r="BU4" s="118"/>
      <c r="BV4" s="118"/>
      <c r="BW4" s="118"/>
      <c r="BX4" s="118" t="s">
        <v>314</v>
      </c>
      <c r="BY4" s="118"/>
      <c r="BZ4" s="118"/>
      <c r="CA4" s="118" t="s">
        <v>6</v>
      </c>
      <c r="CB4" s="118" t="s">
        <v>7</v>
      </c>
      <c r="CC4" s="118" t="s">
        <v>8</v>
      </c>
      <c r="CD4" s="118" t="s">
        <v>175</v>
      </c>
      <c r="CE4" s="118" t="s">
        <v>190</v>
      </c>
      <c r="CF4" s="118" t="s">
        <v>256</v>
      </c>
      <c r="CG4" s="118" t="s">
        <v>258</v>
      </c>
      <c r="CH4" s="118" t="s">
        <v>293</v>
      </c>
      <c r="CI4" s="118" t="s">
        <v>6</v>
      </c>
      <c r="CJ4" s="118" t="s">
        <v>7</v>
      </c>
      <c r="CK4" s="118" t="s">
        <v>8</v>
      </c>
      <c r="CL4" s="118" t="s">
        <v>175</v>
      </c>
      <c r="CM4" s="118" t="s">
        <v>190</v>
      </c>
      <c r="CN4" s="118" t="s">
        <v>256</v>
      </c>
      <c r="CO4" s="119" t="s">
        <v>314</v>
      </c>
      <c r="CP4" s="119" t="s">
        <v>314</v>
      </c>
      <c r="CQ4" s="119" t="s">
        <v>972</v>
      </c>
      <c r="CR4" s="119" t="s">
        <v>968</v>
      </c>
      <c r="CS4" s="119" t="s">
        <v>968</v>
      </c>
      <c r="CT4" s="119" t="s">
        <v>968</v>
      </c>
      <c r="CU4" s="119" t="s">
        <v>968</v>
      </c>
      <c r="CV4" s="118" t="s">
        <v>314</v>
      </c>
      <c r="CW4" s="118" t="s">
        <v>314</v>
      </c>
      <c r="CX4" s="118" t="s">
        <v>743</v>
      </c>
      <c r="CY4" s="118" t="s">
        <v>314</v>
      </c>
      <c r="CZ4" s="118" t="s">
        <v>314</v>
      </c>
      <c r="DA4" s="118" t="s">
        <v>314</v>
      </c>
      <c r="DB4" s="118" t="s">
        <v>970</v>
      </c>
      <c r="DC4" s="118" t="s">
        <v>970</v>
      </c>
      <c r="DD4" s="118" t="s">
        <v>653</v>
      </c>
      <c r="DE4" s="118" t="s">
        <v>542</v>
      </c>
      <c r="DF4" s="118" t="s">
        <v>543</v>
      </c>
      <c r="DG4" s="118" t="s">
        <v>655</v>
      </c>
      <c r="DH4" s="118" t="s">
        <v>656</v>
      </c>
      <c r="DI4" s="118" t="s">
        <v>684</v>
      </c>
      <c r="DJ4" s="118" t="s">
        <v>685</v>
      </c>
      <c r="DK4" s="118" t="s">
        <v>6</v>
      </c>
      <c r="DL4" s="118" t="s">
        <v>7</v>
      </c>
      <c r="DM4" s="118" t="s">
        <v>8</v>
      </c>
      <c r="DN4" s="118" t="s">
        <v>6</v>
      </c>
      <c r="DO4" s="118" t="s">
        <v>7</v>
      </c>
      <c r="DP4" s="118" t="s">
        <v>8</v>
      </c>
      <c r="DQ4" s="118" t="s">
        <v>175</v>
      </c>
      <c r="DR4" s="118"/>
      <c r="DS4" s="118"/>
      <c r="DT4" s="118"/>
      <c r="DU4" s="118"/>
      <c r="DV4" s="118"/>
      <c r="DW4" s="118"/>
      <c r="DX4" s="118"/>
      <c r="DY4" s="118"/>
      <c r="DZ4" s="118"/>
      <c r="EA4" s="118" t="s">
        <v>704</v>
      </c>
      <c r="EB4" s="118" t="s">
        <v>703</v>
      </c>
      <c r="EC4" s="118"/>
      <c r="ED4" s="118"/>
      <c r="EE4" s="118" t="s">
        <v>845</v>
      </c>
      <c r="EF4" s="118" t="s">
        <v>846</v>
      </c>
      <c r="EG4" s="118" t="s">
        <v>34</v>
      </c>
      <c r="EH4" s="118" t="s">
        <v>98</v>
      </c>
      <c r="EI4" s="118"/>
      <c r="EJ4" s="118"/>
      <c r="EK4" s="118"/>
      <c r="EL4" s="118"/>
      <c r="EM4" s="118" t="s">
        <v>915</v>
      </c>
      <c r="EN4" s="118" t="s">
        <v>399</v>
      </c>
      <c r="EO4" s="118" t="s">
        <v>397</v>
      </c>
      <c r="EP4" s="118" t="s">
        <v>646</v>
      </c>
      <c r="EQ4" s="118" t="s">
        <v>433</v>
      </c>
      <c r="ER4" s="118" t="s">
        <v>7</v>
      </c>
      <c r="ES4" s="118" t="s">
        <v>611</v>
      </c>
      <c r="ET4" s="118"/>
      <c r="EU4" s="118"/>
      <c r="EV4" s="118"/>
      <c r="EW4" s="118"/>
      <c r="EX4" s="118" t="s">
        <v>6</v>
      </c>
      <c r="EY4" s="118" t="s">
        <v>7</v>
      </c>
      <c r="EZ4" s="118" t="s">
        <v>8</v>
      </c>
      <c r="FA4" s="118" t="s">
        <v>915</v>
      </c>
      <c r="FB4" s="118" t="s">
        <v>620</v>
      </c>
      <c r="FC4" s="118" t="s">
        <v>764</v>
      </c>
      <c r="FD4" s="118" t="s">
        <v>302</v>
      </c>
      <c r="FE4" s="118"/>
      <c r="FF4" s="118"/>
      <c r="FG4" s="118"/>
      <c r="FH4" s="118" t="s">
        <v>314</v>
      </c>
      <c r="FI4" s="118"/>
      <c r="FJ4" s="118" t="s">
        <v>978</v>
      </c>
      <c r="FK4" s="118"/>
      <c r="FL4" s="118" t="s">
        <v>889</v>
      </c>
      <c r="FM4" s="118"/>
      <c r="FN4" s="118" t="s">
        <v>889</v>
      </c>
      <c r="FO4" s="118"/>
      <c r="FP4" s="118" t="s">
        <v>365</v>
      </c>
      <c r="FQ4" s="118" t="s">
        <v>399</v>
      </c>
      <c r="FR4" s="118"/>
      <c r="FS4" s="118" t="s">
        <v>367</v>
      </c>
      <c r="FT4" s="118" t="s">
        <v>891</v>
      </c>
      <c r="FU4" s="118" t="s">
        <v>6</v>
      </c>
      <c r="FV4" s="118" t="s">
        <v>6</v>
      </c>
      <c r="FW4" s="118" t="s">
        <v>430</v>
      </c>
      <c r="FX4" s="118" t="s">
        <v>435</v>
      </c>
      <c r="FY4" s="118" t="s">
        <v>430</v>
      </c>
      <c r="FZ4" s="118" t="s">
        <v>442</v>
      </c>
      <c r="GA4" s="118" t="s">
        <v>436</v>
      </c>
      <c r="GB4" s="118"/>
      <c r="GC4" s="118"/>
      <c r="GD4" s="118"/>
      <c r="GE4" s="118"/>
      <c r="GF4" s="118"/>
      <c r="GG4" s="118"/>
      <c r="GH4" s="118"/>
      <c r="GI4" s="118" t="s">
        <v>572</v>
      </c>
      <c r="GJ4" s="118"/>
      <c r="GK4" s="118" t="s">
        <v>7</v>
      </c>
      <c r="GL4" s="118" t="s">
        <v>190</v>
      </c>
      <c r="GM4" s="118" t="s">
        <v>256</v>
      </c>
      <c r="GN4" s="118" t="s">
        <v>258</v>
      </c>
      <c r="GO4" s="118"/>
      <c r="GP4" s="118"/>
      <c r="GQ4" s="118"/>
      <c r="GR4" s="118"/>
      <c r="GS4" s="118"/>
      <c r="GT4" s="118"/>
      <c r="GU4" s="120" t="s">
        <v>197</v>
      </c>
    </row>
    <row r="5" spans="1:203">
      <c r="A5" s="26">
        <f>ROW(A5)-5</f>
        <v>0</v>
      </c>
      <c r="B5" s="26"/>
      <c r="C5">
        <v>0</v>
      </c>
      <c r="D5" t="b">
        <v>0</v>
      </c>
      <c r="E5" t="b">
        <v>0</v>
      </c>
      <c r="F5" t="b">
        <v>0</v>
      </c>
      <c r="AD5" s="3" t="s">
        <v>5</v>
      </c>
      <c r="AF5" s="5" t="str">
        <f t="shared" ref="AF5:AT5" si="0">_xlfn.IFS(OR(AF$1="sam",AF$1="sai"),1,AF$1="sav","-",OR(AF$1="sap",AF$1="saa",AF$1="sar",AF$1="sat"),0)</f>
        <v>-</v>
      </c>
      <c r="AG5" s="5" t="str">
        <f t="shared" si="0"/>
        <v>-</v>
      </c>
      <c r="AH5" s="5" t="str">
        <f t="shared" si="0"/>
        <v>-</v>
      </c>
      <c r="AI5" s="5" t="str">
        <f t="shared" si="0"/>
        <v>-</v>
      </c>
      <c r="AJ5" s="5" t="str">
        <f t="shared" si="0"/>
        <v>-</v>
      </c>
      <c r="AK5" s="5" t="str">
        <f t="shared" si="0"/>
        <v>-</v>
      </c>
      <c r="AL5" s="5" t="str">
        <f t="shared" si="0"/>
        <v>-</v>
      </c>
      <c r="AM5" s="5" t="str">
        <f t="shared" si="0"/>
        <v>-</v>
      </c>
      <c r="AN5" s="5" t="str">
        <f t="shared" si="0"/>
        <v>-</v>
      </c>
      <c r="AO5" s="5" t="str">
        <f t="shared" si="0"/>
        <v>-</v>
      </c>
      <c r="AP5" s="5" t="str">
        <f t="shared" si="0"/>
        <v>-</v>
      </c>
      <c r="AQ5" s="5">
        <f t="shared" si="0"/>
        <v>1</v>
      </c>
      <c r="AR5" s="5">
        <f t="shared" si="0"/>
        <v>1</v>
      </c>
      <c r="AS5" s="5" t="str">
        <f t="shared" si="0"/>
        <v>-</v>
      </c>
      <c r="AT5" s="5" t="str">
        <f t="shared" si="0"/>
        <v>-</v>
      </c>
      <c r="AU5" s="5" t="str">
        <f t="shared" ref="AU5:BE5" si="1">_xlfn.IFS(OR(AU$1="sam",AU$1="sai"),1,AU$1="sav","-",OR(AU$1="sap",AU$1="saa",AU$1="sar",AU$1="sat"),0)</f>
        <v>-</v>
      </c>
      <c r="AV5" s="5" t="str">
        <f t="shared" si="1"/>
        <v>-</v>
      </c>
      <c r="AW5" s="5" t="str">
        <f t="shared" si="1"/>
        <v>-</v>
      </c>
      <c r="AX5" s="5" t="str">
        <f t="shared" si="1"/>
        <v>-</v>
      </c>
      <c r="AY5" s="5" t="str">
        <f t="shared" si="1"/>
        <v>-</v>
      </c>
      <c r="AZ5" s="5" t="str">
        <f t="shared" si="1"/>
        <v>-</v>
      </c>
      <c r="BA5" s="5" t="str">
        <f t="shared" si="1"/>
        <v>-</v>
      </c>
      <c r="BB5" s="5" t="str">
        <f t="shared" si="1"/>
        <v>-</v>
      </c>
      <c r="BC5" s="5" t="str">
        <f t="shared" si="1"/>
        <v>-</v>
      </c>
      <c r="BD5" s="5" t="str">
        <f t="shared" si="1"/>
        <v>-</v>
      </c>
      <c r="BE5" s="5" t="str">
        <f t="shared" si="1"/>
        <v>-</v>
      </c>
      <c r="BF5" s="5" t="str">
        <f t="shared" ref="BF5:BZ5" si="2">_xlfn.IFS(OR(BF$1="sam",BF$1="sai"),1,BF$1="sav","-",OR(BF$1="sap",BF$1="saa",BF$1="sar",BF$1="sat"),0)</f>
        <v>-</v>
      </c>
      <c r="BG5" s="5" t="str">
        <f t="shared" si="2"/>
        <v>-</v>
      </c>
      <c r="BH5" s="5" t="str">
        <f t="shared" si="2"/>
        <v>-</v>
      </c>
      <c r="BI5" s="5" t="str">
        <f t="shared" si="2"/>
        <v>-</v>
      </c>
      <c r="BJ5" s="5" t="str">
        <f t="shared" si="2"/>
        <v>-</v>
      </c>
      <c r="BK5" s="5" t="str">
        <f t="shared" si="2"/>
        <v>-</v>
      </c>
      <c r="BL5" s="5" t="str">
        <f t="shared" si="2"/>
        <v>-</v>
      </c>
      <c r="BM5" s="5" t="str">
        <f t="shared" si="2"/>
        <v>-</v>
      </c>
      <c r="BN5" s="5" t="str">
        <f t="shared" si="2"/>
        <v>-</v>
      </c>
      <c r="BO5" s="5" t="str">
        <f t="shared" si="2"/>
        <v>-</v>
      </c>
      <c r="BP5" s="5" t="str">
        <f t="shared" si="2"/>
        <v>-</v>
      </c>
      <c r="BQ5" s="5" t="str">
        <f t="shared" si="2"/>
        <v>-</v>
      </c>
      <c r="BR5" s="5" t="str">
        <f t="shared" si="2"/>
        <v>-</v>
      </c>
      <c r="BS5" s="5" t="str">
        <f t="shared" si="2"/>
        <v>-</v>
      </c>
      <c r="BT5" s="5" t="str">
        <f t="shared" si="2"/>
        <v>-</v>
      </c>
      <c r="BU5" s="5" t="str">
        <f t="shared" si="2"/>
        <v>-</v>
      </c>
      <c r="BV5" s="5" t="str">
        <f t="shared" si="2"/>
        <v>-</v>
      </c>
      <c r="BW5" s="5" t="str">
        <f t="shared" si="2"/>
        <v>-</v>
      </c>
      <c r="BX5" s="5" t="str">
        <f t="shared" si="2"/>
        <v>-</v>
      </c>
      <c r="BY5" s="5" t="str">
        <f t="shared" si="2"/>
        <v>-</v>
      </c>
      <c r="BZ5" s="5" t="str">
        <f t="shared" si="2"/>
        <v>-</v>
      </c>
      <c r="CA5" s="5" t="str">
        <f t="shared" ref="CA5:DI5" si="3">_xlfn.IFS(OR(CA$1="sam",CA$1="sai"),1,CA$1="sav","-",OR(CA$1="sap",CA$1="saa",CA$1="sar",CA$1="sat"),0)</f>
        <v>-</v>
      </c>
      <c r="CB5" s="5" t="str">
        <f t="shared" si="3"/>
        <v>-</v>
      </c>
      <c r="CC5" s="5" t="str">
        <f t="shared" si="3"/>
        <v>-</v>
      </c>
      <c r="CD5" s="5" t="str">
        <f t="shared" si="3"/>
        <v>-</v>
      </c>
      <c r="CE5" s="5" t="str">
        <f t="shared" si="3"/>
        <v>-</v>
      </c>
      <c r="CF5" s="5" t="str">
        <f t="shared" si="3"/>
        <v>-</v>
      </c>
      <c r="CG5" s="5" t="str">
        <f t="shared" si="3"/>
        <v>-</v>
      </c>
      <c r="CH5" s="5" t="str">
        <f t="shared" si="3"/>
        <v>-</v>
      </c>
      <c r="CI5" s="5" t="str">
        <f t="shared" si="3"/>
        <v>-</v>
      </c>
      <c r="CJ5" s="5" t="str">
        <f t="shared" si="3"/>
        <v>-</v>
      </c>
      <c r="CK5" s="5" t="str">
        <f t="shared" si="3"/>
        <v>-</v>
      </c>
      <c r="CL5" s="5" t="str">
        <f t="shared" si="3"/>
        <v>-</v>
      </c>
      <c r="CM5" s="5" t="str">
        <f t="shared" si="3"/>
        <v>-</v>
      </c>
      <c r="CN5" s="5" t="str">
        <f t="shared" si="3"/>
        <v>-</v>
      </c>
      <c r="CO5" s="5">
        <f t="shared" si="3"/>
        <v>0</v>
      </c>
      <c r="CP5" s="5">
        <f t="shared" si="3"/>
        <v>0</v>
      </c>
      <c r="CQ5" s="5">
        <f t="shared" si="3"/>
        <v>0</v>
      </c>
      <c r="CR5" s="5">
        <f t="shared" si="3"/>
        <v>0</v>
      </c>
      <c r="CS5" s="5">
        <f t="shared" si="3"/>
        <v>0</v>
      </c>
      <c r="CT5" s="5">
        <f t="shared" si="3"/>
        <v>0</v>
      </c>
      <c r="CU5" s="5">
        <f t="shared" si="3"/>
        <v>0</v>
      </c>
      <c r="CV5" s="5">
        <f t="shared" si="3"/>
        <v>0</v>
      </c>
      <c r="CW5" s="5">
        <f t="shared" si="3"/>
        <v>0</v>
      </c>
      <c r="CX5" s="5">
        <f t="shared" si="3"/>
        <v>0</v>
      </c>
      <c r="CY5" s="5">
        <f t="shared" si="3"/>
        <v>0</v>
      </c>
      <c r="CZ5" s="5" t="str">
        <f t="shared" si="3"/>
        <v>-</v>
      </c>
      <c r="DA5" s="5" t="str">
        <f t="shared" si="3"/>
        <v>-</v>
      </c>
      <c r="DB5" s="5" t="str">
        <f t="shared" si="3"/>
        <v>-</v>
      </c>
      <c r="DC5" s="5" t="str">
        <f t="shared" si="3"/>
        <v>-</v>
      </c>
      <c r="DD5" s="5" t="str">
        <f t="shared" si="3"/>
        <v>-</v>
      </c>
      <c r="DE5" s="5" t="str">
        <f t="shared" si="3"/>
        <v>-</v>
      </c>
      <c r="DF5" s="5" t="str">
        <f t="shared" si="3"/>
        <v>-</v>
      </c>
      <c r="DG5" s="5" t="str">
        <f t="shared" si="3"/>
        <v>-</v>
      </c>
      <c r="DH5" s="5" t="str">
        <f t="shared" si="3"/>
        <v>-</v>
      </c>
      <c r="DI5" s="5" t="str">
        <f t="shared" si="3"/>
        <v>-</v>
      </c>
      <c r="DJ5" s="5" t="str">
        <f>_xlfn.IFS(OR(DJ$1="sam",DJ$1="sai"),1,DJ$1="sav","-",OR(DJ$1="sap",DJ$1="saa",DJ$1="sar",DJ$1="sat"),0)</f>
        <v>-</v>
      </c>
      <c r="DK5" s="5" t="str">
        <f t="shared" ref="DK5:DQ5" si="4">_xlfn.IFS(OR(DK$1="sam",DK$1="sai"),1,DK$1="sav","-",OR(DK$1="sap",DK$1="saa",DK$1="sar",DK$1="sat"),0)</f>
        <v>-</v>
      </c>
      <c r="DL5" s="5" t="str">
        <f t="shared" si="4"/>
        <v>-</v>
      </c>
      <c r="DM5" s="5" t="str">
        <f t="shared" si="4"/>
        <v>-</v>
      </c>
      <c r="DN5" s="5" t="str">
        <f t="shared" si="4"/>
        <v>-</v>
      </c>
      <c r="DO5" s="5" t="str">
        <f t="shared" si="4"/>
        <v>-</v>
      </c>
      <c r="DP5" s="5" t="str">
        <f t="shared" si="4"/>
        <v>-</v>
      </c>
      <c r="DQ5" s="5" t="str">
        <f t="shared" si="4"/>
        <v>-</v>
      </c>
      <c r="DR5" s="5">
        <f t="shared" ref="DR5:EZ5" si="5">_xlfn.IFS(OR(DR$1="sam",DR$1="sai"),1,DR$1="sav","-",OR(DR$1="sap",DR$1="saa",DR$1="sar",DR$1="sat"),0)</f>
        <v>0</v>
      </c>
      <c r="DS5" s="5" t="str">
        <f t="shared" si="5"/>
        <v>-</v>
      </c>
      <c r="DT5" s="5">
        <f t="shared" si="5"/>
        <v>1</v>
      </c>
      <c r="DU5" s="5">
        <f t="shared" si="5"/>
        <v>0</v>
      </c>
      <c r="DV5" s="5">
        <f t="shared" si="5"/>
        <v>1</v>
      </c>
      <c r="DW5" s="5">
        <f t="shared" si="5"/>
        <v>1</v>
      </c>
      <c r="DX5" s="5">
        <f t="shared" si="5"/>
        <v>1</v>
      </c>
      <c r="DY5" s="5">
        <f t="shared" si="5"/>
        <v>0</v>
      </c>
      <c r="DZ5" s="5">
        <f t="shared" si="5"/>
        <v>0</v>
      </c>
      <c r="EA5" s="5">
        <f t="shared" si="5"/>
        <v>0</v>
      </c>
      <c r="EB5" s="5">
        <f t="shared" si="5"/>
        <v>0</v>
      </c>
      <c r="EC5" s="5">
        <f t="shared" si="5"/>
        <v>1</v>
      </c>
      <c r="ED5" s="5">
        <f t="shared" si="5"/>
        <v>0</v>
      </c>
      <c r="EE5" s="5">
        <f t="shared" si="5"/>
        <v>0</v>
      </c>
      <c r="EF5" s="5">
        <f t="shared" si="5"/>
        <v>0</v>
      </c>
      <c r="EG5" s="5">
        <f t="shared" si="5"/>
        <v>0</v>
      </c>
      <c r="EH5" s="5">
        <f t="shared" si="5"/>
        <v>0</v>
      </c>
      <c r="EI5" s="5">
        <f t="shared" si="5"/>
        <v>0</v>
      </c>
      <c r="EJ5" s="5">
        <f t="shared" si="5"/>
        <v>0</v>
      </c>
      <c r="EK5" s="5">
        <f t="shared" ref="EK5:ES5" si="6">_xlfn.IFS(OR(EK$1="sam",EK$1="sai"),1,EK$1="sav","-",OR(EK$1="sap",EK$1="saa",EK$1="sar",EK$1="sat"),0)</f>
        <v>1</v>
      </c>
      <c r="EL5" s="5">
        <f t="shared" si="6"/>
        <v>0</v>
      </c>
      <c r="EM5" s="5">
        <f t="shared" si="6"/>
        <v>0</v>
      </c>
      <c r="EN5" s="5">
        <f t="shared" si="6"/>
        <v>0</v>
      </c>
      <c r="EO5" s="5">
        <f t="shared" si="6"/>
        <v>0</v>
      </c>
      <c r="EP5" s="5">
        <f t="shared" si="6"/>
        <v>0</v>
      </c>
      <c r="EQ5" s="5">
        <f t="shared" si="6"/>
        <v>0</v>
      </c>
      <c r="ER5" s="5">
        <f t="shared" si="6"/>
        <v>0</v>
      </c>
      <c r="ES5" s="5">
        <f t="shared" si="6"/>
        <v>0</v>
      </c>
      <c r="ET5" s="5" t="str">
        <f t="shared" ref="ET5:EW5" si="7">_xlfn.IFS(OR(ET$1="sam",ET$1="sai"),1,ET$1="sav","-",OR(ET$1="sap",ET$1="saa",ET$1="sar",ET$1="sat"),0)</f>
        <v>-</v>
      </c>
      <c r="EU5" s="5" t="str">
        <f t="shared" si="7"/>
        <v>-</v>
      </c>
      <c r="EV5" s="5" t="str">
        <f t="shared" si="7"/>
        <v>-</v>
      </c>
      <c r="EW5" s="5" t="str">
        <f t="shared" si="7"/>
        <v>-</v>
      </c>
      <c r="EX5" s="5" t="str">
        <f t="shared" si="5"/>
        <v>-</v>
      </c>
      <c r="EY5" s="5" t="str">
        <f t="shared" si="5"/>
        <v>-</v>
      </c>
      <c r="EZ5" s="5" t="str">
        <f t="shared" si="5"/>
        <v>-</v>
      </c>
      <c r="FA5" s="5" t="str">
        <f t="shared" ref="FA5:GT5" si="8">_xlfn.IFS(OR(FA$1="sam",FA$1="sai"),1,FA$1="sav","-",OR(FA$1="sap",FA$1="saa",FA$1="sar",FA$1="sat"),0)</f>
        <v>-</v>
      </c>
      <c r="FB5" s="5" t="str">
        <f t="shared" si="8"/>
        <v>-</v>
      </c>
      <c r="FC5" s="5" t="str">
        <f t="shared" si="8"/>
        <v>-</v>
      </c>
      <c r="FD5" s="5" t="str">
        <f t="shared" si="8"/>
        <v>-</v>
      </c>
      <c r="FE5" s="5" t="str">
        <f t="shared" si="8"/>
        <v>-</v>
      </c>
      <c r="FF5" s="5" t="str">
        <f t="shared" si="8"/>
        <v>-</v>
      </c>
      <c r="FG5" s="5" t="str">
        <f t="shared" si="8"/>
        <v>-</v>
      </c>
      <c r="FH5" s="5" t="str">
        <f t="shared" si="8"/>
        <v>-</v>
      </c>
      <c r="FI5" s="5" t="str">
        <f t="shared" si="8"/>
        <v>-</v>
      </c>
      <c r="FJ5" s="5" t="str">
        <f t="shared" si="8"/>
        <v>-</v>
      </c>
      <c r="FK5" s="5" t="str">
        <f>_xlfn.IFS(OR(FK$1="sam",FK$1="sai"),1,FK$1="sav","-",OR(FK$1="sap",FK$1="saa",FK$1="sar",FK$1="sat"),0)</f>
        <v>-</v>
      </c>
      <c r="FL5" s="5" t="str">
        <f>_xlfn.IFS(OR(FL$1="sam",FL$1="sai"),1,FL$1="sav","-",OR(FL$1="sap",FL$1="saa",FL$1="sar",FL$1="sat"),0)</f>
        <v>-</v>
      </c>
      <c r="FM5" s="5" t="str">
        <f>_xlfn.IFS(OR(FM$1="sam",FM$1="sai"),1,FM$1="sav","-",OR(FM$1="sap",FM$1="saa",FM$1="sar",FM$1="sat"),0)</f>
        <v>-</v>
      </c>
      <c r="FN5" s="5" t="str">
        <f>_xlfn.IFS(OR(FN$1="sam",FN$1="sai"),1,FN$1="sav","-",OR(FN$1="sap",FN$1="saa",FN$1="sar",FN$1="sat"),0)</f>
        <v>-</v>
      </c>
      <c r="FO5" s="5" t="str">
        <f t="shared" si="8"/>
        <v>-</v>
      </c>
      <c r="FP5" s="5" t="str">
        <f t="shared" si="8"/>
        <v>-</v>
      </c>
      <c r="FQ5" s="5" t="str">
        <f t="shared" si="8"/>
        <v>-</v>
      </c>
      <c r="FR5" s="5" t="str">
        <f t="shared" si="8"/>
        <v>-</v>
      </c>
      <c r="FS5" s="5" t="str">
        <f t="shared" si="8"/>
        <v>-</v>
      </c>
      <c r="FT5" s="5" t="str">
        <f t="shared" si="8"/>
        <v>-</v>
      </c>
      <c r="FU5" s="5" t="str">
        <f>_xlfn.IFS(OR(FU$1="sam",FU$1="sai"),1,FU$1="sav","-",OR(FU$1="sap",FU$1="saa",FU$1="sar",FU$1="sat"),0)</f>
        <v>-</v>
      </c>
      <c r="FV5" s="5" t="str">
        <f>_xlfn.IFS(OR(FV$1="sam",FV$1="sai"),1,FV$1="sav","-",OR(FV$1="sap",FV$1="saa",FV$1="sar",FV$1="sat"),0)</f>
        <v>-</v>
      </c>
      <c r="FW5" s="5">
        <f t="shared" si="8"/>
        <v>1</v>
      </c>
      <c r="FX5" s="5">
        <f t="shared" si="8"/>
        <v>0</v>
      </c>
      <c r="FY5" s="5">
        <f t="shared" si="8"/>
        <v>1</v>
      </c>
      <c r="FZ5" s="5">
        <f t="shared" si="8"/>
        <v>1</v>
      </c>
      <c r="GA5" s="5">
        <f t="shared" si="8"/>
        <v>0</v>
      </c>
      <c r="GB5" s="5" t="str">
        <f t="shared" si="8"/>
        <v>-</v>
      </c>
      <c r="GC5" s="5" t="str">
        <f t="shared" si="8"/>
        <v>-</v>
      </c>
      <c r="GD5" s="5" t="str">
        <f t="shared" si="8"/>
        <v>-</v>
      </c>
      <c r="GE5" s="5" t="str">
        <f t="shared" si="8"/>
        <v>-</v>
      </c>
      <c r="GF5" s="5">
        <f t="shared" si="8"/>
        <v>1</v>
      </c>
      <c r="GG5" s="5">
        <f t="shared" si="8"/>
        <v>1</v>
      </c>
      <c r="GH5" s="5">
        <f t="shared" si="8"/>
        <v>1</v>
      </c>
      <c r="GI5" s="5">
        <f t="shared" si="8"/>
        <v>1</v>
      </c>
      <c r="GJ5" s="5">
        <f t="shared" si="8"/>
        <v>1</v>
      </c>
      <c r="GK5" s="5">
        <f t="shared" si="8"/>
        <v>1</v>
      </c>
      <c r="GL5" s="5">
        <f t="shared" si="8"/>
        <v>1</v>
      </c>
      <c r="GM5" s="5">
        <f t="shared" si="8"/>
        <v>1</v>
      </c>
      <c r="GN5" s="5">
        <f t="shared" si="8"/>
        <v>1</v>
      </c>
      <c r="GO5" s="5">
        <f t="shared" si="8"/>
        <v>1</v>
      </c>
      <c r="GP5" s="5">
        <f t="shared" si="8"/>
        <v>1</v>
      </c>
      <c r="GQ5" s="5" t="str">
        <f t="shared" si="8"/>
        <v>-</v>
      </c>
      <c r="GR5" s="5" t="str">
        <f t="shared" si="8"/>
        <v>-</v>
      </c>
      <c r="GS5" s="5">
        <f t="shared" si="8"/>
        <v>0</v>
      </c>
      <c r="GT5" s="5">
        <f t="shared" si="8"/>
        <v>0</v>
      </c>
      <c r="GU5" s="29">
        <v>0</v>
      </c>
    </row>
    <row r="6" spans="1:203">
      <c r="A6" s="26">
        <f t="shared" ref="A6:A29" si="9">ROW(A6)-5</f>
        <v>1</v>
      </c>
      <c r="B6" s="26">
        <v>0</v>
      </c>
      <c r="C6">
        <v>0</v>
      </c>
      <c r="D6" t="b">
        <v>1</v>
      </c>
      <c r="E6" t="b">
        <v>1</v>
      </c>
      <c r="F6" t="b">
        <v>1</v>
      </c>
      <c r="AD6" s="3" t="s">
        <v>393</v>
      </c>
      <c r="AE6" s="10" t="str">
        <f>IF(MATCH(AD6,AD$5:AD6,0)=(COUNTA(AD$5:AD6)),"-","Dup")</f>
        <v>-</v>
      </c>
      <c r="AF6" s="13" t="str">
        <f t="shared" ref="AF6:BA6" si="10">AF$5</f>
        <v>-</v>
      </c>
      <c r="AG6" s="13" t="str">
        <f t="shared" si="10"/>
        <v>-</v>
      </c>
      <c r="AH6" s="13" t="str">
        <f t="shared" si="10"/>
        <v>-</v>
      </c>
      <c r="AI6" s="13" t="str">
        <f t="shared" si="10"/>
        <v>-</v>
      </c>
      <c r="AJ6" s="13" t="str">
        <f t="shared" si="10"/>
        <v>-</v>
      </c>
      <c r="AK6" s="13" t="str">
        <f t="shared" si="10"/>
        <v>-</v>
      </c>
      <c r="AL6" s="13" t="str">
        <f t="shared" si="10"/>
        <v>-</v>
      </c>
      <c r="AM6" s="13" t="str">
        <f t="shared" si="10"/>
        <v>-</v>
      </c>
      <c r="AN6" s="13" t="str">
        <f t="shared" si="10"/>
        <v>-</v>
      </c>
      <c r="AO6" s="13" t="str">
        <f t="shared" si="10"/>
        <v>-</v>
      </c>
      <c r="AP6" s="13" t="str">
        <f t="shared" si="10"/>
        <v>-</v>
      </c>
      <c r="AQ6" s="13">
        <f t="shared" si="10"/>
        <v>1</v>
      </c>
      <c r="AR6" s="13">
        <f t="shared" si="10"/>
        <v>1</v>
      </c>
      <c r="AS6" s="13" t="str">
        <f t="shared" si="10"/>
        <v>-</v>
      </c>
      <c r="AT6" s="13" t="str">
        <f t="shared" si="10"/>
        <v>-</v>
      </c>
      <c r="AU6" s="13" t="str">
        <f t="shared" si="10"/>
        <v>-</v>
      </c>
      <c r="AV6" s="13" t="str">
        <f t="shared" si="10"/>
        <v>-</v>
      </c>
      <c r="AW6" s="13" t="str">
        <f t="shared" si="10"/>
        <v>-</v>
      </c>
      <c r="AX6" s="13" t="str">
        <f t="shared" si="10"/>
        <v>-</v>
      </c>
      <c r="AY6" s="13" t="str">
        <f t="shared" si="10"/>
        <v>-</v>
      </c>
      <c r="AZ6" s="13" t="str">
        <f t="shared" si="10"/>
        <v>-</v>
      </c>
      <c r="BA6" s="13" t="str">
        <f t="shared" si="10"/>
        <v>-</v>
      </c>
      <c r="BB6" s="13" t="str">
        <f>BB$5</f>
        <v>-</v>
      </c>
      <c r="BC6" s="13" t="str">
        <f>BC$5</f>
        <v>-</v>
      </c>
      <c r="BD6" s="13" t="str">
        <f>BD$5</f>
        <v>-</v>
      </c>
      <c r="BE6" s="13" t="str">
        <f>BE$5</f>
        <v>-</v>
      </c>
      <c r="BF6" s="13" t="str">
        <f t="shared" ref="BF6:BZ6" si="11">BF$5</f>
        <v>-</v>
      </c>
      <c r="BG6" s="13" t="str">
        <f t="shared" si="11"/>
        <v>-</v>
      </c>
      <c r="BH6" s="13" t="str">
        <f t="shared" si="11"/>
        <v>-</v>
      </c>
      <c r="BI6" s="13" t="str">
        <f t="shared" si="11"/>
        <v>-</v>
      </c>
      <c r="BJ6" s="13" t="str">
        <f t="shared" si="11"/>
        <v>-</v>
      </c>
      <c r="BK6" s="13" t="str">
        <f t="shared" si="11"/>
        <v>-</v>
      </c>
      <c r="BL6" s="13" t="str">
        <f t="shared" si="11"/>
        <v>-</v>
      </c>
      <c r="BM6" s="13" t="str">
        <f t="shared" si="11"/>
        <v>-</v>
      </c>
      <c r="BN6" s="13" t="str">
        <f t="shared" si="11"/>
        <v>-</v>
      </c>
      <c r="BO6" s="13" t="str">
        <f t="shared" si="11"/>
        <v>-</v>
      </c>
      <c r="BP6" s="13" t="str">
        <f t="shared" si="11"/>
        <v>-</v>
      </c>
      <c r="BQ6" s="13" t="str">
        <f>BQ$5</f>
        <v>-</v>
      </c>
      <c r="BR6" s="13" t="str">
        <f>BR$5</f>
        <v>-</v>
      </c>
      <c r="BS6" s="13" t="str">
        <f>BS$5</f>
        <v>-</v>
      </c>
      <c r="BT6" s="13" t="str">
        <f>BT$5</f>
        <v>-</v>
      </c>
      <c r="BU6" s="13" t="str">
        <f>BU$5</f>
        <v>-</v>
      </c>
      <c r="BV6" s="13" t="str">
        <f t="shared" si="11"/>
        <v>-</v>
      </c>
      <c r="BW6" s="13" t="str">
        <f t="shared" si="11"/>
        <v>-</v>
      </c>
      <c r="BX6" s="13" t="str">
        <f t="shared" si="11"/>
        <v>-</v>
      </c>
      <c r="BY6" s="13" t="str">
        <f t="shared" si="11"/>
        <v>-</v>
      </c>
      <c r="BZ6" s="13" t="str">
        <f t="shared" si="11"/>
        <v>-</v>
      </c>
      <c r="CA6" s="13" t="str">
        <f t="shared" ref="CA6:DI6" si="12">CA$5</f>
        <v>-</v>
      </c>
      <c r="CB6" s="13" t="str">
        <f t="shared" si="12"/>
        <v>-</v>
      </c>
      <c r="CC6" s="13" t="str">
        <f t="shared" si="12"/>
        <v>-</v>
      </c>
      <c r="CD6" s="13" t="str">
        <f t="shared" si="12"/>
        <v>-</v>
      </c>
      <c r="CE6" s="13" t="str">
        <f t="shared" si="12"/>
        <v>-</v>
      </c>
      <c r="CF6" s="13" t="str">
        <f t="shared" si="12"/>
        <v>-</v>
      </c>
      <c r="CG6" s="13" t="str">
        <f t="shared" si="12"/>
        <v>-</v>
      </c>
      <c r="CH6" s="13" t="str">
        <f t="shared" si="12"/>
        <v>-</v>
      </c>
      <c r="CI6" s="13" t="str">
        <f t="shared" si="12"/>
        <v>-</v>
      </c>
      <c r="CJ6" s="13" t="str">
        <f t="shared" si="12"/>
        <v>-</v>
      </c>
      <c r="CK6" s="13" t="str">
        <f t="shared" si="12"/>
        <v>-</v>
      </c>
      <c r="CL6" s="13" t="str">
        <f t="shared" si="12"/>
        <v>-</v>
      </c>
      <c r="CM6" s="13" t="str">
        <f t="shared" si="12"/>
        <v>-</v>
      </c>
      <c r="CN6" s="13" t="str">
        <f t="shared" si="12"/>
        <v>-</v>
      </c>
      <c r="CO6" s="13">
        <f t="shared" si="12"/>
        <v>0</v>
      </c>
      <c r="CP6" s="13">
        <f t="shared" si="12"/>
        <v>0</v>
      </c>
      <c r="CQ6" s="13">
        <f t="shared" si="12"/>
        <v>0</v>
      </c>
      <c r="CR6" s="13">
        <f t="shared" si="12"/>
        <v>0</v>
      </c>
      <c r="CS6" s="13">
        <f t="shared" si="12"/>
        <v>0</v>
      </c>
      <c r="CT6" s="13">
        <f t="shared" si="12"/>
        <v>0</v>
      </c>
      <c r="CU6" s="13">
        <f t="shared" si="12"/>
        <v>0</v>
      </c>
      <c r="CV6" s="13">
        <f t="shared" si="12"/>
        <v>0</v>
      </c>
      <c r="CW6" s="13">
        <f t="shared" si="12"/>
        <v>0</v>
      </c>
      <c r="CX6" s="13">
        <f t="shared" si="12"/>
        <v>0</v>
      </c>
      <c r="CY6" s="13">
        <f t="shared" si="12"/>
        <v>0</v>
      </c>
      <c r="CZ6" s="13" t="str">
        <f t="shared" si="12"/>
        <v>-</v>
      </c>
      <c r="DA6" s="13" t="str">
        <f t="shared" si="12"/>
        <v>-</v>
      </c>
      <c r="DB6" s="13" t="str">
        <f t="shared" si="12"/>
        <v>-</v>
      </c>
      <c r="DC6" s="13" t="str">
        <f t="shared" si="12"/>
        <v>-</v>
      </c>
      <c r="DD6" s="13" t="str">
        <f t="shared" si="12"/>
        <v>-</v>
      </c>
      <c r="DE6" s="13" t="str">
        <f t="shared" si="12"/>
        <v>-</v>
      </c>
      <c r="DF6" s="13" t="str">
        <f t="shared" si="12"/>
        <v>-</v>
      </c>
      <c r="DG6" s="13" t="str">
        <f t="shared" si="12"/>
        <v>-</v>
      </c>
      <c r="DH6" s="13" t="str">
        <f t="shared" si="12"/>
        <v>-</v>
      </c>
      <c r="DI6" s="13" t="str">
        <f t="shared" si="12"/>
        <v>-</v>
      </c>
      <c r="DJ6" s="13" t="str">
        <f>DJ$5</f>
        <v>-</v>
      </c>
      <c r="DK6" s="22">
        <v>1</v>
      </c>
      <c r="DL6" s="13" t="str">
        <f>DL$5</f>
        <v>-</v>
      </c>
      <c r="DM6" s="13" t="str">
        <f>DM$5</f>
        <v>-</v>
      </c>
      <c r="DN6" s="13" t="str">
        <f>DN$5</f>
        <v>-</v>
      </c>
      <c r="DO6" s="13" t="str">
        <f>DO$5</f>
        <v>-</v>
      </c>
      <c r="DP6" s="22" t="b">
        <v>1</v>
      </c>
      <c r="DQ6" s="13" t="str">
        <f>DQ$5</f>
        <v>-</v>
      </c>
      <c r="DR6" s="13">
        <f t="shared" ref="DR6:EJ6" si="13">DR$5</f>
        <v>0</v>
      </c>
      <c r="DS6" s="13" t="str">
        <f t="shared" si="13"/>
        <v>-</v>
      </c>
      <c r="DT6" s="13">
        <f t="shared" si="13"/>
        <v>1</v>
      </c>
      <c r="DU6" s="13">
        <f t="shared" si="13"/>
        <v>0</v>
      </c>
      <c r="DV6" s="13">
        <f t="shared" si="13"/>
        <v>1</v>
      </c>
      <c r="DW6" s="13">
        <f t="shared" si="13"/>
        <v>1</v>
      </c>
      <c r="DX6" s="13">
        <f t="shared" si="13"/>
        <v>1</v>
      </c>
      <c r="DY6" s="13">
        <f t="shared" si="13"/>
        <v>0</v>
      </c>
      <c r="DZ6" s="13">
        <f t="shared" si="13"/>
        <v>0</v>
      </c>
      <c r="EA6" s="13">
        <f t="shared" si="13"/>
        <v>0</v>
      </c>
      <c r="EB6" s="13">
        <f t="shared" si="13"/>
        <v>0</v>
      </c>
      <c r="EC6" s="13">
        <f t="shared" si="13"/>
        <v>1</v>
      </c>
      <c r="ED6" s="13">
        <f t="shared" si="13"/>
        <v>0</v>
      </c>
      <c r="EE6" s="13">
        <f t="shared" si="13"/>
        <v>0</v>
      </c>
      <c r="EF6" s="13">
        <f t="shared" si="13"/>
        <v>0</v>
      </c>
      <c r="EG6" s="13">
        <f t="shared" si="13"/>
        <v>0</v>
      </c>
      <c r="EH6" s="13">
        <f t="shared" si="13"/>
        <v>0</v>
      </c>
      <c r="EI6" s="13">
        <f t="shared" si="13"/>
        <v>0</v>
      </c>
      <c r="EJ6" s="13">
        <f t="shared" si="13"/>
        <v>0</v>
      </c>
      <c r="EK6" s="13">
        <f t="shared" ref="EK6:ES6" si="14">EK$5</f>
        <v>1</v>
      </c>
      <c r="EL6" s="13">
        <f t="shared" si="14"/>
        <v>0</v>
      </c>
      <c r="EM6" s="13">
        <f t="shared" si="14"/>
        <v>0</v>
      </c>
      <c r="EN6" s="13">
        <f t="shared" si="14"/>
        <v>0</v>
      </c>
      <c r="EO6" s="13">
        <f t="shared" si="14"/>
        <v>0</v>
      </c>
      <c r="EP6" s="13">
        <f t="shared" si="14"/>
        <v>0</v>
      </c>
      <c r="EQ6" s="13">
        <f t="shared" si="14"/>
        <v>0</v>
      </c>
      <c r="ER6" s="13">
        <f t="shared" si="14"/>
        <v>0</v>
      </c>
      <c r="ES6" s="13">
        <f t="shared" si="14"/>
        <v>0</v>
      </c>
      <c r="ET6" s="13" t="str">
        <f t="shared" ref="ET6:EW6" si="15">ET$5</f>
        <v>-</v>
      </c>
      <c r="EU6" s="13" t="str">
        <f t="shared" si="15"/>
        <v>-</v>
      </c>
      <c r="EV6" s="13" t="str">
        <f t="shared" si="15"/>
        <v>-</v>
      </c>
      <c r="EW6" s="13" t="str">
        <f t="shared" si="15"/>
        <v>-</v>
      </c>
      <c r="EX6" s="14" t="b">
        <v>0</v>
      </c>
      <c r="EY6" s="14" t="b">
        <v>0</v>
      </c>
      <c r="EZ6" s="14" t="b">
        <v>1</v>
      </c>
      <c r="FA6" s="22">
        <v>1</v>
      </c>
      <c r="FB6" s="22">
        <v>1</v>
      </c>
      <c r="FC6" s="13" t="str">
        <f t="shared" ref="FC6:FO6" si="16">FC$5</f>
        <v>-</v>
      </c>
      <c r="FD6" s="13" t="str">
        <f t="shared" si="16"/>
        <v>-</v>
      </c>
      <c r="FE6" s="13" t="str">
        <f t="shared" si="16"/>
        <v>-</v>
      </c>
      <c r="FF6" s="13" t="str">
        <f t="shared" si="16"/>
        <v>-</v>
      </c>
      <c r="FG6" s="13" t="str">
        <f t="shared" si="16"/>
        <v>-</v>
      </c>
      <c r="FH6" s="13" t="str">
        <f t="shared" si="16"/>
        <v>-</v>
      </c>
      <c r="FI6" s="14" t="b">
        <v>1</v>
      </c>
      <c r="FJ6" s="14" t="str">
        <f t="shared" si="16"/>
        <v>-</v>
      </c>
      <c r="FK6" s="13" t="str">
        <f>FK$5</f>
        <v>-</v>
      </c>
      <c r="FL6" s="13" t="str">
        <f>FL$5</f>
        <v>-</v>
      </c>
      <c r="FM6" s="14" t="b">
        <v>1</v>
      </c>
      <c r="FN6" s="14" t="str">
        <f>FN$5</f>
        <v>-</v>
      </c>
      <c r="FO6" s="13" t="str">
        <f t="shared" si="16"/>
        <v>-</v>
      </c>
      <c r="FP6" s="22" t="s">
        <v>37</v>
      </c>
      <c r="FQ6" s="13" t="str">
        <f>FQ$5</f>
        <v>-</v>
      </c>
      <c r="FR6" s="13" t="str">
        <f>FR$5</f>
        <v>-</v>
      </c>
      <c r="FS6" s="22">
        <v>500</v>
      </c>
      <c r="FT6" s="22">
        <v>500</v>
      </c>
      <c r="FU6" s="13" t="str">
        <f>FU$5</f>
        <v>-</v>
      </c>
      <c r="FV6" s="13" t="str">
        <f>FV$5</f>
        <v>-</v>
      </c>
      <c r="FW6" s="13">
        <f t="shared" ref="FW6:GO6" si="17">FW$5</f>
        <v>1</v>
      </c>
      <c r="FX6" s="13">
        <f t="shared" si="17"/>
        <v>0</v>
      </c>
      <c r="FY6" s="13">
        <f t="shared" si="17"/>
        <v>1</v>
      </c>
      <c r="FZ6" s="13">
        <f t="shared" si="17"/>
        <v>1</v>
      </c>
      <c r="GA6" s="13">
        <f t="shared" si="17"/>
        <v>0</v>
      </c>
      <c r="GB6" s="13" t="str">
        <f t="shared" si="17"/>
        <v>-</v>
      </c>
      <c r="GC6" s="13" t="str">
        <f t="shared" si="17"/>
        <v>-</v>
      </c>
      <c r="GD6" s="13" t="str">
        <f t="shared" si="17"/>
        <v>-</v>
      </c>
      <c r="GE6" s="13" t="str">
        <f t="shared" si="17"/>
        <v>-</v>
      </c>
      <c r="GF6" s="13">
        <f t="shared" si="17"/>
        <v>1</v>
      </c>
      <c r="GG6" s="13">
        <f t="shared" si="17"/>
        <v>1</v>
      </c>
      <c r="GH6" s="13">
        <f t="shared" si="17"/>
        <v>1</v>
      </c>
      <c r="GI6" s="13">
        <f t="shared" si="17"/>
        <v>1</v>
      </c>
      <c r="GJ6" s="13">
        <f t="shared" si="17"/>
        <v>1</v>
      </c>
      <c r="GK6" s="13">
        <f t="shared" si="17"/>
        <v>1</v>
      </c>
      <c r="GL6" s="13">
        <f t="shared" si="17"/>
        <v>1</v>
      </c>
      <c r="GM6" s="13">
        <f t="shared" si="17"/>
        <v>1</v>
      </c>
      <c r="GN6" s="13">
        <f t="shared" si="17"/>
        <v>1</v>
      </c>
      <c r="GO6" s="13">
        <f t="shared" si="17"/>
        <v>1</v>
      </c>
      <c r="GP6" s="22">
        <v>0</v>
      </c>
      <c r="GQ6" s="13" t="str">
        <f>GQ$5</f>
        <v>-</v>
      </c>
      <c r="GR6" s="13" t="str">
        <f>GR$5</f>
        <v>-</v>
      </c>
      <c r="GS6" s="13">
        <f>GS$5</f>
        <v>0</v>
      </c>
      <c r="GT6" s="13">
        <f>GT$5</f>
        <v>0</v>
      </c>
      <c r="GU6" s="29">
        <v>0</v>
      </c>
    </row>
    <row r="7" spans="1:203">
      <c r="A7" s="26">
        <f t="shared" si="9"/>
        <v>2</v>
      </c>
      <c r="B7" s="26">
        <f>$A$6</f>
        <v>1</v>
      </c>
      <c r="C7">
        <v>0</v>
      </c>
      <c r="D7" t="b">
        <v>1</v>
      </c>
      <c r="E7" t="b">
        <v>1</v>
      </c>
      <c r="F7" t="b">
        <v>1</v>
      </c>
      <c r="AD7" s="3" t="s">
        <v>913</v>
      </c>
      <c r="AE7" s="10" t="str">
        <f>IF(MATCH(AD7,AD$5:AD7,0)=(COUNTA(AD$5:AD7)),"-","Dup")</f>
        <v>-</v>
      </c>
      <c r="AF7" s="23" t="str">
        <f t="shared" ref="AF7:ED7" ca="1" si="18">OFFSET(AF$5,$B7,0)</f>
        <v>-</v>
      </c>
      <c r="AG7" s="23" t="str">
        <f ca="1">OFFSET(AG$5,$B7,0)</f>
        <v>-</v>
      </c>
      <c r="AH7" s="23" t="str">
        <f t="shared" ref="AH7:AK7" ca="1" si="19">OFFSET(AH$5,$B7,0)</f>
        <v>-</v>
      </c>
      <c r="AI7" s="23" t="str">
        <f t="shared" ca="1" si="19"/>
        <v>-</v>
      </c>
      <c r="AJ7" s="23" t="str">
        <f t="shared" ca="1" si="19"/>
        <v>-</v>
      </c>
      <c r="AK7" s="23" t="str">
        <f t="shared" ca="1" si="19"/>
        <v>-</v>
      </c>
      <c r="AL7" s="23" t="str">
        <f t="shared" ca="1" si="18"/>
        <v>-</v>
      </c>
      <c r="AM7" s="23" t="str">
        <f t="shared" ca="1" si="18"/>
        <v>-</v>
      </c>
      <c r="AN7" s="23" t="str">
        <f t="shared" ca="1" si="18"/>
        <v>-</v>
      </c>
      <c r="AO7" s="23" t="str">
        <f t="shared" ca="1" si="18"/>
        <v>-</v>
      </c>
      <c r="AP7" s="23" t="str">
        <f t="shared" ca="1" si="18"/>
        <v>-</v>
      </c>
      <c r="AQ7" s="23">
        <f t="shared" ca="1" si="18"/>
        <v>1</v>
      </c>
      <c r="AR7" s="23">
        <f t="shared" ca="1" si="18"/>
        <v>1</v>
      </c>
      <c r="AS7" s="23" t="str">
        <f t="shared" ca="1" si="18"/>
        <v>-</v>
      </c>
      <c r="AT7" s="23" t="str">
        <f t="shared" ca="1" si="18"/>
        <v>-</v>
      </c>
      <c r="AU7" s="23" t="str">
        <f ca="1">OFFSET(AU$5,$B7,0)</f>
        <v>-</v>
      </c>
      <c r="AV7" s="23" t="str">
        <f t="shared" ca="1" si="18"/>
        <v>-</v>
      </c>
      <c r="AW7" s="23" t="str">
        <f t="shared" ca="1" si="18"/>
        <v>-</v>
      </c>
      <c r="AX7" s="23" t="str">
        <f ca="1">OFFSET(AX$5,$B7,0)</f>
        <v>-</v>
      </c>
      <c r="AY7" s="23" t="str">
        <f t="shared" ca="1" si="18"/>
        <v>-</v>
      </c>
      <c r="AZ7" s="23" t="str">
        <f ca="1">OFFSET(AZ$5,$B7,0)</f>
        <v>-</v>
      </c>
      <c r="BA7" s="23" t="str">
        <f t="shared" ca="1" si="18"/>
        <v>-</v>
      </c>
      <c r="BB7" s="23" t="str">
        <f t="shared" ca="1" si="18"/>
        <v>-</v>
      </c>
      <c r="BC7" s="23" t="str">
        <f t="shared" ca="1" si="18"/>
        <v>-</v>
      </c>
      <c r="BD7" s="23" t="str">
        <f ca="1">OFFSET(BD$5,$B7,0)</f>
        <v>-</v>
      </c>
      <c r="BE7" s="23" t="str">
        <f t="shared" ca="1" si="18"/>
        <v>-</v>
      </c>
      <c r="BF7" s="23" t="str">
        <f t="shared" ca="1" si="18"/>
        <v>-</v>
      </c>
      <c r="BG7" s="23" t="str">
        <f t="shared" ca="1" si="18"/>
        <v>-</v>
      </c>
      <c r="BH7" s="23" t="str">
        <f t="shared" ca="1" si="18"/>
        <v>-</v>
      </c>
      <c r="BI7" s="23" t="str">
        <f t="shared" ca="1" si="18"/>
        <v>-</v>
      </c>
      <c r="BJ7" s="23" t="str">
        <f t="shared" ca="1" si="18"/>
        <v>-</v>
      </c>
      <c r="BK7" s="23" t="str">
        <f t="shared" ca="1" si="18"/>
        <v>-</v>
      </c>
      <c r="BL7" s="23" t="str">
        <f t="shared" ca="1" si="18"/>
        <v>-</v>
      </c>
      <c r="BM7" s="23" t="str">
        <f t="shared" ca="1" si="18"/>
        <v>-</v>
      </c>
      <c r="BN7" s="23" t="str">
        <f t="shared" ca="1" si="18"/>
        <v>-</v>
      </c>
      <c r="BO7" s="23" t="str">
        <f t="shared" ca="1" si="18"/>
        <v>-</v>
      </c>
      <c r="BP7" s="23" t="str">
        <f t="shared" ref="BP7" ca="1" si="20">OFFSET(BP$5,$B7,0)</f>
        <v>-</v>
      </c>
      <c r="BQ7" s="23" t="str">
        <f t="shared" ca="1" si="18"/>
        <v>-</v>
      </c>
      <c r="BR7" s="23" t="str">
        <f t="shared" ca="1" si="18"/>
        <v>-</v>
      </c>
      <c r="BS7" s="23" t="str">
        <f t="shared" ca="1" si="18"/>
        <v>-</v>
      </c>
      <c r="BT7" s="23" t="str">
        <f t="shared" ca="1" si="18"/>
        <v>-</v>
      </c>
      <c r="BU7" s="23" t="str">
        <f t="shared" ca="1" si="18"/>
        <v>-</v>
      </c>
      <c r="BV7" s="23" t="str">
        <f t="shared" ca="1" si="18"/>
        <v>-</v>
      </c>
      <c r="BW7" s="23" t="str">
        <f t="shared" ca="1" si="18"/>
        <v>-</v>
      </c>
      <c r="BX7" s="23" t="str">
        <f ca="1">OFFSET(BX$5,$B7,0)</f>
        <v>-</v>
      </c>
      <c r="BY7" s="23" t="str">
        <f t="shared" ca="1" si="18"/>
        <v>-</v>
      </c>
      <c r="BZ7" s="23" t="str">
        <f t="shared" ca="1" si="18"/>
        <v>-</v>
      </c>
      <c r="CA7" s="23" t="str">
        <f t="shared" ca="1" si="18"/>
        <v>-</v>
      </c>
      <c r="CB7" s="23" t="str">
        <f t="shared" ca="1" si="18"/>
        <v>-</v>
      </c>
      <c r="CC7" s="23" t="str">
        <f t="shared" ca="1" si="18"/>
        <v>-</v>
      </c>
      <c r="CD7" s="23" t="str">
        <f t="shared" ca="1" si="18"/>
        <v>-</v>
      </c>
      <c r="CE7" s="23" t="str">
        <f t="shared" ca="1" si="18"/>
        <v>-</v>
      </c>
      <c r="CF7" s="23" t="str">
        <f t="shared" ca="1" si="18"/>
        <v>-</v>
      </c>
      <c r="CG7" s="23" t="str">
        <f t="shared" ca="1" si="18"/>
        <v>-</v>
      </c>
      <c r="CH7" s="23" t="str">
        <f t="shared" ca="1" si="18"/>
        <v>-</v>
      </c>
      <c r="CI7" s="23" t="str">
        <f t="shared" ca="1" si="18"/>
        <v>-</v>
      </c>
      <c r="CJ7" s="23" t="str">
        <f t="shared" ca="1" si="18"/>
        <v>-</v>
      </c>
      <c r="CK7" s="23" t="str">
        <f t="shared" ca="1" si="18"/>
        <v>-</v>
      </c>
      <c r="CL7" s="23" t="str">
        <f t="shared" ca="1" si="18"/>
        <v>-</v>
      </c>
      <c r="CM7" s="23" t="str">
        <f t="shared" ca="1" si="18"/>
        <v>-</v>
      </c>
      <c r="CN7" s="23" t="str">
        <f t="shared" ca="1" si="18"/>
        <v>-</v>
      </c>
      <c r="CO7" s="23">
        <f t="shared" ca="1" si="18"/>
        <v>0</v>
      </c>
      <c r="CP7" s="23">
        <f t="shared" ca="1" si="18"/>
        <v>0</v>
      </c>
      <c r="CQ7" s="23">
        <f t="shared" ca="1" si="18"/>
        <v>0</v>
      </c>
      <c r="CR7" s="23">
        <f t="shared" ca="1" si="18"/>
        <v>0</v>
      </c>
      <c r="CS7" s="23">
        <f t="shared" ca="1" si="18"/>
        <v>0</v>
      </c>
      <c r="CT7" s="23">
        <f t="shared" ca="1" si="18"/>
        <v>0</v>
      </c>
      <c r="CU7" s="23">
        <f t="shared" ca="1" si="18"/>
        <v>0</v>
      </c>
      <c r="CV7" s="23">
        <f t="shared" ca="1" si="18"/>
        <v>0</v>
      </c>
      <c r="CW7" s="23">
        <f t="shared" ca="1" si="18"/>
        <v>0</v>
      </c>
      <c r="CX7" s="23">
        <f ca="1">OFFSET(CX$5,$B7,0)</f>
        <v>0</v>
      </c>
      <c r="CY7" s="23">
        <f ca="1">OFFSET(CY$5,$B7,0)</f>
        <v>0</v>
      </c>
      <c r="CZ7" s="23" t="str">
        <f ca="1">OFFSET(CZ$5,$B7,0)</f>
        <v>-</v>
      </c>
      <c r="DA7" s="23" t="str">
        <f ca="1">OFFSET(DA$5,$B7,0)</f>
        <v>-</v>
      </c>
      <c r="DB7" s="22">
        <v>19</v>
      </c>
      <c r="DC7" s="22">
        <v>19</v>
      </c>
      <c r="DD7" s="23" t="str">
        <f t="shared" ca="1" si="18"/>
        <v>-</v>
      </c>
      <c r="DE7" s="23" t="str">
        <f t="shared" ca="1" si="18"/>
        <v>-</v>
      </c>
      <c r="DF7" s="23" t="str">
        <f t="shared" ca="1" si="18"/>
        <v>-</v>
      </c>
      <c r="DG7" s="23" t="str">
        <f t="shared" ca="1" si="18"/>
        <v>-</v>
      </c>
      <c r="DH7" s="23" t="str">
        <f t="shared" ca="1" si="18"/>
        <v>-</v>
      </c>
      <c r="DI7" s="23" t="str">
        <f ca="1">OFFSET(DI$5,$B7,0)</f>
        <v>-</v>
      </c>
      <c r="DJ7" s="23" t="str">
        <f ca="1">OFFSET(DJ$5,$B7,0)</f>
        <v>-</v>
      </c>
      <c r="DK7" s="23">
        <f t="shared" ca="1" si="18"/>
        <v>1</v>
      </c>
      <c r="DL7" s="23" t="str">
        <f t="shared" ca="1" si="18"/>
        <v>-</v>
      </c>
      <c r="DM7" s="23" t="str">
        <f t="shared" ca="1" si="18"/>
        <v>-</v>
      </c>
      <c r="DN7" s="23" t="str">
        <f t="shared" ca="1" si="18"/>
        <v>-</v>
      </c>
      <c r="DO7" s="23" t="str">
        <f t="shared" ca="1" si="18"/>
        <v>-</v>
      </c>
      <c r="DP7" s="23" t="b">
        <f t="shared" ca="1" si="18"/>
        <v>1</v>
      </c>
      <c r="DQ7" s="23" t="str">
        <f t="shared" ca="1" si="18"/>
        <v>-</v>
      </c>
      <c r="DR7" s="23">
        <f t="shared" ca="1" si="18"/>
        <v>0</v>
      </c>
      <c r="DS7" s="23" t="str">
        <f t="shared" ca="1" si="18"/>
        <v>-</v>
      </c>
      <c r="DT7" s="23">
        <f t="shared" ca="1" si="18"/>
        <v>1</v>
      </c>
      <c r="DU7" s="23">
        <f t="shared" ca="1" si="18"/>
        <v>0</v>
      </c>
      <c r="DV7" s="23">
        <f t="shared" ca="1" si="18"/>
        <v>1</v>
      </c>
      <c r="DW7" s="23">
        <f t="shared" ca="1" si="18"/>
        <v>1</v>
      </c>
      <c r="DX7" s="23">
        <f t="shared" ca="1" si="18"/>
        <v>1</v>
      </c>
      <c r="DY7" s="23">
        <f t="shared" ca="1" si="18"/>
        <v>0</v>
      </c>
      <c r="DZ7" s="23">
        <f t="shared" ca="1" si="18"/>
        <v>0</v>
      </c>
      <c r="EA7" s="23">
        <f t="shared" ca="1" si="18"/>
        <v>0</v>
      </c>
      <c r="EB7" s="23">
        <f t="shared" ca="1" si="18"/>
        <v>0</v>
      </c>
      <c r="EC7" s="23">
        <f t="shared" ca="1" si="18"/>
        <v>1</v>
      </c>
      <c r="ED7" s="23">
        <f t="shared" ca="1" si="18"/>
        <v>0</v>
      </c>
      <c r="EE7" s="23">
        <f t="shared" ref="EE7:GT7" ca="1" si="21">OFFSET(EE$5,$B7,0)</f>
        <v>0</v>
      </c>
      <c r="EF7" s="23">
        <f t="shared" ca="1" si="21"/>
        <v>0</v>
      </c>
      <c r="EG7" s="23">
        <f t="shared" ca="1" si="21"/>
        <v>0</v>
      </c>
      <c r="EH7" s="23">
        <f t="shared" ca="1" si="21"/>
        <v>0</v>
      </c>
      <c r="EI7" s="23">
        <f t="shared" ca="1" si="21"/>
        <v>0</v>
      </c>
      <c r="EJ7" s="23">
        <f t="shared" ca="1" si="21"/>
        <v>0</v>
      </c>
      <c r="EK7" s="23">
        <f t="shared" ca="1" si="21"/>
        <v>1</v>
      </c>
      <c r="EL7" s="23">
        <f t="shared" ca="1" si="21"/>
        <v>0</v>
      </c>
      <c r="EM7" s="23">
        <f t="shared" ca="1" si="21"/>
        <v>0</v>
      </c>
      <c r="EN7" s="23">
        <f t="shared" ca="1" si="21"/>
        <v>0</v>
      </c>
      <c r="EO7" s="23">
        <f t="shared" ca="1" si="21"/>
        <v>0</v>
      </c>
      <c r="EP7" s="23">
        <f t="shared" ca="1" si="21"/>
        <v>0</v>
      </c>
      <c r="EQ7" s="23">
        <f t="shared" ca="1" si="21"/>
        <v>0</v>
      </c>
      <c r="ER7" s="23">
        <f t="shared" ca="1" si="21"/>
        <v>0</v>
      </c>
      <c r="ES7" s="23">
        <f t="shared" ca="1" si="21"/>
        <v>0</v>
      </c>
      <c r="ET7" s="23" t="str">
        <f t="shared" ca="1" si="21"/>
        <v>-</v>
      </c>
      <c r="EU7" s="23" t="str">
        <f t="shared" ca="1" si="21"/>
        <v>-</v>
      </c>
      <c r="EV7" s="23" t="str">
        <f t="shared" ca="1" si="21"/>
        <v>-</v>
      </c>
      <c r="EW7" s="23" t="str">
        <f t="shared" ca="1" si="21"/>
        <v>-</v>
      </c>
      <c r="EX7" s="23" t="b">
        <f t="shared" ca="1" si="21"/>
        <v>0</v>
      </c>
      <c r="EY7" s="23" t="b">
        <f t="shared" ca="1" si="21"/>
        <v>0</v>
      </c>
      <c r="EZ7" s="23" t="b">
        <f t="shared" ca="1" si="21"/>
        <v>1</v>
      </c>
      <c r="FA7" s="23">
        <f t="shared" ca="1" si="21"/>
        <v>1</v>
      </c>
      <c r="FB7" s="23">
        <f t="shared" ca="1" si="21"/>
        <v>1</v>
      </c>
      <c r="FC7" s="23" t="str">
        <f t="shared" ca="1" si="21"/>
        <v>-</v>
      </c>
      <c r="FD7" s="23" t="str">
        <f t="shared" ca="1" si="21"/>
        <v>-</v>
      </c>
      <c r="FE7" s="23" t="str">
        <f t="shared" ca="1" si="21"/>
        <v>-</v>
      </c>
      <c r="FF7" s="23" t="str">
        <f t="shared" ca="1" si="21"/>
        <v>-</v>
      </c>
      <c r="FG7" s="23" t="str">
        <f t="shared" ca="1" si="21"/>
        <v>-</v>
      </c>
      <c r="FH7" s="23" t="str">
        <f t="shared" ca="1" si="21"/>
        <v>-</v>
      </c>
      <c r="FI7" s="23" t="b">
        <f t="shared" ca="1" si="21"/>
        <v>1</v>
      </c>
      <c r="FJ7" s="23" t="str">
        <f t="shared" ca="1" si="21"/>
        <v>-</v>
      </c>
      <c r="FK7" s="23" t="str">
        <f ca="1">OFFSET(FK$5,$B7,0)</f>
        <v>-</v>
      </c>
      <c r="FL7" s="23" t="str">
        <f ca="1">OFFSET(FL$5,$B7,0)</f>
        <v>-</v>
      </c>
      <c r="FM7" s="23" t="b">
        <f ca="1">OFFSET(FM$5,$B7,0)</f>
        <v>1</v>
      </c>
      <c r="FN7" s="23" t="str">
        <f ca="1">OFFSET(FN$5,$B7,0)</f>
        <v>-</v>
      </c>
      <c r="FO7" s="23" t="str">
        <f t="shared" ca="1" si="21"/>
        <v>-</v>
      </c>
      <c r="FP7" s="23" t="str">
        <f t="shared" ca="1" si="21"/>
        <v>-</v>
      </c>
      <c r="FQ7" s="23" t="str">
        <f t="shared" ca="1" si="21"/>
        <v>-</v>
      </c>
      <c r="FR7" s="23" t="str">
        <f t="shared" ca="1" si="21"/>
        <v>-</v>
      </c>
      <c r="FS7" s="23">
        <f t="shared" ca="1" si="21"/>
        <v>500</v>
      </c>
      <c r="FT7" s="23">
        <f t="shared" ca="1" si="21"/>
        <v>500</v>
      </c>
      <c r="FU7" s="23" t="str">
        <f ca="1">OFFSET(FU$5,$B7,0)</f>
        <v>-</v>
      </c>
      <c r="FV7" s="23" t="str">
        <f ca="1">OFFSET(FV$5,$B7,0)</f>
        <v>-</v>
      </c>
      <c r="FW7" s="23">
        <f ca="1">OFFSET(FW$5,$B7,0)</f>
        <v>1</v>
      </c>
      <c r="FX7" s="23">
        <f t="shared" ca="1" si="21"/>
        <v>0</v>
      </c>
      <c r="FY7" s="23">
        <f ca="1">OFFSET(FY$5,$B7,0)</f>
        <v>1</v>
      </c>
      <c r="FZ7" s="23">
        <f ca="1">OFFSET(FZ$5,$B7,0)</f>
        <v>1</v>
      </c>
      <c r="GA7" s="23">
        <f t="shared" ca="1" si="21"/>
        <v>0</v>
      </c>
      <c r="GB7" s="5">
        <f>INDEX(i.std_prices,1,1)</f>
        <v>70</v>
      </c>
      <c r="GC7" s="5">
        <f>INDEX(i.std_prices,1,2)</f>
        <v>50</v>
      </c>
      <c r="GD7" s="5">
        <f>INDEX(i.std_prices,1,3)</f>
        <v>70</v>
      </c>
      <c r="GE7" s="5">
        <f>INDEX(i.std_prices,1,4)</f>
        <v>50</v>
      </c>
      <c r="GF7" s="23">
        <f t="shared" ref="GF7:GH7" ca="1" si="22">OFFSET(GF$5,$B7,0)</f>
        <v>1</v>
      </c>
      <c r="GG7" s="23">
        <f t="shared" ca="1" si="22"/>
        <v>1</v>
      </c>
      <c r="GH7" s="23">
        <f t="shared" ca="1" si="22"/>
        <v>1</v>
      </c>
      <c r="GI7" s="23">
        <f t="shared" ca="1" si="21"/>
        <v>1</v>
      </c>
      <c r="GJ7" s="23">
        <f t="shared" ca="1" si="21"/>
        <v>1</v>
      </c>
      <c r="GK7" s="23">
        <f t="shared" ca="1" si="21"/>
        <v>1</v>
      </c>
      <c r="GL7" s="23">
        <f t="shared" ca="1" si="21"/>
        <v>1</v>
      </c>
      <c r="GM7" s="23">
        <f t="shared" ca="1" si="21"/>
        <v>1</v>
      </c>
      <c r="GN7" s="23">
        <f t="shared" ca="1" si="21"/>
        <v>1</v>
      </c>
      <c r="GO7" s="23">
        <f ca="1">OFFSET(GO$5,$B7,0)</f>
        <v>1</v>
      </c>
      <c r="GP7" s="23">
        <f ca="1">OFFSET(GP$5,$B7,0)</f>
        <v>0</v>
      </c>
      <c r="GQ7" s="23" t="str">
        <f t="shared" ca="1" si="21"/>
        <v>-</v>
      </c>
      <c r="GR7" s="23" t="str">
        <f t="shared" ca="1" si="21"/>
        <v>-</v>
      </c>
      <c r="GS7" s="23">
        <f t="shared" ca="1" si="21"/>
        <v>0</v>
      </c>
      <c r="GT7" s="23">
        <f t="shared" ca="1" si="21"/>
        <v>0</v>
      </c>
      <c r="GU7" s="29">
        <v>0</v>
      </c>
    </row>
    <row r="8" spans="1:203" collapsed="1">
      <c r="A8" s="26"/>
      <c r="B8" s="26"/>
      <c r="D8" t="b">
        <v>0</v>
      </c>
      <c r="E8" s="16"/>
      <c r="F8" s="16"/>
      <c r="AD8" s="12" t="s">
        <v>392</v>
      </c>
      <c r="AE8" s="10" t="str">
        <f>IF(MATCH(AD8,AD$5:AD8,0)=(COUNTA(AD$5:AD8)),"-","Dup")</f>
        <v>-</v>
      </c>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29">
        <v>0</v>
      </c>
    </row>
    <row r="9" spans="1:203">
      <c r="A9" s="26">
        <f t="shared" si="9"/>
        <v>4</v>
      </c>
      <c r="B9" s="26"/>
      <c r="C9">
        <v>1</v>
      </c>
      <c r="D9" t="b">
        <v>1</v>
      </c>
      <c r="E9" t="b">
        <v>1</v>
      </c>
      <c r="F9" t="b">
        <v>1</v>
      </c>
      <c r="AD9" s="34" t="str">
        <f>"Quick test"</f>
        <v>Quick test</v>
      </c>
      <c r="AE9" s="10" t="str">
        <f>IF(MATCH(AD9,AD$5:AD9,0)=(COUNTA(AD$5:AD9)),"-","Dup")</f>
        <v>-</v>
      </c>
      <c r="AF9" s="15" t="b">
        <v>0</v>
      </c>
      <c r="AG9" s="15" t="b">
        <v>0</v>
      </c>
      <c r="AH9" s="15" t="b">
        <v>0</v>
      </c>
      <c r="AI9" s="15" t="b">
        <v>1</v>
      </c>
      <c r="AJ9" s="15" t="b">
        <v>0</v>
      </c>
      <c r="AK9" s="15">
        <v>0</v>
      </c>
      <c r="AL9" s="22" t="s">
        <v>37</v>
      </c>
      <c r="AM9" s="22" t="b">
        <v>1</v>
      </c>
      <c r="AN9" s="22" t="b">
        <v>1</v>
      </c>
      <c r="AO9" s="22" t="b">
        <v>1</v>
      </c>
      <c r="AP9" s="22" t="b">
        <v>1</v>
      </c>
      <c r="AQ9" s="15">
        <f t="shared" ref="AQ9:BU9" si="23">AQ$6</f>
        <v>1</v>
      </c>
      <c r="AR9" s="15">
        <f t="shared" si="23"/>
        <v>1</v>
      </c>
      <c r="AS9" s="15" t="str">
        <f t="shared" si="23"/>
        <v>-</v>
      </c>
      <c r="AT9" s="15" t="str">
        <f t="shared" si="23"/>
        <v>-</v>
      </c>
      <c r="AU9" s="15" t="str">
        <f t="shared" si="23"/>
        <v>-</v>
      </c>
      <c r="AV9" s="15" t="str">
        <f t="shared" si="23"/>
        <v>-</v>
      </c>
      <c r="AW9" s="15" t="str">
        <f t="shared" si="23"/>
        <v>-</v>
      </c>
      <c r="AX9" s="15" t="str">
        <f t="shared" si="23"/>
        <v>-</v>
      </c>
      <c r="AY9" s="15" t="str">
        <f t="shared" si="23"/>
        <v>-</v>
      </c>
      <c r="AZ9" s="15" t="str">
        <f t="shared" si="23"/>
        <v>-</v>
      </c>
      <c r="BA9" s="15" t="str">
        <f t="shared" si="23"/>
        <v>-</v>
      </c>
      <c r="BB9" s="15" t="str">
        <f t="shared" si="23"/>
        <v>-</v>
      </c>
      <c r="BC9" s="15" t="str">
        <f t="shared" si="23"/>
        <v>-</v>
      </c>
      <c r="BD9" s="15" t="str">
        <f t="shared" si="23"/>
        <v>-</v>
      </c>
      <c r="BE9" s="15" t="str">
        <f t="shared" si="23"/>
        <v>-</v>
      </c>
      <c r="BF9" s="15" t="str">
        <f t="shared" si="23"/>
        <v>-</v>
      </c>
      <c r="BG9" s="15" t="str">
        <f t="shared" si="23"/>
        <v>-</v>
      </c>
      <c r="BH9" s="15" t="str">
        <f t="shared" si="23"/>
        <v>-</v>
      </c>
      <c r="BI9" s="15" t="str">
        <f t="shared" si="23"/>
        <v>-</v>
      </c>
      <c r="BJ9" s="15" t="str">
        <f t="shared" si="23"/>
        <v>-</v>
      </c>
      <c r="BK9" s="15" t="str">
        <f t="shared" si="23"/>
        <v>-</v>
      </c>
      <c r="BL9" s="15" t="str">
        <f t="shared" si="23"/>
        <v>-</v>
      </c>
      <c r="BM9" s="15" t="str">
        <f t="shared" si="23"/>
        <v>-</v>
      </c>
      <c r="BN9" s="15" t="str">
        <f t="shared" si="23"/>
        <v>-</v>
      </c>
      <c r="BO9" s="15" t="str">
        <f t="shared" si="23"/>
        <v>-</v>
      </c>
      <c r="BP9" s="15" t="str">
        <f t="shared" si="23"/>
        <v>-</v>
      </c>
      <c r="BQ9" s="15" t="str">
        <f t="shared" si="23"/>
        <v>-</v>
      </c>
      <c r="BR9" s="15" t="str">
        <f t="shared" si="23"/>
        <v>-</v>
      </c>
      <c r="BS9" s="15" t="str">
        <f t="shared" si="23"/>
        <v>-</v>
      </c>
      <c r="BT9" s="15" t="str">
        <f t="shared" si="23"/>
        <v>-</v>
      </c>
      <c r="BU9" s="15" t="str">
        <f t="shared" si="23"/>
        <v>-</v>
      </c>
      <c r="BV9" s="15" t="str">
        <f>BV$6</f>
        <v>-</v>
      </c>
      <c r="BW9" s="15" t="str">
        <f>BW$6</f>
        <v>-</v>
      </c>
      <c r="BX9" s="15" t="str">
        <f>BX$6</f>
        <v>-</v>
      </c>
      <c r="BY9" s="22">
        <v>1</v>
      </c>
      <c r="BZ9" s="22">
        <v>1</v>
      </c>
      <c r="CA9" s="15">
        <v>0</v>
      </c>
      <c r="CB9" s="15" t="str">
        <f t="shared" ref="CB9:CU9" si="24">CB$6</f>
        <v>-</v>
      </c>
      <c r="CC9" s="15" t="str">
        <f t="shared" si="24"/>
        <v>-</v>
      </c>
      <c r="CD9" s="15" t="str">
        <f t="shared" si="24"/>
        <v>-</v>
      </c>
      <c r="CE9" s="15" t="str">
        <f t="shared" si="24"/>
        <v>-</v>
      </c>
      <c r="CF9" s="15" t="str">
        <f t="shared" si="24"/>
        <v>-</v>
      </c>
      <c r="CG9" s="15" t="str">
        <f t="shared" si="24"/>
        <v>-</v>
      </c>
      <c r="CH9" s="15" t="str">
        <f t="shared" si="24"/>
        <v>-</v>
      </c>
      <c r="CI9" s="22">
        <v>0</v>
      </c>
      <c r="CJ9" s="15" t="str">
        <f t="shared" si="24"/>
        <v>-</v>
      </c>
      <c r="CK9" s="15" t="str">
        <f t="shared" si="24"/>
        <v>-</v>
      </c>
      <c r="CL9" s="15" t="str">
        <f t="shared" si="24"/>
        <v>-</v>
      </c>
      <c r="CM9" s="15" t="str">
        <f t="shared" si="24"/>
        <v>-</v>
      </c>
      <c r="CN9" s="15" t="str">
        <f t="shared" si="24"/>
        <v>-</v>
      </c>
      <c r="CO9" s="15">
        <f t="shared" si="24"/>
        <v>0</v>
      </c>
      <c r="CP9" s="15">
        <f t="shared" si="24"/>
        <v>0</v>
      </c>
      <c r="CQ9" s="15">
        <f t="shared" si="24"/>
        <v>0</v>
      </c>
      <c r="CR9" s="15">
        <f t="shared" si="24"/>
        <v>0</v>
      </c>
      <c r="CS9" s="15">
        <f t="shared" si="24"/>
        <v>0</v>
      </c>
      <c r="CT9" s="15">
        <f t="shared" si="24"/>
        <v>0</v>
      </c>
      <c r="CU9" s="15">
        <f t="shared" si="24"/>
        <v>0</v>
      </c>
      <c r="CV9" s="15">
        <f t="shared" ref="CV9:DO9" si="25">CV$6</f>
        <v>0</v>
      </c>
      <c r="CW9" s="15">
        <f t="shared" si="25"/>
        <v>0</v>
      </c>
      <c r="CX9" s="15">
        <f t="shared" si="25"/>
        <v>0</v>
      </c>
      <c r="CY9" s="15">
        <f t="shared" si="25"/>
        <v>0</v>
      </c>
      <c r="CZ9" s="15" t="str">
        <f t="shared" si="25"/>
        <v>-</v>
      </c>
      <c r="DA9" s="15" t="str">
        <f t="shared" si="25"/>
        <v>-</v>
      </c>
      <c r="DB9" s="15" t="str">
        <f t="shared" si="25"/>
        <v>-</v>
      </c>
      <c r="DC9" s="15" t="str">
        <f t="shared" si="25"/>
        <v>-</v>
      </c>
      <c r="DD9" s="15" t="str">
        <f t="shared" si="25"/>
        <v>-</v>
      </c>
      <c r="DE9" s="15" t="str">
        <f t="shared" si="25"/>
        <v>-</v>
      </c>
      <c r="DF9" s="15" t="str">
        <f t="shared" si="25"/>
        <v>-</v>
      </c>
      <c r="DG9" s="15" t="str">
        <f t="shared" si="25"/>
        <v>-</v>
      </c>
      <c r="DH9" s="15" t="str">
        <f t="shared" si="25"/>
        <v>-</v>
      </c>
      <c r="DI9" s="15" t="str">
        <f t="shared" si="25"/>
        <v>-</v>
      </c>
      <c r="DJ9" s="15" t="str">
        <f t="shared" si="25"/>
        <v>-</v>
      </c>
      <c r="DK9" s="15">
        <f t="shared" si="25"/>
        <v>1</v>
      </c>
      <c r="DL9" s="15" t="str">
        <f t="shared" si="25"/>
        <v>-</v>
      </c>
      <c r="DM9" s="15" t="str">
        <f t="shared" si="25"/>
        <v>-</v>
      </c>
      <c r="DN9" s="15" t="str">
        <f t="shared" si="25"/>
        <v>-</v>
      </c>
      <c r="DO9" s="15" t="str">
        <f t="shared" si="25"/>
        <v>-</v>
      </c>
      <c r="DP9" s="22" t="s">
        <v>37</v>
      </c>
      <c r="DQ9" s="15" t="str">
        <f t="shared" ref="DQ9:EW9" si="26">DQ$6</f>
        <v>-</v>
      </c>
      <c r="DR9" s="15">
        <f t="shared" si="26"/>
        <v>0</v>
      </c>
      <c r="DS9" s="15" t="str">
        <f t="shared" si="26"/>
        <v>-</v>
      </c>
      <c r="DT9" s="15">
        <f t="shared" si="26"/>
        <v>1</v>
      </c>
      <c r="DU9" s="15">
        <f t="shared" si="26"/>
        <v>0</v>
      </c>
      <c r="DV9" s="15">
        <f t="shared" si="26"/>
        <v>1</v>
      </c>
      <c r="DW9" s="15">
        <f t="shared" si="26"/>
        <v>1</v>
      </c>
      <c r="DX9" s="15">
        <f t="shared" si="26"/>
        <v>1</v>
      </c>
      <c r="DY9" s="15">
        <f t="shared" si="26"/>
        <v>0</v>
      </c>
      <c r="DZ9" s="15">
        <f t="shared" si="26"/>
        <v>0</v>
      </c>
      <c r="EA9" s="15">
        <f t="shared" si="26"/>
        <v>0</v>
      </c>
      <c r="EB9" s="15">
        <f t="shared" si="26"/>
        <v>0</v>
      </c>
      <c r="EC9" s="15">
        <f t="shared" si="26"/>
        <v>1</v>
      </c>
      <c r="ED9" s="15">
        <f t="shared" si="26"/>
        <v>0</v>
      </c>
      <c r="EE9" s="15">
        <f t="shared" si="26"/>
        <v>0</v>
      </c>
      <c r="EF9" s="15">
        <f t="shared" si="26"/>
        <v>0</v>
      </c>
      <c r="EG9" s="15">
        <f t="shared" si="26"/>
        <v>0</v>
      </c>
      <c r="EH9" s="15">
        <f t="shared" si="26"/>
        <v>0</v>
      </c>
      <c r="EI9" s="15">
        <f t="shared" si="26"/>
        <v>0</v>
      </c>
      <c r="EJ9" s="15">
        <f t="shared" si="26"/>
        <v>0</v>
      </c>
      <c r="EK9" s="15">
        <f t="shared" si="26"/>
        <v>1</v>
      </c>
      <c r="EL9" s="22">
        <v>0</v>
      </c>
      <c r="EM9" s="15">
        <f t="shared" si="26"/>
        <v>0</v>
      </c>
      <c r="EN9" s="15">
        <f t="shared" si="26"/>
        <v>0</v>
      </c>
      <c r="EO9" s="15">
        <f t="shared" si="26"/>
        <v>0</v>
      </c>
      <c r="EP9" s="15">
        <f t="shared" si="26"/>
        <v>0</v>
      </c>
      <c r="EQ9" s="15">
        <f t="shared" si="26"/>
        <v>0</v>
      </c>
      <c r="ER9" s="15">
        <f t="shared" si="26"/>
        <v>0</v>
      </c>
      <c r="ES9" s="15">
        <f t="shared" si="26"/>
        <v>0</v>
      </c>
      <c r="ET9" s="15" t="str">
        <f t="shared" si="26"/>
        <v>-</v>
      </c>
      <c r="EU9" s="15" t="str">
        <f t="shared" si="26"/>
        <v>-</v>
      </c>
      <c r="EV9" s="15" t="str">
        <f t="shared" si="26"/>
        <v>-</v>
      </c>
      <c r="EW9" s="15" t="str">
        <f t="shared" si="26"/>
        <v>-</v>
      </c>
      <c r="EX9" s="15" t="b">
        <f t="shared" ref="EX9:GT9" si="27">EX$6</f>
        <v>0</v>
      </c>
      <c r="EY9" s="15" t="b">
        <f t="shared" si="27"/>
        <v>0</v>
      </c>
      <c r="EZ9" s="15" t="b">
        <f t="shared" si="27"/>
        <v>1</v>
      </c>
      <c r="FA9" s="15">
        <f t="shared" si="27"/>
        <v>1</v>
      </c>
      <c r="FB9" s="15">
        <f t="shared" si="27"/>
        <v>1</v>
      </c>
      <c r="FC9" s="15" t="str">
        <f t="shared" si="27"/>
        <v>-</v>
      </c>
      <c r="FD9" s="15" t="str">
        <f t="shared" si="27"/>
        <v>-</v>
      </c>
      <c r="FE9" s="15" t="str">
        <f t="shared" si="27"/>
        <v>-</v>
      </c>
      <c r="FF9" s="15" t="str">
        <f t="shared" si="27"/>
        <v>-</v>
      </c>
      <c r="FG9" s="15" t="str">
        <f t="shared" si="27"/>
        <v>-</v>
      </c>
      <c r="FH9" s="15" t="str">
        <f t="shared" si="27"/>
        <v>-</v>
      </c>
      <c r="FI9" s="15" t="b">
        <f t="shared" si="27"/>
        <v>1</v>
      </c>
      <c r="FJ9" s="15">
        <v>0</v>
      </c>
      <c r="FK9" s="15" t="str">
        <f>FK$6</f>
        <v>-</v>
      </c>
      <c r="FL9" s="15" t="str">
        <f>FL$6</f>
        <v>-</v>
      </c>
      <c r="FM9" s="15" t="b">
        <f>FM$6</f>
        <v>1</v>
      </c>
      <c r="FN9" s="15" t="str">
        <f>FN$6</f>
        <v>-</v>
      </c>
      <c r="FO9" s="15" t="str">
        <f t="shared" si="27"/>
        <v>-</v>
      </c>
      <c r="FP9" s="15" t="str">
        <f t="shared" si="27"/>
        <v>-</v>
      </c>
      <c r="FQ9" s="15" t="str">
        <f t="shared" si="27"/>
        <v>-</v>
      </c>
      <c r="FR9" s="15" t="str">
        <f t="shared" si="27"/>
        <v>-</v>
      </c>
      <c r="FS9" s="15">
        <f t="shared" si="27"/>
        <v>500</v>
      </c>
      <c r="FT9" s="15">
        <f t="shared" si="27"/>
        <v>500</v>
      </c>
      <c r="FU9" s="15" t="str">
        <f>FU$6</f>
        <v>-</v>
      </c>
      <c r="FV9" s="15" t="str">
        <f>FV$6</f>
        <v>-</v>
      </c>
      <c r="FW9" s="15">
        <f t="shared" si="27"/>
        <v>1</v>
      </c>
      <c r="FX9" s="15">
        <f t="shared" si="27"/>
        <v>0</v>
      </c>
      <c r="FY9" s="15">
        <f t="shared" si="27"/>
        <v>1</v>
      </c>
      <c r="FZ9" s="15">
        <f t="shared" si="27"/>
        <v>1</v>
      </c>
      <c r="GA9" s="15">
        <f t="shared" si="27"/>
        <v>0</v>
      </c>
      <c r="GB9" s="15" t="str">
        <f t="shared" si="27"/>
        <v>-</v>
      </c>
      <c r="GC9" s="15" t="str">
        <f t="shared" si="27"/>
        <v>-</v>
      </c>
      <c r="GD9" s="15" t="str">
        <f t="shared" si="27"/>
        <v>-</v>
      </c>
      <c r="GE9" s="15" t="str">
        <f t="shared" si="27"/>
        <v>-</v>
      </c>
      <c r="GF9" s="15">
        <f t="shared" si="27"/>
        <v>1</v>
      </c>
      <c r="GG9" s="15">
        <f t="shared" si="27"/>
        <v>1</v>
      </c>
      <c r="GH9" s="15">
        <f t="shared" si="27"/>
        <v>1</v>
      </c>
      <c r="GI9" s="15">
        <f t="shared" si="27"/>
        <v>1</v>
      </c>
      <c r="GJ9" s="15">
        <f t="shared" si="27"/>
        <v>1</v>
      </c>
      <c r="GK9" s="15">
        <f t="shared" si="27"/>
        <v>1</v>
      </c>
      <c r="GL9" s="15">
        <f t="shared" si="27"/>
        <v>1</v>
      </c>
      <c r="GM9" s="15">
        <f t="shared" si="27"/>
        <v>1</v>
      </c>
      <c r="GN9" s="15">
        <f t="shared" si="27"/>
        <v>1</v>
      </c>
      <c r="GO9" s="15">
        <f t="shared" si="27"/>
        <v>1</v>
      </c>
      <c r="GP9" s="15">
        <f t="shared" si="27"/>
        <v>0</v>
      </c>
      <c r="GQ9" s="15" t="str">
        <f t="shared" si="27"/>
        <v>-</v>
      </c>
      <c r="GR9" s="15" t="str">
        <f t="shared" si="27"/>
        <v>-</v>
      </c>
      <c r="GS9" s="15">
        <f t="shared" si="27"/>
        <v>0</v>
      </c>
      <c r="GT9" s="15">
        <f t="shared" si="27"/>
        <v>0</v>
      </c>
      <c r="GU9" s="29">
        <v>0</v>
      </c>
    </row>
    <row r="10" spans="1:203" outlineLevel="1">
      <c r="A10" s="26">
        <f t="shared" si="9"/>
        <v>5</v>
      </c>
      <c r="B10" s="26">
        <f>$A$9</f>
        <v>4</v>
      </c>
      <c r="C10">
        <v>1</v>
      </c>
      <c r="D10" t="b">
        <v>0</v>
      </c>
      <c r="E10" t="b">
        <v>0</v>
      </c>
      <c r="F10" t="b">
        <v>0</v>
      </c>
      <c r="AD10" s="34" t="s">
        <v>973</v>
      </c>
      <c r="AE10" s="10" t="s">
        <v>37</v>
      </c>
      <c r="AF10" s="23" t="b">
        <v>1</v>
      </c>
      <c r="AG10" s="23" t="b">
        <v>0</v>
      </c>
      <c r="AH10" s="23" t="s">
        <v>37</v>
      </c>
      <c r="AI10" s="23" t="s">
        <v>37</v>
      </c>
      <c r="AJ10" s="23" t="s">
        <v>37</v>
      </c>
      <c r="AK10" s="23">
        <v>0</v>
      </c>
      <c r="AL10" s="22" t="s">
        <v>37</v>
      </c>
      <c r="AM10" s="22" t="s">
        <v>37</v>
      </c>
      <c r="AN10" s="22" t="s">
        <v>37</v>
      </c>
      <c r="AO10" s="22" t="s">
        <v>37</v>
      </c>
      <c r="AP10" s="22" t="s">
        <v>37</v>
      </c>
      <c r="AQ10" s="23">
        <v>1</v>
      </c>
      <c r="AR10" s="23">
        <v>1</v>
      </c>
      <c r="AS10" s="23" t="s">
        <v>37</v>
      </c>
      <c r="AT10" s="23" t="s">
        <v>37</v>
      </c>
      <c r="AU10" s="23" t="s">
        <v>37</v>
      </c>
      <c r="AV10" s="23" t="s">
        <v>37</v>
      </c>
      <c r="AW10" s="23" t="s">
        <v>37</v>
      </c>
      <c r="AX10" s="23" t="s">
        <v>37</v>
      </c>
      <c r="AY10" s="23" t="s">
        <v>37</v>
      </c>
      <c r="AZ10" s="23" t="s">
        <v>37</v>
      </c>
      <c r="BA10" s="23" t="s">
        <v>37</v>
      </c>
      <c r="BB10" s="23" t="s">
        <v>37</v>
      </c>
      <c r="BC10" s="23" t="s">
        <v>37</v>
      </c>
      <c r="BD10" s="23" t="s">
        <v>37</v>
      </c>
      <c r="BE10" s="23" t="s">
        <v>37</v>
      </c>
      <c r="BF10" s="23" t="s">
        <v>37</v>
      </c>
      <c r="BG10" s="23" t="s">
        <v>37</v>
      </c>
      <c r="BH10" s="23" t="s">
        <v>37</v>
      </c>
      <c r="BI10" s="23" t="s">
        <v>37</v>
      </c>
      <c r="BJ10" s="23" t="s">
        <v>37</v>
      </c>
      <c r="BK10" s="23" t="s">
        <v>37</v>
      </c>
      <c r="BL10" s="23" t="s">
        <v>37</v>
      </c>
      <c r="BM10" s="23" t="s">
        <v>37</v>
      </c>
      <c r="BN10" s="23" t="s">
        <v>37</v>
      </c>
      <c r="BO10" s="23" t="s">
        <v>37</v>
      </c>
      <c r="BP10" s="23" t="s">
        <v>37</v>
      </c>
      <c r="BQ10" s="23" t="s">
        <v>37</v>
      </c>
      <c r="BR10" s="23" t="s">
        <v>37</v>
      </c>
      <c r="BS10" s="23" t="s">
        <v>37</v>
      </c>
      <c r="BT10" s="23" t="s">
        <v>37</v>
      </c>
      <c r="BU10" s="23" t="s">
        <v>37</v>
      </c>
      <c r="BV10" s="23" t="s">
        <v>37</v>
      </c>
      <c r="BW10" s="23" t="s">
        <v>37</v>
      </c>
      <c r="BX10" s="23" t="s">
        <v>37</v>
      </c>
      <c r="BY10" s="23">
        <v>1</v>
      </c>
      <c r="BZ10" s="23">
        <v>1</v>
      </c>
      <c r="CA10" s="23">
        <v>0</v>
      </c>
      <c r="CB10" s="23" t="s">
        <v>37</v>
      </c>
      <c r="CC10" s="23" t="s">
        <v>37</v>
      </c>
      <c r="CD10" s="23" t="s">
        <v>37</v>
      </c>
      <c r="CE10" s="23" t="s">
        <v>37</v>
      </c>
      <c r="CF10" s="23" t="s">
        <v>37</v>
      </c>
      <c r="CG10" s="23" t="s">
        <v>37</v>
      </c>
      <c r="CH10" s="23" t="s">
        <v>37</v>
      </c>
      <c r="CI10" s="23">
        <v>0</v>
      </c>
      <c r="CJ10" s="23" t="s">
        <v>37</v>
      </c>
      <c r="CK10" s="23" t="s">
        <v>37</v>
      </c>
      <c r="CL10" s="23" t="s">
        <v>37</v>
      </c>
      <c r="CM10" s="23" t="s">
        <v>37</v>
      </c>
      <c r="CN10" s="23" t="s">
        <v>37</v>
      </c>
      <c r="CO10" s="23">
        <v>0</v>
      </c>
      <c r="CP10" s="23">
        <v>0</v>
      </c>
      <c r="CQ10" s="23">
        <v>0</v>
      </c>
      <c r="CR10" s="23">
        <v>0</v>
      </c>
      <c r="CS10" s="23">
        <v>0</v>
      </c>
      <c r="CT10" s="23">
        <v>0</v>
      </c>
      <c r="CU10" s="23">
        <v>0</v>
      </c>
      <c r="CV10" s="23">
        <v>0</v>
      </c>
      <c r="CW10" s="23">
        <v>0</v>
      </c>
      <c r="CX10" s="23">
        <v>0</v>
      </c>
      <c r="CY10" s="23">
        <v>0</v>
      </c>
      <c r="CZ10" s="23" t="s">
        <v>37</v>
      </c>
      <c r="DA10" s="23" t="s">
        <v>37</v>
      </c>
      <c r="DB10" s="23" t="s">
        <v>37</v>
      </c>
      <c r="DC10" s="23" t="s">
        <v>37</v>
      </c>
      <c r="DD10" s="23" t="s">
        <v>37</v>
      </c>
      <c r="DE10" s="23" t="s">
        <v>37</v>
      </c>
      <c r="DF10" s="23" t="s">
        <v>37</v>
      </c>
      <c r="DG10" s="23" t="s">
        <v>37</v>
      </c>
      <c r="DH10" s="23" t="s">
        <v>37</v>
      </c>
      <c r="DI10" s="23" t="s">
        <v>37</v>
      </c>
      <c r="DJ10" s="23" t="s">
        <v>37</v>
      </c>
      <c r="DK10" s="23">
        <v>1</v>
      </c>
      <c r="DL10" s="23" t="s">
        <v>37</v>
      </c>
      <c r="DM10" s="23" t="s">
        <v>37</v>
      </c>
      <c r="DN10" s="23" t="s">
        <v>37</v>
      </c>
      <c r="DO10" s="23" t="s">
        <v>37</v>
      </c>
      <c r="DP10" s="23" t="s">
        <v>37</v>
      </c>
      <c r="DQ10" s="23" t="s">
        <v>37</v>
      </c>
      <c r="DR10" s="23">
        <v>0</v>
      </c>
      <c r="DS10" s="23" t="s">
        <v>37</v>
      </c>
      <c r="DT10" s="23">
        <v>1</v>
      </c>
      <c r="DU10" s="23">
        <v>0</v>
      </c>
      <c r="DV10" s="23">
        <v>1</v>
      </c>
      <c r="DW10" s="23">
        <v>1</v>
      </c>
      <c r="DX10" s="23">
        <v>1</v>
      </c>
      <c r="DY10" s="23">
        <v>0</v>
      </c>
      <c r="DZ10" s="23">
        <v>0</v>
      </c>
      <c r="EA10" s="23">
        <v>0</v>
      </c>
      <c r="EB10" s="23">
        <v>0</v>
      </c>
      <c r="EC10" s="23">
        <v>1</v>
      </c>
      <c r="ED10" s="23">
        <v>0</v>
      </c>
      <c r="EE10" s="23">
        <v>0</v>
      </c>
      <c r="EF10" s="23">
        <v>0</v>
      </c>
      <c r="EG10" s="23">
        <v>0</v>
      </c>
      <c r="EH10" s="23">
        <v>0</v>
      </c>
      <c r="EI10" s="23">
        <v>0</v>
      </c>
      <c r="EJ10" s="23">
        <v>0</v>
      </c>
      <c r="EK10" s="23">
        <v>1</v>
      </c>
      <c r="EL10" s="23">
        <v>0</v>
      </c>
      <c r="EM10" s="23">
        <v>0</v>
      </c>
      <c r="EN10" s="23">
        <v>0</v>
      </c>
      <c r="EO10" s="23">
        <v>0</v>
      </c>
      <c r="EP10" s="23">
        <v>0</v>
      </c>
      <c r="EQ10" s="23">
        <v>0</v>
      </c>
      <c r="ER10" s="23">
        <v>0</v>
      </c>
      <c r="ES10" s="23">
        <v>0</v>
      </c>
      <c r="ET10" s="23" t="s">
        <v>37</v>
      </c>
      <c r="EU10" s="23" t="s">
        <v>37</v>
      </c>
      <c r="EV10" s="23" t="s">
        <v>37</v>
      </c>
      <c r="EW10" s="23" t="s">
        <v>37</v>
      </c>
      <c r="EX10" s="23" t="b">
        <v>0</v>
      </c>
      <c r="EY10" s="23" t="b">
        <v>0</v>
      </c>
      <c r="EZ10" s="23" t="b">
        <v>1</v>
      </c>
      <c r="FA10" s="23">
        <v>1</v>
      </c>
      <c r="FB10" s="23">
        <v>1</v>
      </c>
      <c r="FC10" s="23" t="s">
        <v>37</v>
      </c>
      <c r="FD10" s="23" t="s">
        <v>37</v>
      </c>
      <c r="FE10" s="23" t="s">
        <v>37</v>
      </c>
      <c r="FF10" s="23" t="s">
        <v>37</v>
      </c>
      <c r="FG10" s="23" t="s">
        <v>37</v>
      </c>
      <c r="FH10" s="23" t="s">
        <v>37</v>
      </c>
      <c r="FI10" s="23" t="b">
        <v>1</v>
      </c>
      <c r="FJ10" s="23">
        <v>0</v>
      </c>
      <c r="FK10" s="23" t="s">
        <v>37</v>
      </c>
      <c r="FL10" s="23" t="s">
        <v>37</v>
      </c>
      <c r="FM10" s="23" t="b">
        <v>1</v>
      </c>
      <c r="FN10" s="23" t="s">
        <v>37</v>
      </c>
      <c r="FO10" s="23" t="s">
        <v>37</v>
      </c>
      <c r="FP10" s="23" t="s">
        <v>37</v>
      </c>
      <c r="FQ10" s="23" t="s">
        <v>37</v>
      </c>
      <c r="FR10" s="23" t="s">
        <v>37</v>
      </c>
      <c r="FS10" s="23">
        <v>500</v>
      </c>
      <c r="FT10" s="23">
        <v>500</v>
      </c>
      <c r="FU10" s="23" t="s">
        <v>37</v>
      </c>
      <c r="FV10" s="23" t="s">
        <v>37</v>
      </c>
      <c r="FW10" s="23">
        <v>1</v>
      </c>
      <c r="FX10" s="23">
        <v>0</v>
      </c>
      <c r="FY10" s="23">
        <v>1</v>
      </c>
      <c r="FZ10" s="23">
        <v>1</v>
      </c>
      <c r="GA10" s="23">
        <v>0</v>
      </c>
      <c r="GB10" s="23" t="s">
        <v>37</v>
      </c>
      <c r="GC10" s="23" t="s">
        <v>37</v>
      </c>
      <c r="GD10" s="23" t="s">
        <v>37</v>
      </c>
      <c r="GE10" s="23" t="s">
        <v>37</v>
      </c>
      <c r="GF10" s="23">
        <v>1</v>
      </c>
      <c r="GG10" s="23">
        <v>1</v>
      </c>
      <c r="GH10" s="23">
        <v>1</v>
      </c>
      <c r="GI10" s="23">
        <v>1</v>
      </c>
      <c r="GJ10" s="23">
        <v>1</v>
      </c>
      <c r="GK10" s="23">
        <v>1</v>
      </c>
      <c r="GL10" s="23">
        <v>1</v>
      </c>
      <c r="GM10" s="23">
        <v>1</v>
      </c>
      <c r="GN10" s="23">
        <v>1</v>
      </c>
      <c r="GO10" s="23">
        <v>1</v>
      </c>
      <c r="GP10" s="23">
        <v>0</v>
      </c>
      <c r="GQ10" s="23" t="s">
        <v>37</v>
      </c>
      <c r="GR10" s="23" t="s">
        <v>37</v>
      </c>
      <c r="GS10" s="23">
        <v>0</v>
      </c>
      <c r="GT10" s="23">
        <v>0</v>
      </c>
      <c r="GU10" s="29">
        <v>0</v>
      </c>
    </row>
    <row r="11" spans="1:203" outlineLevel="1">
      <c r="A11" s="26">
        <f t="shared" si="9"/>
        <v>6</v>
      </c>
      <c r="B11" s="26">
        <f t="shared" ref="B11:B14" si="28">$A$9</f>
        <v>4</v>
      </c>
      <c r="C11">
        <v>1</v>
      </c>
      <c r="D11" t="b">
        <v>0</v>
      </c>
      <c r="E11" t="b">
        <v>0</v>
      </c>
      <c r="F11" t="b">
        <v>0</v>
      </c>
      <c r="AD11" s="34" t="s">
        <v>974</v>
      </c>
      <c r="AE11" s="10" t="s">
        <v>37</v>
      </c>
      <c r="AF11" s="23" t="b">
        <v>1</v>
      </c>
      <c r="AG11" s="23" t="b">
        <v>0</v>
      </c>
      <c r="AH11" s="23" t="s">
        <v>37</v>
      </c>
      <c r="AI11" s="23" t="s">
        <v>37</v>
      </c>
      <c r="AJ11" s="23" t="s">
        <v>37</v>
      </c>
      <c r="AK11" s="23">
        <v>0</v>
      </c>
      <c r="AL11" s="22" t="s">
        <v>37</v>
      </c>
      <c r="AM11" s="22" t="s">
        <v>37</v>
      </c>
      <c r="AN11" s="22" t="s">
        <v>37</v>
      </c>
      <c r="AO11" s="22" t="s">
        <v>37</v>
      </c>
      <c r="AP11" s="22" t="s">
        <v>37</v>
      </c>
      <c r="AQ11" s="23">
        <v>1</v>
      </c>
      <c r="AR11" s="23">
        <v>1</v>
      </c>
      <c r="AS11" s="23" t="s">
        <v>37</v>
      </c>
      <c r="AT11" s="23" t="s">
        <v>37</v>
      </c>
      <c r="AU11" s="23" t="s">
        <v>37</v>
      </c>
      <c r="AV11" s="23" t="s">
        <v>37</v>
      </c>
      <c r="AW11" s="23" t="s">
        <v>37</v>
      </c>
      <c r="AX11" s="23" t="s">
        <v>37</v>
      </c>
      <c r="AY11" s="23" t="s">
        <v>37</v>
      </c>
      <c r="AZ11" s="23" t="s">
        <v>37</v>
      </c>
      <c r="BA11" s="23" t="s">
        <v>37</v>
      </c>
      <c r="BB11" s="23" t="s">
        <v>37</v>
      </c>
      <c r="BC11" s="23" t="s">
        <v>37</v>
      </c>
      <c r="BD11" s="23" t="s">
        <v>37</v>
      </c>
      <c r="BE11" s="23" t="s">
        <v>37</v>
      </c>
      <c r="BF11" s="23" t="s">
        <v>37</v>
      </c>
      <c r="BG11" s="23" t="s">
        <v>37</v>
      </c>
      <c r="BH11" s="23" t="s">
        <v>37</v>
      </c>
      <c r="BI11" s="23" t="s">
        <v>37</v>
      </c>
      <c r="BJ11" s="23" t="s">
        <v>37</v>
      </c>
      <c r="BK11" s="23" t="s">
        <v>37</v>
      </c>
      <c r="BL11" s="23" t="s">
        <v>37</v>
      </c>
      <c r="BM11" s="23" t="s">
        <v>37</v>
      </c>
      <c r="BN11" s="23" t="s">
        <v>37</v>
      </c>
      <c r="BO11" s="23" t="s">
        <v>37</v>
      </c>
      <c r="BP11" s="23" t="s">
        <v>37</v>
      </c>
      <c r="BQ11" s="23" t="s">
        <v>37</v>
      </c>
      <c r="BR11" s="23" t="s">
        <v>37</v>
      </c>
      <c r="BS11" s="23" t="s">
        <v>37</v>
      </c>
      <c r="BT11" s="23" t="s">
        <v>37</v>
      </c>
      <c r="BU11" s="23" t="s">
        <v>37</v>
      </c>
      <c r="BV11" s="23" t="s">
        <v>37</v>
      </c>
      <c r="BW11" s="23" t="s">
        <v>37</v>
      </c>
      <c r="BX11" s="23" t="s">
        <v>37</v>
      </c>
      <c r="BY11" s="23">
        <v>1</v>
      </c>
      <c r="BZ11" s="23">
        <v>1</v>
      </c>
      <c r="CA11" s="23">
        <v>0</v>
      </c>
      <c r="CB11" s="23" t="s">
        <v>37</v>
      </c>
      <c r="CC11" s="23" t="s">
        <v>37</v>
      </c>
      <c r="CD11" s="23" t="s">
        <v>37</v>
      </c>
      <c r="CE11" s="23" t="s">
        <v>37</v>
      </c>
      <c r="CF11" s="23" t="s">
        <v>37</v>
      </c>
      <c r="CG11" s="23" t="s">
        <v>37</v>
      </c>
      <c r="CH11" s="23" t="s">
        <v>37</v>
      </c>
      <c r="CI11" s="23">
        <v>0</v>
      </c>
      <c r="CJ11" s="23" t="s">
        <v>37</v>
      </c>
      <c r="CK11" s="23" t="s">
        <v>37</v>
      </c>
      <c r="CL11" s="23" t="s">
        <v>37</v>
      </c>
      <c r="CM11" s="23" t="s">
        <v>37</v>
      </c>
      <c r="CN11" s="23" t="s">
        <v>37</v>
      </c>
      <c r="CO11" s="23">
        <v>0</v>
      </c>
      <c r="CP11" s="23">
        <v>0</v>
      </c>
      <c r="CQ11" s="23">
        <v>0</v>
      </c>
      <c r="CR11" s="23">
        <v>0</v>
      </c>
      <c r="CS11" s="23">
        <v>0</v>
      </c>
      <c r="CT11" s="23">
        <v>0</v>
      </c>
      <c r="CU11" s="23">
        <v>0</v>
      </c>
      <c r="CV11" s="23">
        <v>0</v>
      </c>
      <c r="CW11" s="23">
        <v>0</v>
      </c>
      <c r="CX11" s="23">
        <v>0</v>
      </c>
      <c r="CY11" s="23">
        <v>0</v>
      </c>
      <c r="CZ11" s="23" t="s">
        <v>37</v>
      </c>
      <c r="DA11" s="23" t="s">
        <v>37</v>
      </c>
      <c r="DB11" s="23">
        <v>19</v>
      </c>
      <c r="DC11" s="23">
        <v>19</v>
      </c>
      <c r="DD11" s="23" t="s">
        <v>37</v>
      </c>
      <c r="DE11" s="23" t="s">
        <v>37</v>
      </c>
      <c r="DF11" s="23" t="s">
        <v>37</v>
      </c>
      <c r="DG11" s="23" t="s">
        <v>37</v>
      </c>
      <c r="DH11" s="23" t="s">
        <v>37</v>
      </c>
      <c r="DI11" s="23" t="s">
        <v>37</v>
      </c>
      <c r="DJ11" s="23" t="s">
        <v>37</v>
      </c>
      <c r="DK11" s="23">
        <v>1</v>
      </c>
      <c r="DL11" s="23" t="s">
        <v>37</v>
      </c>
      <c r="DM11" s="23" t="s">
        <v>37</v>
      </c>
      <c r="DN11" s="23" t="s">
        <v>37</v>
      </c>
      <c r="DO11" s="23" t="s">
        <v>37</v>
      </c>
      <c r="DP11" s="23" t="s">
        <v>37</v>
      </c>
      <c r="DQ11" s="23" t="s">
        <v>37</v>
      </c>
      <c r="DR11" s="23">
        <v>0</v>
      </c>
      <c r="DS11" s="23" t="s">
        <v>37</v>
      </c>
      <c r="DT11" s="23">
        <v>1</v>
      </c>
      <c r="DU11" s="23">
        <v>0</v>
      </c>
      <c r="DV11" s="23">
        <v>1</v>
      </c>
      <c r="DW11" s="23">
        <v>1</v>
      </c>
      <c r="DX11" s="23">
        <v>1</v>
      </c>
      <c r="DY11" s="23">
        <v>0</v>
      </c>
      <c r="DZ11" s="23">
        <v>0</v>
      </c>
      <c r="EA11" s="23">
        <v>0</v>
      </c>
      <c r="EB11" s="23">
        <v>0</v>
      </c>
      <c r="EC11" s="23">
        <v>1</v>
      </c>
      <c r="ED11" s="23">
        <v>0</v>
      </c>
      <c r="EE11" s="23">
        <v>0</v>
      </c>
      <c r="EF11" s="23">
        <v>0</v>
      </c>
      <c r="EG11" s="23">
        <v>0</v>
      </c>
      <c r="EH11" s="23">
        <v>0</v>
      </c>
      <c r="EI11" s="23">
        <v>0</v>
      </c>
      <c r="EJ11" s="23">
        <v>0</v>
      </c>
      <c r="EK11" s="23">
        <v>1</v>
      </c>
      <c r="EL11" s="23">
        <v>0</v>
      </c>
      <c r="EM11" s="23">
        <v>0</v>
      </c>
      <c r="EN11" s="23">
        <v>0</v>
      </c>
      <c r="EO11" s="23">
        <v>0</v>
      </c>
      <c r="EP11" s="23">
        <v>0</v>
      </c>
      <c r="EQ11" s="23">
        <v>0</v>
      </c>
      <c r="ER11" s="23">
        <v>0</v>
      </c>
      <c r="ES11" s="23">
        <v>0</v>
      </c>
      <c r="ET11" s="23" t="s">
        <v>37</v>
      </c>
      <c r="EU11" s="23" t="s">
        <v>37</v>
      </c>
      <c r="EV11" s="23" t="s">
        <v>37</v>
      </c>
      <c r="EW11" s="23" t="s">
        <v>37</v>
      </c>
      <c r="EX11" s="23" t="b">
        <v>0</v>
      </c>
      <c r="EY11" s="23" t="b">
        <v>0</v>
      </c>
      <c r="EZ11" s="23" t="b">
        <v>1</v>
      </c>
      <c r="FA11" s="23">
        <v>1</v>
      </c>
      <c r="FB11" s="23">
        <v>1</v>
      </c>
      <c r="FC11" s="23" t="s">
        <v>37</v>
      </c>
      <c r="FD11" s="23" t="s">
        <v>37</v>
      </c>
      <c r="FE11" s="23" t="s">
        <v>37</v>
      </c>
      <c r="FF11" s="23" t="s">
        <v>37</v>
      </c>
      <c r="FG11" s="23" t="s">
        <v>37</v>
      </c>
      <c r="FH11" s="23" t="s">
        <v>37</v>
      </c>
      <c r="FI11" s="23" t="b">
        <v>1</v>
      </c>
      <c r="FJ11" s="23">
        <v>0</v>
      </c>
      <c r="FK11" s="23" t="s">
        <v>37</v>
      </c>
      <c r="FL11" s="23" t="s">
        <v>37</v>
      </c>
      <c r="FM11" s="23" t="b">
        <v>1</v>
      </c>
      <c r="FN11" s="23" t="s">
        <v>37</v>
      </c>
      <c r="FO11" s="23" t="s">
        <v>37</v>
      </c>
      <c r="FP11" s="23" t="s">
        <v>37</v>
      </c>
      <c r="FQ11" s="23" t="s">
        <v>37</v>
      </c>
      <c r="FR11" s="23" t="s">
        <v>37</v>
      </c>
      <c r="FS11" s="23">
        <v>500</v>
      </c>
      <c r="FT11" s="23">
        <v>500</v>
      </c>
      <c r="FU11" s="23" t="s">
        <v>37</v>
      </c>
      <c r="FV11" s="23" t="s">
        <v>37</v>
      </c>
      <c r="FW11" s="23">
        <v>1</v>
      </c>
      <c r="FX11" s="23">
        <v>0</v>
      </c>
      <c r="FY11" s="23">
        <v>1</v>
      </c>
      <c r="FZ11" s="23">
        <v>1</v>
      </c>
      <c r="GA11" s="23">
        <v>0</v>
      </c>
      <c r="GB11" s="23" t="s">
        <v>37</v>
      </c>
      <c r="GC11" s="23" t="s">
        <v>37</v>
      </c>
      <c r="GD11" s="23" t="s">
        <v>37</v>
      </c>
      <c r="GE11" s="23" t="s">
        <v>37</v>
      </c>
      <c r="GF11" s="23">
        <v>1</v>
      </c>
      <c r="GG11" s="23">
        <v>1</v>
      </c>
      <c r="GH11" s="23">
        <v>1</v>
      </c>
      <c r="GI11" s="23">
        <v>1</v>
      </c>
      <c r="GJ11" s="23">
        <v>1</v>
      </c>
      <c r="GK11" s="23">
        <v>1</v>
      </c>
      <c r="GL11" s="23">
        <v>1</v>
      </c>
      <c r="GM11" s="23">
        <v>1</v>
      </c>
      <c r="GN11" s="23">
        <v>1</v>
      </c>
      <c r="GO11" s="23">
        <v>1</v>
      </c>
      <c r="GP11" s="23">
        <v>0</v>
      </c>
      <c r="GQ11" s="23" t="s">
        <v>37</v>
      </c>
      <c r="GR11" s="23" t="s">
        <v>37</v>
      </c>
      <c r="GS11" s="23">
        <v>0</v>
      </c>
      <c r="GT11" s="23">
        <v>0</v>
      </c>
      <c r="GU11" s="29">
        <v>0</v>
      </c>
    </row>
    <row r="12" spans="1:203" outlineLevel="1">
      <c r="A12" s="26">
        <f t="shared" si="9"/>
        <v>7</v>
      </c>
      <c r="B12" s="26">
        <f t="shared" si="28"/>
        <v>4</v>
      </c>
      <c r="C12">
        <v>1</v>
      </c>
      <c r="D12" t="b">
        <v>0</v>
      </c>
      <c r="E12" t="b">
        <v>0</v>
      </c>
      <c r="F12" t="b">
        <v>0</v>
      </c>
      <c r="AD12" s="34" t="s">
        <v>975</v>
      </c>
      <c r="AE12" s="10" t="s">
        <v>37</v>
      </c>
      <c r="AF12" s="23" t="b">
        <v>1</v>
      </c>
      <c r="AG12" s="23" t="b">
        <v>0</v>
      </c>
      <c r="AH12" s="23" t="s">
        <v>37</v>
      </c>
      <c r="AI12" s="23" t="s">
        <v>37</v>
      </c>
      <c r="AJ12" s="23" t="s">
        <v>37</v>
      </c>
      <c r="AK12" s="23">
        <v>0</v>
      </c>
      <c r="AL12" s="22" t="s">
        <v>37</v>
      </c>
      <c r="AM12" s="22" t="s">
        <v>37</v>
      </c>
      <c r="AN12" s="22" t="s">
        <v>37</v>
      </c>
      <c r="AO12" s="22" t="s">
        <v>37</v>
      </c>
      <c r="AP12" s="22" t="s">
        <v>37</v>
      </c>
      <c r="AQ12" s="23">
        <v>1</v>
      </c>
      <c r="AR12" s="23">
        <v>1</v>
      </c>
      <c r="AS12" s="23" t="s">
        <v>37</v>
      </c>
      <c r="AT12" s="23" t="s">
        <v>37</v>
      </c>
      <c r="AU12" s="23" t="s">
        <v>37</v>
      </c>
      <c r="AV12" s="23" t="s">
        <v>37</v>
      </c>
      <c r="AW12" s="23" t="s">
        <v>37</v>
      </c>
      <c r="AX12" s="23" t="s">
        <v>37</v>
      </c>
      <c r="AY12" s="23" t="s">
        <v>37</v>
      </c>
      <c r="AZ12" s="23" t="s">
        <v>37</v>
      </c>
      <c r="BA12" s="23" t="s">
        <v>37</v>
      </c>
      <c r="BB12" s="23" t="s">
        <v>37</v>
      </c>
      <c r="BC12" s="23" t="s">
        <v>37</v>
      </c>
      <c r="BD12" s="23" t="s">
        <v>37</v>
      </c>
      <c r="BE12" s="23" t="s">
        <v>37</v>
      </c>
      <c r="BF12" s="23" t="s">
        <v>37</v>
      </c>
      <c r="BG12" s="23" t="s">
        <v>37</v>
      </c>
      <c r="BH12" s="23" t="s">
        <v>37</v>
      </c>
      <c r="BI12" s="23" t="s">
        <v>37</v>
      </c>
      <c r="BJ12" s="23" t="s">
        <v>37</v>
      </c>
      <c r="BK12" s="23" t="s">
        <v>37</v>
      </c>
      <c r="BL12" s="23" t="s">
        <v>37</v>
      </c>
      <c r="BM12" s="23" t="s">
        <v>37</v>
      </c>
      <c r="BN12" s="23" t="s">
        <v>37</v>
      </c>
      <c r="BO12" s="23" t="s">
        <v>37</v>
      </c>
      <c r="BP12" s="23" t="s">
        <v>37</v>
      </c>
      <c r="BQ12" s="23" t="s">
        <v>37</v>
      </c>
      <c r="BR12" s="23" t="s">
        <v>37</v>
      </c>
      <c r="BS12" s="23" t="s">
        <v>37</v>
      </c>
      <c r="BT12" s="23" t="s">
        <v>37</v>
      </c>
      <c r="BU12" s="23" t="s">
        <v>37</v>
      </c>
      <c r="BV12" s="23" t="s">
        <v>37</v>
      </c>
      <c r="BW12" s="23" t="s">
        <v>37</v>
      </c>
      <c r="BX12" s="23" t="s">
        <v>37</v>
      </c>
      <c r="BY12" s="23">
        <v>1</v>
      </c>
      <c r="BZ12" s="23">
        <v>1</v>
      </c>
      <c r="CA12" s="23">
        <v>0</v>
      </c>
      <c r="CB12" s="23" t="s">
        <v>37</v>
      </c>
      <c r="CC12" s="23" t="s">
        <v>37</v>
      </c>
      <c r="CD12" s="23" t="s">
        <v>37</v>
      </c>
      <c r="CE12" s="23" t="s">
        <v>37</v>
      </c>
      <c r="CF12" s="23" t="s">
        <v>37</v>
      </c>
      <c r="CG12" s="23" t="s">
        <v>37</v>
      </c>
      <c r="CH12" s="23" t="s">
        <v>37</v>
      </c>
      <c r="CI12" s="23">
        <v>0</v>
      </c>
      <c r="CJ12" s="23" t="s">
        <v>37</v>
      </c>
      <c r="CK12" s="23" t="s">
        <v>37</v>
      </c>
      <c r="CL12" s="23" t="s">
        <v>37</v>
      </c>
      <c r="CM12" s="23" t="s">
        <v>37</v>
      </c>
      <c r="CN12" s="23" t="s">
        <v>37</v>
      </c>
      <c r="CO12" s="23">
        <v>0</v>
      </c>
      <c r="CP12" s="23">
        <v>0</v>
      </c>
      <c r="CQ12" s="23">
        <v>0</v>
      </c>
      <c r="CR12" s="23">
        <v>0</v>
      </c>
      <c r="CS12" s="23">
        <v>0</v>
      </c>
      <c r="CT12" s="23">
        <v>0</v>
      </c>
      <c r="CU12" s="23">
        <v>0</v>
      </c>
      <c r="CV12" s="23">
        <v>0</v>
      </c>
      <c r="CW12" s="23">
        <v>0</v>
      </c>
      <c r="CX12" s="23">
        <v>0</v>
      </c>
      <c r="CY12" s="23">
        <v>0</v>
      </c>
      <c r="CZ12" s="23" t="s">
        <v>37</v>
      </c>
      <c r="DA12" s="23" t="s">
        <v>37</v>
      </c>
      <c r="DB12" s="23">
        <v>19</v>
      </c>
      <c r="DC12" s="23">
        <v>19</v>
      </c>
      <c r="DD12" s="23" t="s">
        <v>37</v>
      </c>
      <c r="DE12" s="23" t="s">
        <v>37</v>
      </c>
      <c r="DF12" s="23" t="s">
        <v>37</v>
      </c>
      <c r="DG12" s="23" t="s">
        <v>37</v>
      </c>
      <c r="DH12" s="23" t="s">
        <v>37</v>
      </c>
      <c r="DI12" s="23" t="s">
        <v>37</v>
      </c>
      <c r="DJ12" s="23" t="s">
        <v>37</v>
      </c>
      <c r="DK12" s="23">
        <v>0</v>
      </c>
      <c r="DL12" s="23" t="s">
        <v>37</v>
      </c>
      <c r="DM12" s="23" t="s">
        <v>37</v>
      </c>
      <c r="DN12" s="23" t="s">
        <v>37</v>
      </c>
      <c r="DO12" s="23" t="s">
        <v>37</v>
      </c>
      <c r="DP12" s="23" t="b">
        <v>0</v>
      </c>
      <c r="DQ12" s="23" t="s">
        <v>37</v>
      </c>
      <c r="DR12" s="23">
        <v>0</v>
      </c>
      <c r="DS12" s="23" t="s">
        <v>37</v>
      </c>
      <c r="DT12" s="23">
        <v>1</v>
      </c>
      <c r="DU12" s="23">
        <v>0</v>
      </c>
      <c r="DV12" s="23">
        <v>1</v>
      </c>
      <c r="DW12" s="23">
        <v>1</v>
      </c>
      <c r="DX12" s="23">
        <v>1</v>
      </c>
      <c r="DY12" s="23">
        <v>0</v>
      </c>
      <c r="DZ12" s="23">
        <v>0</v>
      </c>
      <c r="EA12" s="23">
        <v>0</v>
      </c>
      <c r="EB12" s="23">
        <v>0</v>
      </c>
      <c r="EC12" s="23">
        <v>1</v>
      </c>
      <c r="ED12" s="23">
        <v>0</v>
      </c>
      <c r="EE12" s="23">
        <v>0</v>
      </c>
      <c r="EF12" s="23">
        <v>0</v>
      </c>
      <c r="EG12" s="23">
        <v>0</v>
      </c>
      <c r="EH12" s="23">
        <v>0</v>
      </c>
      <c r="EI12" s="23">
        <v>0</v>
      </c>
      <c r="EJ12" s="23">
        <v>0</v>
      </c>
      <c r="EK12" s="23">
        <v>1</v>
      </c>
      <c r="EL12" s="23">
        <v>0</v>
      </c>
      <c r="EM12" s="23">
        <v>0</v>
      </c>
      <c r="EN12" s="23">
        <v>0</v>
      </c>
      <c r="EO12" s="23">
        <v>0</v>
      </c>
      <c r="EP12" s="23">
        <v>0</v>
      </c>
      <c r="EQ12" s="23">
        <v>0</v>
      </c>
      <c r="ER12" s="23">
        <v>0</v>
      </c>
      <c r="ES12" s="23">
        <v>0</v>
      </c>
      <c r="ET12" s="23" t="s">
        <v>37</v>
      </c>
      <c r="EU12" s="23" t="s">
        <v>37</v>
      </c>
      <c r="EV12" s="23" t="s">
        <v>37</v>
      </c>
      <c r="EW12" s="23" t="s">
        <v>37</v>
      </c>
      <c r="EX12" s="23" t="b">
        <v>0</v>
      </c>
      <c r="EY12" s="23" t="b">
        <v>0</v>
      </c>
      <c r="EZ12" s="23" t="b">
        <v>1</v>
      </c>
      <c r="FA12" s="23">
        <v>1</v>
      </c>
      <c r="FB12" s="23">
        <v>1</v>
      </c>
      <c r="FC12" s="23" t="s">
        <v>37</v>
      </c>
      <c r="FD12" s="23" t="s">
        <v>37</v>
      </c>
      <c r="FE12" s="23" t="s">
        <v>37</v>
      </c>
      <c r="FF12" s="23" t="s">
        <v>37</v>
      </c>
      <c r="FG12" s="23" t="s">
        <v>37</v>
      </c>
      <c r="FH12" s="23" t="s">
        <v>37</v>
      </c>
      <c r="FI12" s="23" t="b">
        <v>1</v>
      </c>
      <c r="FJ12" s="23">
        <v>0</v>
      </c>
      <c r="FK12" s="23" t="s">
        <v>37</v>
      </c>
      <c r="FL12" s="23" t="s">
        <v>37</v>
      </c>
      <c r="FM12" s="23" t="b">
        <v>1</v>
      </c>
      <c r="FN12" s="23" t="s">
        <v>37</v>
      </c>
      <c r="FO12" s="23" t="s">
        <v>37</v>
      </c>
      <c r="FP12" s="23" t="s">
        <v>37</v>
      </c>
      <c r="FQ12" s="23" t="s">
        <v>37</v>
      </c>
      <c r="FR12" s="23" t="s">
        <v>37</v>
      </c>
      <c r="FS12" s="23">
        <v>500</v>
      </c>
      <c r="FT12" s="23">
        <v>500</v>
      </c>
      <c r="FU12" s="23" t="s">
        <v>37</v>
      </c>
      <c r="FV12" s="23" t="s">
        <v>37</v>
      </c>
      <c r="FW12" s="23">
        <v>1</v>
      </c>
      <c r="FX12" s="23">
        <v>0</v>
      </c>
      <c r="FY12" s="23">
        <v>1</v>
      </c>
      <c r="FZ12" s="23">
        <v>1</v>
      </c>
      <c r="GA12" s="23">
        <v>0</v>
      </c>
      <c r="GB12" s="23" t="s">
        <v>37</v>
      </c>
      <c r="GC12" s="23" t="s">
        <v>37</v>
      </c>
      <c r="GD12" s="23" t="s">
        <v>37</v>
      </c>
      <c r="GE12" s="23" t="s">
        <v>37</v>
      </c>
      <c r="GF12" s="23">
        <v>1</v>
      </c>
      <c r="GG12" s="23">
        <v>1</v>
      </c>
      <c r="GH12" s="23">
        <v>1</v>
      </c>
      <c r="GI12" s="23">
        <v>1</v>
      </c>
      <c r="GJ12" s="23">
        <v>1</v>
      </c>
      <c r="GK12" s="23">
        <v>1</v>
      </c>
      <c r="GL12" s="23">
        <v>1</v>
      </c>
      <c r="GM12" s="23">
        <v>1</v>
      </c>
      <c r="GN12" s="23">
        <v>1</v>
      </c>
      <c r="GO12" s="23">
        <v>1</v>
      </c>
      <c r="GP12" s="23">
        <v>0</v>
      </c>
      <c r="GQ12" s="23" t="s">
        <v>37</v>
      </c>
      <c r="GR12" s="23" t="s">
        <v>37</v>
      </c>
      <c r="GS12" s="23">
        <v>0</v>
      </c>
      <c r="GT12" s="23">
        <v>0</v>
      </c>
      <c r="GU12" s="29">
        <v>0</v>
      </c>
    </row>
    <row r="13" spans="1:203" outlineLevel="1">
      <c r="A13" s="26">
        <f t="shared" si="9"/>
        <v>8</v>
      </c>
      <c r="B13" s="26">
        <f t="shared" si="28"/>
        <v>4</v>
      </c>
      <c r="C13">
        <v>1</v>
      </c>
      <c r="D13" t="b">
        <v>0</v>
      </c>
      <c r="E13" t="b">
        <v>0</v>
      </c>
      <c r="F13" t="b">
        <v>0</v>
      </c>
      <c r="AD13" s="34" t="s">
        <v>976</v>
      </c>
      <c r="AE13" s="10" t="s">
        <v>37</v>
      </c>
      <c r="AF13" s="23" t="b">
        <v>1</v>
      </c>
      <c r="AG13" s="23" t="b">
        <v>0</v>
      </c>
      <c r="AH13" s="23" t="s">
        <v>37</v>
      </c>
      <c r="AI13" s="23" t="s">
        <v>37</v>
      </c>
      <c r="AJ13" s="23" t="s">
        <v>37</v>
      </c>
      <c r="AK13" s="23">
        <v>0</v>
      </c>
      <c r="AL13" s="22" t="s">
        <v>37</v>
      </c>
      <c r="AM13" s="22" t="s">
        <v>37</v>
      </c>
      <c r="AN13" s="22" t="s">
        <v>37</v>
      </c>
      <c r="AO13" s="22" t="s">
        <v>37</v>
      </c>
      <c r="AP13" s="22" t="s">
        <v>37</v>
      </c>
      <c r="AQ13" s="23">
        <v>1</v>
      </c>
      <c r="AR13" s="23">
        <v>1</v>
      </c>
      <c r="AS13" s="23" t="s">
        <v>37</v>
      </c>
      <c r="AT13" s="23" t="s">
        <v>37</v>
      </c>
      <c r="AU13" s="23" t="s">
        <v>37</v>
      </c>
      <c r="AV13" s="23" t="s">
        <v>37</v>
      </c>
      <c r="AW13" s="23" t="s">
        <v>37</v>
      </c>
      <c r="AX13" s="23" t="s">
        <v>37</v>
      </c>
      <c r="AY13" s="23" t="s">
        <v>37</v>
      </c>
      <c r="AZ13" s="23" t="s">
        <v>37</v>
      </c>
      <c r="BA13" s="23" t="s">
        <v>37</v>
      </c>
      <c r="BB13" s="23" t="s">
        <v>37</v>
      </c>
      <c r="BC13" s="23" t="s">
        <v>37</v>
      </c>
      <c r="BD13" s="23" t="s">
        <v>37</v>
      </c>
      <c r="BE13" s="23" t="s">
        <v>37</v>
      </c>
      <c r="BF13" s="23" t="s">
        <v>37</v>
      </c>
      <c r="BG13" s="23" t="s">
        <v>37</v>
      </c>
      <c r="BH13" s="23" t="s">
        <v>37</v>
      </c>
      <c r="BI13" s="23" t="s">
        <v>37</v>
      </c>
      <c r="BJ13" s="23" t="s">
        <v>37</v>
      </c>
      <c r="BK13" s="23" t="s">
        <v>37</v>
      </c>
      <c r="BL13" s="23" t="s">
        <v>37</v>
      </c>
      <c r="BM13" s="23" t="s">
        <v>37</v>
      </c>
      <c r="BN13" s="23" t="s">
        <v>37</v>
      </c>
      <c r="BO13" s="23" t="s">
        <v>37</v>
      </c>
      <c r="BP13" s="23" t="s">
        <v>37</v>
      </c>
      <c r="BQ13" s="23" t="s">
        <v>37</v>
      </c>
      <c r="BR13" s="23" t="s">
        <v>37</v>
      </c>
      <c r="BS13" s="23" t="s">
        <v>37</v>
      </c>
      <c r="BT13" s="23" t="s">
        <v>37</v>
      </c>
      <c r="BU13" s="23" t="s">
        <v>37</v>
      </c>
      <c r="BV13" s="23" t="s">
        <v>37</v>
      </c>
      <c r="BW13" s="23" t="s">
        <v>37</v>
      </c>
      <c r="BX13" s="23" t="s">
        <v>37</v>
      </c>
      <c r="BY13" s="23">
        <v>1</v>
      </c>
      <c r="BZ13" s="23">
        <v>1</v>
      </c>
      <c r="CA13" s="23">
        <v>0</v>
      </c>
      <c r="CB13" s="23" t="s">
        <v>37</v>
      </c>
      <c r="CC13" s="23" t="s">
        <v>37</v>
      </c>
      <c r="CD13" s="23" t="s">
        <v>37</v>
      </c>
      <c r="CE13" s="23" t="s">
        <v>37</v>
      </c>
      <c r="CF13" s="23" t="s">
        <v>37</v>
      </c>
      <c r="CG13" s="23" t="s">
        <v>37</v>
      </c>
      <c r="CH13" s="23" t="s">
        <v>37</v>
      </c>
      <c r="CI13" s="23">
        <v>0</v>
      </c>
      <c r="CJ13" s="23" t="s">
        <v>37</v>
      </c>
      <c r="CK13" s="23" t="s">
        <v>37</v>
      </c>
      <c r="CL13" s="23" t="s">
        <v>37</v>
      </c>
      <c r="CM13" s="23" t="s">
        <v>37</v>
      </c>
      <c r="CN13" s="23" t="s">
        <v>37</v>
      </c>
      <c r="CO13" s="23">
        <v>0</v>
      </c>
      <c r="CP13" s="23">
        <v>0</v>
      </c>
      <c r="CQ13" s="23">
        <v>0</v>
      </c>
      <c r="CR13" s="23">
        <v>0</v>
      </c>
      <c r="CS13" s="23">
        <v>0</v>
      </c>
      <c r="CT13" s="23">
        <v>0</v>
      </c>
      <c r="CU13" s="23">
        <v>0</v>
      </c>
      <c r="CV13" s="23">
        <v>0</v>
      </c>
      <c r="CW13" s="23">
        <v>0</v>
      </c>
      <c r="CX13" s="23">
        <v>0</v>
      </c>
      <c r="CY13" s="23">
        <v>0</v>
      </c>
      <c r="CZ13" s="23" t="s">
        <v>37</v>
      </c>
      <c r="DA13" s="23" t="s">
        <v>37</v>
      </c>
      <c r="DB13" s="23">
        <v>19</v>
      </c>
      <c r="DC13" s="23">
        <v>19</v>
      </c>
      <c r="DD13" s="23" t="s">
        <v>37</v>
      </c>
      <c r="DE13" s="23" t="s">
        <v>37</v>
      </c>
      <c r="DF13" s="23" t="s">
        <v>37</v>
      </c>
      <c r="DG13" s="23" t="s">
        <v>37</v>
      </c>
      <c r="DH13" s="23" t="s">
        <v>37</v>
      </c>
      <c r="DI13" s="23" t="s">
        <v>37</v>
      </c>
      <c r="DJ13" s="23" t="s">
        <v>37</v>
      </c>
      <c r="DK13" s="23">
        <v>0</v>
      </c>
      <c r="DL13" s="23" t="s">
        <v>37</v>
      </c>
      <c r="DM13" s="23" t="s">
        <v>37</v>
      </c>
      <c r="DN13" s="23" t="s">
        <v>37</v>
      </c>
      <c r="DO13" s="23" t="s">
        <v>37</v>
      </c>
      <c r="DP13" s="23" t="b">
        <v>0</v>
      </c>
      <c r="DQ13" s="23" t="s">
        <v>37</v>
      </c>
      <c r="DR13" s="23">
        <v>0</v>
      </c>
      <c r="DS13" s="23" t="s">
        <v>37</v>
      </c>
      <c r="DT13" s="23">
        <v>1</v>
      </c>
      <c r="DU13" s="23">
        <v>0</v>
      </c>
      <c r="DV13" s="23">
        <v>1</v>
      </c>
      <c r="DW13" s="23">
        <v>1</v>
      </c>
      <c r="DX13" s="23">
        <v>1</v>
      </c>
      <c r="DY13" s="23">
        <v>0</v>
      </c>
      <c r="DZ13" s="23">
        <v>0</v>
      </c>
      <c r="EA13" s="23">
        <v>0</v>
      </c>
      <c r="EB13" s="23">
        <v>0</v>
      </c>
      <c r="EC13" s="23">
        <v>1</v>
      </c>
      <c r="ED13" s="23">
        <v>0</v>
      </c>
      <c r="EE13" s="23">
        <v>0</v>
      </c>
      <c r="EF13" s="23">
        <v>0</v>
      </c>
      <c r="EG13" s="23">
        <v>0</v>
      </c>
      <c r="EH13" s="23">
        <v>0</v>
      </c>
      <c r="EI13" s="23">
        <v>0</v>
      </c>
      <c r="EJ13" s="23">
        <v>0</v>
      </c>
      <c r="EK13" s="23">
        <v>1</v>
      </c>
      <c r="EL13" s="23">
        <v>0</v>
      </c>
      <c r="EM13" s="23">
        <v>0</v>
      </c>
      <c r="EN13" s="23">
        <v>0</v>
      </c>
      <c r="EO13" s="23">
        <v>0</v>
      </c>
      <c r="EP13" s="23">
        <v>0</v>
      </c>
      <c r="EQ13" s="23">
        <v>0</v>
      </c>
      <c r="ER13" s="23">
        <v>0</v>
      </c>
      <c r="ES13" s="23">
        <v>0</v>
      </c>
      <c r="ET13" s="23" t="s">
        <v>37</v>
      </c>
      <c r="EU13" s="23" t="s">
        <v>37</v>
      </c>
      <c r="EV13" s="23" t="s">
        <v>37</v>
      </c>
      <c r="EW13" s="23" t="s">
        <v>37</v>
      </c>
      <c r="EX13" s="23" t="b">
        <v>0</v>
      </c>
      <c r="EY13" s="23" t="b">
        <v>0</v>
      </c>
      <c r="EZ13" s="23" t="b">
        <v>1</v>
      </c>
      <c r="FA13" s="23">
        <v>1</v>
      </c>
      <c r="FB13" s="23">
        <v>1</v>
      </c>
      <c r="FC13" s="23" t="s">
        <v>37</v>
      </c>
      <c r="FD13" s="23" t="s">
        <v>37</v>
      </c>
      <c r="FE13" s="23" t="s">
        <v>37</v>
      </c>
      <c r="FF13" s="23" t="s">
        <v>37</v>
      </c>
      <c r="FG13" s="23" t="s">
        <v>37</v>
      </c>
      <c r="FH13" s="23" t="s">
        <v>37</v>
      </c>
      <c r="FI13" s="23" t="s">
        <v>37</v>
      </c>
      <c r="FJ13" s="23" t="s">
        <v>37</v>
      </c>
      <c r="FK13" s="23" t="s">
        <v>37</v>
      </c>
      <c r="FL13" s="23" t="s">
        <v>37</v>
      </c>
      <c r="FM13" s="23" t="b">
        <v>1</v>
      </c>
      <c r="FN13" s="23" t="s">
        <v>37</v>
      </c>
      <c r="FO13" s="23" t="s">
        <v>37</v>
      </c>
      <c r="FP13" s="23" t="s">
        <v>37</v>
      </c>
      <c r="FQ13" s="23" t="s">
        <v>37</v>
      </c>
      <c r="FR13" s="23" t="s">
        <v>37</v>
      </c>
      <c r="FS13" s="23">
        <v>500</v>
      </c>
      <c r="FT13" s="23">
        <v>500</v>
      </c>
      <c r="FU13" s="23" t="s">
        <v>37</v>
      </c>
      <c r="FV13" s="23" t="s">
        <v>37</v>
      </c>
      <c r="FW13" s="23">
        <v>1</v>
      </c>
      <c r="FX13" s="23">
        <v>0</v>
      </c>
      <c r="FY13" s="23">
        <v>1</v>
      </c>
      <c r="FZ13" s="23">
        <v>1</v>
      </c>
      <c r="GA13" s="23">
        <v>0</v>
      </c>
      <c r="GB13" s="23" t="s">
        <v>37</v>
      </c>
      <c r="GC13" s="23" t="s">
        <v>37</v>
      </c>
      <c r="GD13" s="23" t="s">
        <v>37</v>
      </c>
      <c r="GE13" s="23" t="s">
        <v>37</v>
      </c>
      <c r="GF13" s="23">
        <v>1</v>
      </c>
      <c r="GG13" s="23">
        <v>1</v>
      </c>
      <c r="GH13" s="23">
        <v>1</v>
      </c>
      <c r="GI13" s="23">
        <v>1</v>
      </c>
      <c r="GJ13" s="23">
        <v>1</v>
      </c>
      <c r="GK13" s="23">
        <v>1</v>
      </c>
      <c r="GL13" s="23">
        <v>1</v>
      </c>
      <c r="GM13" s="23">
        <v>1</v>
      </c>
      <c r="GN13" s="23">
        <v>1</v>
      </c>
      <c r="GO13" s="23">
        <v>1</v>
      </c>
      <c r="GP13" s="23">
        <v>0</v>
      </c>
      <c r="GQ13" s="23" t="s">
        <v>37</v>
      </c>
      <c r="GR13" s="23" t="s">
        <v>37</v>
      </c>
      <c r="GS13" s="23">
        <v>0</v>
      </c>
      <c r="GT13" s="23">
        <v>0</v>
      </c>
      <c r="GU13" s="29">
        <v>0</v>
      </c>
    </row>
    <row r="14" spans="1:203" outlineLevel="1">
      <c r="A14" s="26">
        <f t="shared" si="9"/>
        <v>9</v>
      </c>
      <c r="B14" s="26">
        <f t="shared" si="28"/>
        <v>4</v>
      </c>
      <c r="C14">
        <v>1</v>
      </c>
      <c r="D14" t="b">
        <v>0</v>
      </c>
      <c r="E14" t="b">
        <v>0</v>
      </c>
      <c r="F14" t="b">
        <v>0</v>
      </c>
      <c r="AD14" s="34" t="s">
        <v>984</v>
      </c>
      <c r="AE14" s="10" t="s">
        <v>37</v>
      </c>
      <c r="AF14" s="23" t="b">
        <v>1</v>
      </c>
      <c r="AG14" s="23" t="b">
        <v>0</v>
      </c>
      <c r="AH14" s="23" t="s">
        <v>37</v>
      </c>
      <c r="AI14" s="23" t="s">
        <v>37</v>
      </c>
      <c r="AJ14" s="23" t="s">
        <v>37</v>
      </c>
      <c r="AK14" s="23">
        <v>0</v>
      </c>
      <c r="AL14" s="22" t="s">
        <v>37</v>
      </c>
      <c r="AM14" s="22" t="s">
        <v>37</v>
      </c>
      <c r="AN14" s="22" t="s">
        <v>37</v>
      </c>
      <c r="AO14" s="22" t="s">
        <v>37</v>
      </c>
      <c r="AP14" s="22" t="s">
        <v>37</v>
      </c>
      <c r="AQ14" s="23">
        <v>1</v>
      </c>
      <c r="AR14" s="23">
        <v>1</v>
      </c>
      <c r="AS14" s="23" t="s">
        <v>37</v>
      </c>
      <c r="AT14" s="23" t="s">
        <v>37</v>
      </c>
      <c r="AU14" s="23" t="s">
        <v>37</v>
      </c>
      <c r="AV14" s="23" t="s">
        <v>37</v>
      </c>
      <c r="AW14" s="23" t="s">
        <v>37</v>
      </c>
      <c r="AX14" s="23" t="s">
        <v>37</v>
      </c>
      <c r="AY14" s="23" t="s">
        <v>37</v>
      </c>
      <c r="AZ14" s="23" t="s">
        <v>37</v>
      </c>
      <c r="BA14" s="23" t="s">
        <v>37</v>
      </c>
      <c r="BB14" s="23" t="s">
        <v>37</v>
      </c>
      <c r="BC14" s="23" t="s">
        <v>37</v>
      </c>
      <c r="BD14" s="23" t="s">
        <v>37</v>
      </c>
      <c r="BE14" s="23" t="s">
        <v>37</v>
      </c>
      <c r="BF14" s="23" t="s">
        <v>37</v>
      </c>
      <c r="BG14" s="23" t="s">
        <v>37</v>
      </c>
      <c r="BH14" s="23" t="s">
        <v>37</v>
      </c>
      <c r="BI14" s="23" t="s">
        <v>37</v>
      </c>
      <c r="BJ14" s="23" t="s">
        <v>37</v>
      </c>
      <c r="BK14" s="23" t="s">
        <v>37</v>
      </c>
      <c r="BL14" s="23" t="s">
        <v>37</v>
      </c>
      <c r="BM14" s="23" t="s">
        <v>37</v>
      </c>
      <c r="BN14" s="23" t="s">
        <v>37</v>
      </c>
      <c r="BO14" s="23" t="s">
        <v>37</v>
      </c>
      <c r="BP14" s="23" t="s">
        <v>37</v>
      </c>
      <c r="BQ14" s="23" t="s">
        <v>37</v>
      </c>
      <c r="BR14" s="23" t="s">
        <v>37</v>
      </c>
      <c r="BS14" s="23" t="s">
        <v>37</v>
      </c>
      <c r="BT14" s="23" t="s">
        <v>37</v>
      </c>
      <c r="BU14" s="23" t="s">
        <v>37</v>
      </c>
      <c r="BV14" s="23" t="s">
        <v>37</v>
      </c>
      <c r="BW14" s="23" t="s">
        <v>37</v>
      </c>
      <c r="BX14" s="23" t="s">
        <v>37</v>
      </c>
      <c r="BY14" s="23">
        <v>1</v>
      </c>
      <c r="BZ14" s="23">
        <v>1</v>
      </c>
      <c r="CA14" s="23">
        <v>0</v>
      </c>
      <c r="CB14" s="23" t="s">
        <v>37</v>
      </c>
      <c r="CC14" s="23" t="s">
        <v>37</v>
      </c>
      <c r="CD14" s="23" t="s">
        <v>37</v>
      </c>
      <c r="CE14" s="23" t="s">
        <v>37</v>
      </c>
      <c r="CF14" s="23" t="s">
        <v>37</v>
      </c>
      <c r="CG14" s="23" t="s">
        <v>37</v>
      </c>
      <c r="CH14" s="23" t="s">
        <v>37</v>
      </c>
      <c r="CI14" s="23">
        <v>0</v>
      </c>
      <c r="CJ14" s="23" t="s">
        <v>37</v>
      </c>
      <c r="CK14" s="23" t="s">
        <v>37</v>
      </c>
      <c r="CL14" s="23" t="s">
        <v>37</v>
      </c>
      <c r="CM14" s="23" t="s">
        <v>37</v>
      </c>
      <c r="CN14" s="23" t="s">
        <v>37</v>
      </c>
      <c r="CO14" s="23">
        <v>0</v>
      </c>
      <c r="CP14" s="23">
        <v>0</v>
      </c>
      <c r="CQ14" s="23">
        <v>0</v>
      </c>
      <c r="CR14" s="23">
        <v>0</v>
      </c>
      <c r="CS14" s="23">
        <v>0</v>
      </c>
      <c r="CT14" s="23">
        <v>0</v>
      </c>
      <c r="CU14" s="23">
        <v>0</v>
      </c>
      <c r="CV14" s="23">
        <v>0</v>
      </c>
      <c r="CW14" s="23">
        <v>0</v>
      </c>
      <c r="CX14" s="23">
        <v>0</v>
      </c>
      <c r="CY14" s="23">
        <v>0</v>
      </c>
      <c r="CZ14" s="23" t="s">
        <v>37</v>
      </c>
      <c r="DA14" s="23" t="s">
        <v>37</v>
      </c>
      <c r="DB14" s="23">
        <v>19</v>
      </c>
      <c r="DC14" s="23">
        <v>19</v>
      </c>
      <c r="DD14" s="23" t="s">
        <v>37</v>
      </c>
      <c r="DE14" s="23" t="s">
        <v>37</v>
      </c>
      <c r="DF14" s="23" t="s">
        <v>37</v>
      </c>
      <c r="DG14" s="23" t="s">
        <v>37</v>
      </c>
      <c r="DH14" s="23" t="s">
        <v>37</v>
      </c>
      <c r="DI14" s="23" t="s">
        <v>37</v>
      </c>
      <c r="DJ14" s="23" t="s">
        <v>37</v>
      </c>
      <c r="DK14" s="23">
        <v>0</v>
      </c>
      <c r="DL14" s="23" t="s">
        <v>37</v>
      </c>
      <c r="DM14" s="23" t="s">
        <v>37</v>
      </c>
      <c r="DN14" s="23" t="s">
        <v>37</v>
      </c>
      <c r="DO14" s="23" t="s">
        <v>37</v>
      </c>
      <c r="DP14" s="23" t="b">
        <v>0</v>
      </c>
      <c r="DQ14" s="23" t="s">
        <v>37</v>
      </c>
      <c r="DR14" s="23">
        <v>0</v>
      </c>
      <c r="DS14" s="23" t="s">
        <v>37</v>
      </c>
      <c r="DT14" s="23">
        <v>1</v>
      </c>
      <c r="DU14" s="23">
        <v>0</v>
      </c>
      <c r="DV14" s="23">
        <v>1</v>
      </c>
      <c r="DW14" s="23">
        <v>1</v>
      </c>
      <c r="DX14" s="23">
        <v>1</v>
      </c>
      <c r="DY14" s="23">
        <v>0</v>
      </c>
      <c r="DZ14" s="23">
        <v>0</v>
      </c>
      <c r="EA14" s="23">
        <v>0</v>
      </c>
      <c r="EB14" s="23">
        <v>0</v>
      </c>
      <c r="EC14" s="23">
        <v>1</v>
      </c>
      <c r="ED14" s="23">
        <v>0</v>
      </c>
      <c r="EE14" s="23">
        <v>0</v>
      </c>
      <c r="EF14" s="23">
        <v>0</v>
      </c>
      <c r="EG14" s="23">
        <v>0</v>
      </c>
      <c r="EH14" s="23">
        <v>0</v>
      </c>
      <c r="EI14" s="23">
        <v>0</v>
      </c>
      <c r="EJ14" s="23">
        <v>0</v>
      </c>
      <c r="EK14" s="23">
        <v>1</v>
      </c>
      <c r="EL14" s="23">
        <v>0</v>
      </c>
      <c r="EM14" s="23">
        <v>0</v>
      </c>
      <c r="EN14" s="23">
        <v>0</v>
      </c>
      <c r="EO14" s="23">
        <v>0</v>
      </c>
      <c r="EP14" s="23">
        <v>0</v>
      </c>
      <c r="EQ14" s="23">
        <v>0</v>
      </c>
      <c r="ER14" s="23">
        <v>0</v>
      </c>
      <c r="ES14" s="23">
        <v>0</v>
      </c>
      <c r="ET14" s="23" t="s">
        <v>37</v>
      </c>
      <c r="EU14" s="23" t="s">
        <v>37</v>
      </c>
      <c r="EV14" s="23" t="s">
        <v>37</v>
      </c>
      <c r="EW14" s="23" t="s">
        <v>37</v>
      </c>
      <c r="EX14" s="23" t="b">
        <v>0</v>
      </c>
      <c r="EY14" s="23" t="b">
        <v>0</v>
      </c>
      <c r="EZ14" s="23" t="b">
        <v>1</v>
      </c>
      <c r="FA14" s="23">
        <v>1</v>
      </c>
      <c r="FB14" s="23">
        <v>1</v>
      </c>
      <c r="FC14" s="23" t="s">
        <v>37</v>
      </c>
      <c r="FD14" s="23" t="s">
        <v>37</v>
      </c>
      <c r="FE14" s="23" t="s">
        <v>37</v>
      </c>
      <c r="FF14" s="23" t="s">
        <v>37</v>
      </c>
      <c r="FG14" s="23" t="s">
        <v>37</v>
      </c>
      <c r="FH14" s="23" t="s">
        <v>37</v>
      </c>
      <c r="FI14" s="23" t="s">
        <v>37</v>
      </c>
      <c r="FJ14" s="23" t="s">
        <v>37</v>
      </c>
      <c r="FK14" s="23" t="s">
        <v>37</v>
      </c>
      <c r="FL14" s="23" t="s">
        <v>37</v>
      </c>
      <c r="FM14" s="23" t="b">
        <v>1</v>
      </c>
      <c r="FN14" s="23" t="s">
        <v>37</v>
      </c>
      <c r="FO14" s="23" t="s">
        <v>37</v>
      </c>
      <c r="FP14" s="23" t="s">
        <v>37</v>
      </c>
      <c r="FQ14" s="23" t="s">
        <v>37</v>
      </c>
      <c r="FR14" s="23">
        <v>0</v>
      </c>
      <c r="FS14" s="23">
        <v>0</v>
      </c>
      <c r="FT14" s="23">
        <v>0</v>
      </c>
      <c r="FU14" s="23" t="s">
        <v>37</v>
      </c>
      <c r="FV14" s="23" t="s">
        <v>37</v>
      </c>
      <c r="FW14" s="23">
        <v>1</v>
      </c>
      <c r="FX14" s="23">
        <v>0</v>
      </c>
      <c r="FY14" s="23">
        <v>1</v>
      </c>
      <c r="FZ14" s="23">
        <v>1</v>
      </c>
      <c r="GA14" s="23">
        <v>0</v>
      </c>
      <c r="GB14" s="23" t="s">
        <v>37</v>
      </c>
      <c r="GC14" s="23" t="s">
        <v>37</v>
      </c>
      <c r="GD14" s="23" t="s">
        <v>37</v>
      </c>
      <c r="GE14" s="23" t="s">
        <v>37</v>
      </c>
      <c r="GF14" s="23">
        <v>1</v>
      </c>
      <c r="GG14" s="23">
        <v>1</v>
      </c>
      <c r="GH14" s="23">
        <v>1</v>
      </c>
      <c r="GI14" s="23">
        <v>1</v>
      </c>
      <c r="GJ14" s="23">
        <v>1</v>
      </c>
      <c r="GK14" s="23">
        <v>1</v>
      </c>
      <c r="GL14" s="23">
        <v>1</v>
      </c>
      <c r="GM14" s="23">
        <v>1</v>
      </c>
      <c r="GN14" s="23">
        <v>1</v>
      </c>
      <c r="GO14" s="23">
        <v>1</v>
      </c>
      <c r="GP14" s="23">
        <v>0</v>
      </c>
      <c r="GQ14" s="23" t="s">
        <v>37</v>
      </c>
      <c r="GR14" s="23" t="s">
        <v>37</v>
      </c>
      <c r="GS14" s="23">
        <v>0</v>
      </c>
      <c r="GT14" s="23">
        <v>0</v>
      </c>
      <c r="GU14" s="29">
        <v>0</v>
      </c>
    </row>
    <row r="15" spans="1:203" outlineLevel="1">
      <c r="A15" s="26">
        <f t="shared" si="9"/>
        <v>10</v>
      </c>
      <c r="B15" s="26">
        <f>$A$9</f>
        <v>4</v>
      </c>
      <c r="C15">
        <v>1</v>
      </c>
      <c r="D15" t="b">
        <v>0</v>
      </c>
      <c r="E15" t="b">
        <v>0</v>
      </c>
      <c r="F15" t="b">
        <v>0</v>
      </c>
      <c r="AD15" s="34" t="s">
        <v>977</v>
      </c>
      <c r="AE15" s="10" t="s">
        <v>37</v>
      </c>
      <c r="AF15" s="23" t="b">
        <v>1</v>
      </c>
      <c r="AG15" s="23" t="b">
        <v>0</v>
      </c>
      <c r="AH15" s="23" t="s">
        <v>37</v>
      </c>
      <c r="AI15" s="23" t="s">
        <v>37</v>
      </c>
      <c r="AJ15" s="23" t="s">
        <v>37</v>
      </c>
      <c r="AK15" s="23" t="s">
        <v>37</v>
      </c>
      <c r="AL15" s="22" t="s">
        <v>37</v>
      </c>
      <c r="AM15" s="22" t="s">
        <v>37</v>
      </c>
      <c r="AN15" s="22" t="s">
        <v>37</v>
      </c>
      <c r="AO15" s="22" t="s">
        <v>37</v>
      </c>
      <c r="AP15" s="22" t="s">
        <v>37</v>
      </c>
      <c r="AQ15" s="23">
        <v>1</v>
      </c>
      <c r="AR15" s="23">
        <v>1</v>
      </c>
      <c r="AS15" s="23" t="s">
        <v>37</v>
      </c>
      <c r="AT15" s="23" t="s">
        <v>37</v>
      </c>
      <c r="AU15" s="23" t="s">
        <v>37</v>
      </c>
      <c r="AV15" s="23" t="s">
        <v>37</v>
      </c>
      <c r="AW15" s="23" t="s">
        <v>37</v>
      </c>
      <c r="AX15" s="23" t="s">
        <v>37</v>
      </c>
      <c r="AY15" s="23" t="s">
        <v>37</v>
      </c>
      <c r="AZ15" s="23" t="s">
        <v>37</v>
      </c>
      <c r="BA15" s="23" t="s">
        <v>37</v>
      </c>
      <c r="BB15" s="23" t="s">
        <v>37</v>
      </c>
      <c r="BC15" s="23" t="s">
        <v>37</v>
      </c>
      <c r="BD15" s="23" t="s">
        <v>37</v>
      </c>
      <c r="BE15" s="23" t="s">
        <v>37</v>
      </c>
      <c r="BF15" s="23" t="s">
        <v>37</v>
      </c>
      <c r="BG15" s="23" t="s">
        <v>37</v>
      </c>
      <c r="BH15" s="23" t="s">
        <v>37</v>
      </c>
      <c r="BI15" s="23" t="s">
        <v>37</v>
      </c>
      <c r="BJ15" s="23" t="s">
        <v>37</v>
      </c>
      <c r="BK15" s="23" t="s">
        <v>37</v>
      </c>
      <c r="BL15" s="23" t="s">
        <v>37</v>
      </c>
      <c r="BM15" s="23" t="s">
        <v>37</v>
      </c>
      <c r="BN15" s="23" t="s">
        <v>37</v>
      </c>
      <c r="BO15" s="23" t="s">
        <v>37</v>
      </c>
      <c r="BP15" s="23" t="s">
        <v>37</v>
      </c>
      <c r="BQ15" s="23" t="s">
        <v>37</v>
      </c>
      <c r="BR15" s="23" t="s">
        <v>37</v>
      </c>
      <c r="BS15" s="23" t="s">
        <v>37</v>
      </c>
      <c r="BT15" s="23" t="s">
        <v>37</v>
      </c>
      <c r="BU15" s="23" t="s">
        <v>37</v>
      </c>
      <c r="BV15" s="23" t="s">
        <v>37</v>
      </c>
      <c r="BW15" s="23" t="s">
        <v>37</v>
      </c>
      <c r="BX15" s="23" t="s">
        <v>37</v>
      </c>
      <c r="BY15" s="23">
        <v>1</v>
      </c>
      <c r="BZ15" s="23">
        <v>1</v>
      </c>
      <c r="CA15" s="23">
        <v>0</v>
      </c>
      <c r="CB15" s="23" t="s">
        <v>37</v>
      </c>
      <c r="CC15" s="23" t="s">
        <v>37</v>
      </c>
      <c r="CD15" s="23" t="s">
        <v>37</v>
      </c>
      <c r="CE15" s="23" t="s">
        <v>37</v>
      </c>
      <c r="CF15" s="23" t="s">
        <v>37</v>
      </c>
      <c r="CG15" s="23" t="s">
        <v>37</v>
      </c>
      <c r="CH15" s="23" t="s">
        <v>37</v>
      </c>
      <c r="CI15" s="23">
        <v>0</v>
      </c>
      <c r="CJ15" s="23" t="s">
        <v>37</v>
      </c>
      <c r="CK15" s="23" t="s">
        <v>37</v>
      </c>
      <c r="CL15" s="23" t="s">
        <v>37</v>
      </c>
      <c r="CM15" s="23" t="s">
        <v>37</v>
      </c>
      <c r="CN15" s="23" t="s">
        <v>37</v>
      </c>
      <c r="CO15" s="23">
        <v>0</v>
      </c>
      <c r="CP15" s="23">
        <v>0</v>
      </c>
      <c r="CQ15" s="23">
        <v>0</v>
      </c>
      <c r="CR15" s="23">
        <v>0</v>
      </c>
      <c r="CS15" s="23">
        <v>0</v>
      </c>
      <c r="CT15" s="23">
        <v>0</v>
      </c>
      <c r="CU15" s="23">
        <v>0</v>
      </c>
      <c r="CV15" s="23">
        <v>0</v>
      </c>
      <c r="CW15" s="23">
        <v>0</v>
      </c>
      <c r="CX15" s="23">
        <v>0</v>
      </c>
      <c r="CY15" s="23">
        <v>0</v>
      </c>
      <c r="CZ15" s="23" t="s">
        <v>37</v>
      </c>
      <c r="DA15" s="23" t="s">
        <v>37</v>
      </c>
      <c r="DB15" s="23">
        <v>19</v>
      </c>
      <c r="DC15" s="23">
        <v>19</v>
      </c>
      <c r="DD15" s="23" t="s">
        <v>37</v>
      </c>
      <c r="DE15" s="23" t="s">
        <v>37</v>
      </c>
      <c r="DF15" s="23" t="s">
        <v>37</v>
      </c>
      <c r="DG15" s="23" t="s">
        <v>37</v>
      </c>
      <c r="DH15" s="23" t="s">
        <v>37</v>
      </c>
      <c r="DI15" s="23" t="s">
        <v>37</v>
      </c>
      <c r="DJ15" s="23" t="s">
        <v>37</v>
      </c>
      <c r="DK15" s="23">
        <v>0</v>
      </c>
      <c r="DL15" s="23" t="s">
        <v>37</v>
      </c>
      <c r="DM15" s="23" t="s">
        <v>37</v>
      </c>
      <c r="DN15" s="23" t="s">
        <v>37</v>
      </c>
      <c r="DO15" s="23" t="s">
        <v>37</v>
      </c>
      <c r="DP15" s="23" t="b">
        <v>0</v>
      </c>
      <c r="DQ15" s="23" t="s">
        <v>37</v>
      </c>
      <c r="DR15" s="23">
        <v>0</v>
      </c>
      <c r="DS15" s="23" t="s">
        <v>37</v>
      </c>
      <c r="DT15" s="23">
        <v>1</v>
      </c>
      <c r="DU15" s="23">
        <v>0</v>
      </c>
      <c r="DV15" s="23">
        <v>1</v>
      </c>
      <c r="DW15" s="23">
        <v>1</v>
      </c>
      <c r="DX15" s="23">
        <v>1</v>
      </c>
      <c r="DY15" s="23">
        <v>0</v>
      </c>
      <c r="DZ15" s="23">
        <v>0</v>
      </c>
      <c r="EA15" s="23">
        <v>0</v>
      </c>
      <c r="EB15" s="23">
        <v>0</v>
      </c>
      <c r="EC15" s="23">
        <v>1</v>
      </c>
      <c r="ED15" s="23">
        <v>0</v>
      </c>
      <c r="EE15" s="23">
        <v>0</v>
      </c>
      <c r="EF15" s="23">
        <v>0</v>
      </c>
      <c r="EG15" s="23">
        <v>0</v>
      </c>
      <c r="EH15" s="23">
        <v>0</v>
      </c>
      <c r="EI15" s="23">
        <v>0</v>
      </c>
      <c r="EJ15" s="23">
        <v>0</v>
      </c>
      <c r="EK15" s="23">
        <v>1</v>
      </c>
      <c r="EL15" s="23">
        <v>0</v>
      </c>
      <c r="EM15" s="23">
        <v>0</v>
      </c>
      <c r="EN15" s="23">
        <v>0</v>
      </c>
      <c r="EO15" s="23">
        <v>0</v>
      </c>
      <c r="EP15" s="23">
        <v>0</v>
      </c>
      <c r="EQ15" s="23">
        <v>0</v>
      </c>
      <c r="ER15" s="23">
        <v>0</v>
      </c>
      <c r="ES15" s="23">
        <v>0</v>
      </c>
      <c r="ET15" s="23" t="s">
        <v>37</v>
      </c>
      <c r="EU15" s="23" t="s">
        <v>37</v>
      </c>
      <c r="EV15" s="23" t="s">
        <v>37</v>
      </c>
      <c r="EW15" s="23" t="s">
        <v>37</v>
      </c>
      <c r="EX15" s="23" t="b">
        <v>0</v>
      </c>
      <c r="EY15" s="23" t="b">
        <v>0</v>
      </c>
      <c r="EZ15" s="23" t="b">
        <v>1</v>
      </c>
      <c r="FA15" s="23">
        <v>1</v>
      </c>
      <c r="FB15" s="23">
        <v>1</v>
      </c>
      <c r="FC15" s="23" t="s">
        <v>37</v>
      </c>
      <c r="FD15" s="23" t="s">
        <v>37</v>
      </c>
      <c r="FE15" s="23" t="s">
        <v>37</v>
      </c>
      <c r="FF15" s="23" t="s">
        <v>37</v>
      </c>
      <c r="FG15" s="23" t="s">
        <v>37</v>
      </c>
      <c r="FH15" s="23" t="s">
        <v>37</v>
      </c>
      <c r="FI15" s="23" t="s">
        <v>37</v>
      </c>
      <c r="FJ15" s="23" t="s">
        <v>37</v>
      </c>
      <c r="FK15" s="23" t="s">
        <v>37</v>
      </c>
      <c r="FL15" s="23" t="s">
        <v>37</v>
      </c>
      <c r="FM15" s="23" t="b">
        <v>1</v>
      </c>
      <c r="FN15" s="23" t="s">
        <v>37</v>
      </c>
      <c r="FO15" s="23" t="s">
        <v>37</v>
      </c>
      <c r="FP15" s="23" t="s">
        <v>37</v>
      </c>
      <c r="FQ15" s="23" t="s">
        <v>37</v>
      </c>
      <c r="FR15" s="23">
        <v>0</v>
      </c>
      <c r="FS15" s="23">
        <v>0</v>
      </c>
      <c r="FT15" s="23">
        <v>0</v>
      </c>
      <c r="FU15" s="23">
        <v>0</v>
      </c>
      <c r="FV15" s="23">
        <v>1460</v>
      </c>
      <c r="FW15" s="23">
        <v>1</v>
      </c>
      <c r="FX15" s="23">
        <v>0</v>
      </c>
      <c r="FY15" s="23">
        <v>1</v>
      </c>
      <c r="FZ15" s="23">
        <v>1</v>
      </c>
      <c r="GA15" s="23">
        <v>0</v>
      </c>
      <c r="GB15" s="23">
        <v>70</v>
      </c>
      <c r="GC15" s="23">
        <v>50</v>
      </c>
      <c r="GD15" s="23">
        <v>70</v>
      </c>
      <c r="GE15" s="23">
        <v>50</v>
      </c>
      <c r="GF15" s="23">
        <v>1</v>
      </c>
      <c r="GG15" s="23">
        <v>1</v>
      </c>
      <c r="GH15" s="23">
        <v>1</v>
      </c>
      <c r="GI15" s="23">
        <v>1</v>
      </c>
      <c r="GJ15" s="23">
        <v>1</v>
      </c>
      <c r="GK15" s="23">
        <v>1</v>
      </c>
      <c r="GL15" s="23">
        <v>1</v>
      </c>
      <c r="GM15" s="23">
        <v>1</v>
      </c>
      <c r="GN15" s="23">
        <v>1</v>
      </c>
      <c r="GO15" s="23">
        <v>1</v>
      </c>
      <c r="GP15" s="23">
        <v>0</v>
      </c>
      <c r="GQ15" s="23" t="s">
        <v>37</v>
      </c>
      <c r="GR15" s="23" t="s">
        <v>37</v>
      </c>
      <c r="GS15" s="23">
        <v>0</v>
      </c>
      <c r="GT15" s="23">
        <v>0</v>
      </c>
      <c r="GU15" s="29">
        <v>0</v>
      </c>
    </row>
    <row r="16" spans="1:203">
      <c r="A16" s="26">
        <f t="shared" si="9"/>
        <v>11</v>
      </c>
      <c r="B16" s="26">
        <f>$A$9</f>
        <v>4</v>
      </c>
      <c r="C16">
        <v>2</v>
      </c>
      <c r="D16" t="b">
        <v>1</v>
      </c>
      <c r="E16" t="b">
        <v>1</v>
      </c>
      <c r="F16" t="b">
        <v>1</v>
      </c>
      <c r="AD16" s="34" t="str">
        <f ca="1">"Nutrition test"&amp;" (F"&amp;3+IFERROR(1*$BQ16,0)&amp;3+IFERROR(1*$BT16,0)&amp;"N"&amp;$BY16&amp;$BZ16&amp;")"</f>
        <v>Nutrition test (F33N33)</v>
      </c>
      <c r="AE16" s="10" t="str">
        <f ca="1">IF(MATCH(AD16,AD$5:AD16,0)=(COUNTA(AD$5:AD16)),"-","Dup")</f>
        <v>-</v>
      </c>
      <c r="AF16" s="23" t="b">
        <f t="shared" ref="AF16:AU24" ca="1" si="29">OFFSET(AF$5,$B16,0)</f>
        <v>0</v>
      </c>
      <c r="AG16" s="23" t="b">
        <f t="shared" ca="1" si="29"/>
        <v>0</v>
      </c>
      <c r="AH16" s="23" t="b">
        <f t="shared" ca="1" si="29"/>
        <v>0</v>
      </c>
      <c r="AI16" s="23" t="b">
        <f t="shared" ca="1" si="29"/>
        <v>1</v>
      </c>
      <c r="AJ16" s="23" t="b">
        <f t="shared" ca="1" si="29"/>
        <v>0</v>
      </c>
      <c r="AK16" s="23">
        <f t="shared" ca="1" si="29"/>
        <v>0</v>
      </c>
      <c r="AL16" s="23" t="str">
        <f t="shared" ca="1" si="29"/>
        <v>-</v>
      </c>
      <c r="AM16" s="23" t="b">
        <f t="shared" ca="1" si="29"/>
        <v>1</v>
      </c>
      <c r="AN16" s="23" t="b">
        <f t="shared" ca="1" si="29"/>
        <v>1</v>
      </c>
      <c r="AO16" s="23" t="b">
        <f t="shared" ca="1" si="29"/>
        <v>1</v>
      </c>
      <c r="AP16" s="23" t="b">
        <f t="shared" ca="1" si="29"/>
        <v>1</v>
      </c>
      <c r="AQ16" s="23">
        <f t="shared" ca="1" si="29"/>
        <v>1</v>
      </c>
      <c r="AR16" s="23">
        <f t="shared" ca="1" si="29"/>
        <v>1</v>
      </c>
      <c r="AS16" s="23" t="str">
        <f t="shared" ref="AS16:CU16" ca="1" si="30">OFFSET(AS$5,$B16,0)</f>
        <v>-</v>
      </c>
      <c r="AT16" s="23" t="str">
        <f t="shared" ca="1" si="30"/>
        <v>-</v>
      </c>
      <c r="AU16" s="23" t="str">
        <f t="shared" ca="1" si="30"/>
        <v>-</v>
      </c>
      <c r="AV16" s="23" t="str">
        <f t="shared" ca="1" si="30"/>
        <v>-</v>
      </c>
      <c r="AW16" s="23" t="str">
        <f t="shared" ca="1" si="30"/>
        <v>-</v>
      </c>
      <c r="AX16" s="23" t="str">
        <f t="shared" ca="1" si="30"/>
        <v>-</v>
      </c>
      <c r="AY16" s="23" t="str">
        <f t="shared" ca="1" si="30"/>
        <v>-</v>
      </c>
      <c r="AZ16" s="23" t="str">
        <f t="shared" ca="1" si="30"/>
        <v>-</v>
      </c>
      <c r="BA16" s="23" t="str">
        <f t="shared" ca="1" si="30"/>
        <v>-</v>
      </c>
      <c r="BB16" s="23" t="str">
        <f t="shared" ca="1" si="30"/>
        <v>-</v>
      </c>
      <c r="BC16" s="23" t="str">
        <f t="shared" ca="1" si="30"/>
        <v>-</v>
      </c>
      <c r="BD16" s="23" t="str">
        <f t="shared" ca="1" si="30"/>
        <v>-</v>
      </c>
      <c r="BE16" s="23" t="str">
        <f t="shared" ca="1" si="30"/>
        <v>-</v>
      </c>
      <c r="BF16" s="23" t="str">
        <f t="shared" ca="1" si="30"/>
        <v>-</v>
      </c>
      <c r="BG16" s="23" t="str">
        <f t="shared" ca="1" si="30"/>
        <v>-</v>
      </c>
      <c r="BH16" s="23" t="str">
        <f t="shared" ca="1" si="30"/>
        <v>-</v>
      </c>
      <c r="BI16" s="23" t="str">
        <f t="shared" ca="1" si="30"/>
        <v>-</v>
      </c>
      <c r="BJ16" s="23" t="str">
        <f t="shared" ca="1" si="30"/>
        <v>-</v>
      </c>
      <c r="BK16" s="23" t="str">
        <f t="shared" ca="1" si="30"/>
        <v>-</v>
      </c>
      <c r="BL16" s="23" t="str">
        <f t="shared" ca="1" si="30"/>
        <v>-</v>
      </c>
      <c r="BM16" s="23" t="str">
        <f t="shared" ca="1" si="30"/>
        <v>-</v>
      </c>
      <c r="BN16" s="23" t="str">
        <f t="shared" ca="1" si="30"/>
        <v>-</v>
      </c>
      <c r="BO16" s="23" t="str">
        <f t="shared" ca="1" si="30"/>
        <v>-</v>
      </c>
      <c r="BP16" s="23" t="str">
        <f t="shared" ca="1" si="30"/>
        <v>-</v>
      </c>
      <c r="BQ16" s="23" t="str">
        <f t="shared" ca="1" si="30"/>
        <v>-</v>
      </c>
      <c r="BR16" s="23" t="str">
        <f t="shared" ca="1" si="30"/>
        <v>-</v>
      </c>
      <c r="BS16" s="23" t="str">
        <f t="shared" ca="1" si="30"/>
        <v>-</v>
      </c>
      <c r="BT16" s="23" t="str">
        <f t="shared" ca="1" si="30"/>
        <v>-</v>
      </c>
      <c r="BU16" s="23" t="str">
        <f t="shared" ca="1" si="30"/>
        <v>-</v>
      </c>
      <c r="BV16" s="23" t="str">
        <f t="shared" ca="1" si="30"/>
        <v>-</v>
      </c>
      <c r="BW16" s="23" t="str">
        <f t="shared" ca="1" si="30"/>
        <v>-</v>
      </c>
      <c r="BX16" s="23" t="str">
        <f t="shared" ca="1" si="30"/>
        <v>-</v>
      </c>
      <c r="BY16" s="22">
        <v>3</v>
      </c>
      <c r="BZ16" s="22">
        <v>3</v>
      </c>
      <c r="CA16" s="23">
        <f t="shared" ca="1" si="30"/>
        <v>0</v>
      </c>
      <c r="CB16" s="23" t="str">
        <f t="shared" ca="1" si="30"/>
        <v>-</v>
      </c>
      <c r="CC16" s="23" t="str">
        <f t="shared" ca="1" si="30"/>
        <v>-</v>
      </c>
      <c r="CD16" s="23" t="str">
        <f t="shared" ca="1" si="30"/>
        <v>-</v>
      </c>
      <c r="CE16" s="23" t="str">
        <f t="shared" ca="1" si="30"/>
        <v>-</v>
      </c>
      <c r="CF16" s="23" t="str">
        <f t="shared" ca="1" si="30"/>
        <v>-</v>
      </c>
      <c r="CG16" s="23" t="str">
        <f t="shared" ca="1" si="30"/>
        <v>-</v>
      </c>
      <c r="CH16" s="23" t="str">
        <f t="shared" ca="1" si="30"/>
        <v>-</v>
      </c>
      <c r="CI16" s="23">
        <f t="shared" ca="1" si="30"/>
        <v>0</v>
      </c>
      <c r="CJ16" s="23" t="str">
        <f t="shared" ca="1" si="30"/>
        <v>-</v>
      </c>
      <c r="CK16" s="23" t="str">
        <f t="shared" ca="1" si="30"/>
        <v>-</v>
      </c>
      <c r="CL16" s="23" t="str">
        <f t="shared" ca="1" si="30"/>
        <v>-</v>
      </c>
      <c r="CM16" s="23" t="str">
        <f t="shared" ca="1" si="30"/>
        <v>-</v>
      </c>
      <c r="CN16" s="23" t="str">
        <f t="shared" ca="1" si="30"/>
        <v>-</v>
      </c>
      <c r="CO16" s="23">
        <f t="shared" ca="1" si="30"/>
        <v>0</v>
      </c>
      <c r="CP16" s="23">
        <f t="shared" ca="1" si="30"/>
        <v>0</v>
      </c>
      <c r="CQ16" s="23">
        <f t="shared" ca="1" si="30"/>
        <v>0</v>
      </c>
      <c r="CR16" s="23">
        <f t="shared" ca="1" si="30"/>
        <v>0</v>
      </c>
      <c r="CS16" s="23">
        <f t="shared" ca="1" si="30"/>
        <v>0</v>
      </c>
      <c r="CT16" s="23">
        <f t="shared" ca="1" si="30"/>
        <v>0</v>
      </c>
      <c r="CU16" s="23">
        <f t="shared" ca="1" si="30"/>
        <v>0</v>
      </c>
      <c r="CV16" s="23">
        <f t="shared" ref="CV16:ER16" ca="1" si="31">OFFSET(CV$5,$B16,0)</f>
        <v>0</v>
      </c>
      <c r="CW16" s="23">
        <f t="shared" ca="1" si="31"/>
        <v>0</v>
      </c>
      <c r="CX16" s="23">
        <f t="shared" ca="1" si="31"/>
        <v>0</v>
      </c>
      <c r="CY16" s="23">
        <f t="shared" ca="1" si="31"/>
        <v>0</v>
      </c>
      <c r="CZ16" s="23" t="str">
        <f t="shared" ca="1" si="31"/>
        <v>-</v>
      </c>
      <c r="DA16" s="23" t="str">
        <f t="shared" ca="1" si="31"/>
        <v>-</v>
      </c>
      <c r="DB16" s="23" t="str">
        <f t="shared" ca="1" si="31"/>
        <v>-</v>
      </c>
      <c r="DC16" s="23" t="str">
        <f t="shared" ca="1" si="31"/>
        <v>-</v>
      </c>
      <c r="DD16" s="23" t="str">
        <f t="shared" ca="1" si="31"/>
        <v>-</v>
      </c>
      <c r="DE16" s="23" t="str">
        <f t="shared" ca="1" si="31"/>
        <v>-</v>
      </c>
      <c r="DF16" s="23" t="str">
        <f t="shared" ca="1" si="31"/>
        <v>-</v>
      </c>
      <c r="DG16" s="23" t="str">
        <f t="shared" ca="1" si="31"/>
        <v>-</v>
      </c>
      <c r="DH16" s="23" t="str">
        <f t="shared" ca="1" si="31"/>
        <v>-</v>
      </c>
      <c r="DI16" s="23" t="str">
        <f t="shared" ca="1" si="31"/>
        <v>-</v>
      </c>
      <c r="DJ16" s="23" t="str">
        <f t="shared" ca="1" si="31"/>
        <v>-</v>
      </c>
      <c r="DK16" s="23">
        <f t="shared" ca="1" si="31"/>
        <v>1</v>
      </c>
      <c r="DL16" s="23" t="str">
        <f t="shared" ca="1" si="31"/>
        <v>-</v>
      </c>
      <c r="DM16" s="23" t="str">
        <f t="shared" ca="1" si="31"/>
        <v>-</v>
      </c>
      <c r="DN16" s="23" t="str">
        <f t="shared" ca="1" si="31"/>
        <v>-</v>
      </c>
      <c r="DO16" s="23" t="str">
        <f t="shared" ca="1" si="31"/>
        <v>-</v>
      </c>
      <c r="DP16" s="23" t="str">
        <f t="shared" ca="1" si="31"/>
        <v>-</v>
      </c>
      <c r="DQ16" s="23" t="str">
        <f t="shared" ca="1" si="31"/>
        <v>-</v>
      </c>
      <c r="DR16" s="23">
        <f t="shared" ca="1" si="31"/>
        <v>0</v>
      </c>
      <c r="DS16" s="23" t="str">
        <f t="shared" ca="1" si="31"/>
        <v>-</v>
      </c>
      <c r="DT16" s="23">
        <f t="shared" ca="1" si="31"/>
        <v>1</v>
      </c>
      <c r="DU16" s="23">
        <f t="shared" ca="1" si="31"/>
        <v>0</v>
      </c>
      <c r="DV16" s="23">
        <f t="shared" ca="1" si="31"/>
        <v>1</v>
      </c>
      <c r="DW16" s="23">
        <f t="shared" ca="1" si="31"/>
        <v>1</v>
      </c>
      <c r="DX16" s="23">
        <f t="shared" ca="1" si="31"/>
        <v>1</v>
      </c>
      <c r="DY16" s="23">
        <f t="shared" ca="1" si="31"/>
        <v>0</v>
      </c>
      <c r="DZ16" s="23">
        <f t="shared" ca="1" si="31"/>
        <v>0</v>
      </c>
      <c r="EA16" s="23">
        <f t="shared" ca="1" si="31"/>
        <v>0</v>
      </c>
      <c r="EB16" s="23">
        <f t="shared" ca="1" si="31"/>
        <v>0</v>
      </c>
      <c r="EC16" s="23">
        <f t="shared" ca="1" si="31"/>
        <v>1</v>
      </c>
      <c r="ED16" s="23">
        <f t="shared" ca="1" si="31"/>
        <v>0</v>
      </c>
      <c r="EE16" s="23">
        <f t="shared" ca="1" si="31"/>
        <v>0</v>
      </c>
      <c r="EF16" s="23">
        <f t="shared" ca="1" si="31"/>
        <v>0</v>
      </c>
      <c r="EG16" s="23">
        <f t="shared" ca="1" si="31"/>
        <v>0</v>
      </c>
      <c r="EH16" s="23">
        <f t="shared" ca="1" si="31"/>
        <v>0</v>
      </c>
      <c r="EI16" s="23">
        <f t="shared" ca="1" si="31"/>
        <v>0</v>
      </c>
      <c r="EJ16" s="23">
        <f t="shared" ca="1" si="31"/>
        <v>0</v>
      </c>
      <c r="EK16" s="23">
        <f t="shared" ca="1" si="31"/>
        <v>1</v>
      </c>
      <c r="EL16" s="23">
        <f t="shared" ca="1" si="31"/>
        <v>0</v>
      </c>
      <c r="EM16" s="23">
        <f t="shared" ca="1" si="31"/>
        <v>0</v>
      </c>
      <c r="EN16" s="23">
        <f t="shared" ca="1" si="31"/>
        <v>0</v>
      </c>
      <c r="EO16" s="23">
        <f t="shared" ca="1" si="31"/>
        <v>0</v>
      </c>
      <c r="EP16" s="23">
        <f t="shared" ca="1" si="31"/>
        <v>0</v>
      </c>
      <c r="EQ16" s="23">
        <f t="shared" ca="1" si="31"/>
        <v>0</v>
      </c>
      <c r="ER16" s="23">
        <f t="shared" ca="1" si="31"/>
        <v>0</v>
      </c>
      <c r="ES16" s="23">
        <f t="shared" ref="ES16:GT16" ca="1" si="32">OFFSET(ES$5,$B16,0)</f>
        <v>0</v>
      </c>
      <c r="ET16" s="23" t="str">
        <f t="shared" ca="1" si="32"/>
        <v>-</v>
      </c>
      <c r="EU16" s="23" t="str">
        <f t="shared" ca="1" si="32"/>
        <v>-</v>
      </c>
      <c r="EV16" s="23" t="str">
        <f t="shared" ca="1" si="32"/>
        <v>-</v>
      </c>
      <c r="EW16" s="23" t="str">
        <f t="shared" ca="1" si="32"/>
        <v>-</v>
      </c>
      <c r="EX16" s="23" t="b">
        <f t="shared" ca="1" si="32"/>
        <v>0</v>
      </c>
      <c r="EY16" s="23" t="b">
        <f t="shared" ca="1" si="32"/>
        <v>0</v>
      </c>
      <c r="EZ16" s="23" t="b">
        <f t="shared" ca="1" si="32"/>
        <v>1</v>
      </c>
      <c r="FA16" s="23">
        <f t="shared" ca="1" si="32"/>
        <v>1</v>
      </c>
      <c r="FB16" s="23">
        <f t="shared" ca="1" si="32"/>
        <v>1</v>
      </c>
      <c r="FC16" s="23" t="str">
        <f t="shared" ca="1" si="32"/>
        <v>-</v>
      </c>
      <c r="FD16" s="23" t="str">
        <f t="shared" ca="1" si="32"/>
        <v>-</v>
      </c>
      <c r="FE16" s="23" t="str">
        <f t="shared" ca="1" si="32"/>
        <v>-</v>
      </c>
      <c r="FF16" s="23" t="str">
        <f t="shared" ca="1" si="32"/>
        <v>-</v>
      </c>
      <c r="FG16" s="23" t="str">
        <f t="shared" ca="1" si="32"/>
        <v>-</v>
      </c>
      <c r="FH16" s="23" t="str">
        <f t="shared" ca="1" si="32"/>
        <v>-</v>
      </c>
      <c r="FI16" s="23" t="b">
        <f t="shared" ca="1" si="32"/>
        <v>1</v>
      </c>
      <c r="FJ16" s="23">
        <f t="shared" ca="1" si="32"/>
        <v>0</v>
      </c>
      <c r="FK16" s="23" t="str">
        <f t="shared" ref="FK16:FN16" ca="1" si="33">OFFSET(FK$5,$B16,0)</f>
        <v>-</v>
      </c>
      <c r="FL16" s="23" t="str">
        <f t="shared" ca="1" si="33"/>
        <v>-</v>
      </c>
      <c r="FM16" s="23" t="b">
        <f t="shared" ca="1" si="33"/>
        <v>1</v>
      </c>
      <c r="FN16" s="23" t="str">
        <f t="shared" ca="1" si="33"/>
        <v>-</v>
      </c>
      <c r="FO16" s="23" t="str">
        <f t="shared" ca="1" si="32"/>
        <v>-</v>
      </c>
      <c r="FP16" s="23" t="str">
        <f t="shared" ca="1" si="32"/>
        <v>-</v>
      </c>
      <c r="FQ16" s="23" t="str">
        <f t="shared" ca="1" si="32"/>
        <v>-</v>
      </c>
      <c r="FR16" s="23" t="str">
        <f t="shared" ca="1" si="32"/>
        <v>-</v>
      </c>
      <c r="FS16" s="23">
        <f t="shared" ca="1" si="32"/>
        <v>500</v>
      </c>
      <c r="FT16" s="23">
        <f t="shared" ca="1" si="32"/>
        <v>500</v>
      </c>
      <c r="FU16" s="23" t="str">
        <f t="shared" ref="FU16:FV16" ca="1" si="34">OFFSET(FU$5,$B16,0)</f>
        <v>-</v>
      </c>
      <c r="FV16" s="23" t="str">
        <f t="shared" ca="1" si="34"/>
        <v>-</v>
      </c>
      <c r="FW16" s="23">
        <f t="shared" ca="1" si="32"/>
        <v>1</v>
      </c>
      <c r="FX16" s="23">
        <f t="shared" ca="1" si="32"/>
        <v>0</v>
      </c>
      <c r="FY16" s="23">
        <f t="shared" ca="1" si="32"/>
        <v>1</v>
      </c>
      <c r="FZ16" s="23">
        <f t="shared" ca="1" si="32"/>
        <v>1</v>
      </c>
      <c r="GA16" s="23">
        <f t="shared" ca="1" si="32"/>
        <v>0</v>
      </c>
      <c r="GB16" s="23" t="str">
        <f t="shared" ca="1" si="32"/>
        <v>-</v>
      </c>
      <c r="GC16" s="23" t="str">
        <f t="shared" ca="1" si="32"/>
        <v>-</v>
      </c>
      <c r="GD16" s="23" t="str">
        <f t="shared" ca="1" si="32"/>
        <v>-</v>
      </c>
      <c r="GE16" s="23" t="str">
        <f t="shared" ca="1" si="32"/>
        <v>-</v>
      </c>
      <c r="GF16" s="23">
        <f t="shared" ca="1" si="32"/>
        <v>1</v>
      </c>
      <c r="GG16" s="23">
        <f t="shared" ca="1" si="32"/>
        <v>1</v>
      </c>
      <c r="GH16" s="23">
        <f t="shared" ca="1" si="32"/>
        <v>1</v>
      </c>
      <c r="GI16" s="23">
        <f t="shared" ca="1" si="32"/>
        <v>1</v>
      </c>
      <c r="GJ16" s="23">
        <f t="shared" ca="1" si="32"/>
        <v>1</v>
      </c>
      <c r="GK16" s="23">
        <f t="shared" ca="1" si="32"/>
        <v>1</v>
      </c>
      <c r="GL16" s="23">
        <f t="shared" ca="1" si="32"/>
        <v>1</v>
      </c>
      <c r="GM16" s="23">
        <f t="shared" ca="1" si="32"/>
        <v>1</v>
      </c>
      <c r="GN16" s="23">
        <f t="shared" ca="1" si="32"/>
        <v>1</v>
      </c>
      <c r="GO16" s="23">
        <f t="shared" ref="GO16:GP16" ca="1" si="35">OFFSET(GO$5,$B16,0)</f>
        <v>1</v>
      </c>
      <c r="GP16" s="23">
        <f t="shared" ca="1" si="35"/>
        <v>0</v>
      </c>
      <c r="GQ16" s="23" t="str">
        <f t="shared" ca="1" si="32"/>
        <v>-</v>
      </c>
      <c r="GR16" s="23" t="str">
        <f t="shared" ca="1" si="32"/>
        <v>-</v>
      </c>
      <c r="GS16" s="23">
        <f t="shared" ca="1" si="32"/>
        <v>0</v>
      </c>
      <c r="GT16" s="23">
        <f t="shared" ca="1" si="32"/>
        <v>0</v>
      </c>
      <c r="GU16" s="29">
        <v>0</v>
      </c>
    </row>
    <row r="17" spans="1:203" ht="17.25">
      <c r="A17" s="26">
        <f t="shared" si="9"/>
        <v>12</v>
      </c>
      <c r="B17" s="26"/>
      <c r="D17" t="b">
        <v>0</v>
      </c>
      <c r="E17" s="16"/>
      <c r="F17" s="16"/>
      <c r="AD17" s="12" t="s">
        <v>911</v>
      </c>
      <c r="AE17" s="10" t="str">
        <f ca="1">IF(MATCH(AD17,AD$5:AD17,0)=(COUNTA(AD$5:AD17)),"-","Dup")</f>
        <v>-</v>
      </c>
      <c r="AF17" s="17"/>
      <c r="AG17" s="17"/>
      <c r="AH17" s="17"/>
      <c r="AI17" s="17"/>
      <c r="AJ17" s="17"/>
      <c r="AK17" s="17"/>
      <c r="AL17" s="17"/>
      <c r="AM17" s="17"/>
      <c r="AN17" s="17"/>
      <c r="AO17" s="17"/>
      <c r="AP17" s="17"/>
      <c r="AQ17" s="39" t="s">
        <v>745</v>
      </c>
      <c r="AR17" s="38"/>
      <c r="AS17" s="39" t="s">
        <v>746</v>
      </c>
      <c r="AT17" s="38"/>
      <c r="AU17" s="17"/>
      <c r="AV17" s="17"/>
      <c r="AW17" s="17"/>
      <c r="AX17" s="17"/>
      <c r="AY17" s="39" t="s">
        <v>746</v>
      </c>
      <c r="AZ17" s="17"/>
      <c r="BA17" s="38"/>
      <c r="BB17" s="40" t="s">
        <v>747</v>
      </c>
      <c r="BC17" s="17"/>
      <c r="BD17" s="17"/>
      <c r="BE17" s="17"/>
      <c r="BF17" s="39" t="s">
        <v>745</v>
      </c>
      <c r="BG17" s="38"/>
      <c r="BH17" s="38"/>
      <c r="BI17" s="38"/>
      <c r="BJ17" s="17"/>
      <c r="BK17" s="17"/>
      <c r="BL17" s="39" t="s">
        <v>745</v>
      </c>
      <c r="BM17" s="38"/>
      <c r="BN17" s="38"/>
      <c r="BO17" s="38"/>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39" t="s">
        <v>748</v>
      </c>
      <c r="CP17" s="39"/>
      <c r="CQ17" s="39"/>
      <c r="CR17" s="39"/>
      <c r="CS17" s="39"/>
      <c r="CT17" s="39"/>
      <c r="CU17" s="39"/>
      <c r="CV17" s="17"/>
      <c r="CW17" s="17"/>
      <c r="CX17" s="17"/>
      <c r="CY17" s="17"/>
      <c r="CZ17" s="17"/>
      <c r="DA17" s="17"/>
      <c r="DB17" s="17"/>
      <c r="DC17" s="17"/>
      <c r="DD17" s="39" t="s">
        <v>749</v>
      </c>
      <c r="DE17" s="38"/>
      <c r="DF17" s="38"/>
      <c r="DG17" s="38"/>
      <c r="DH17" s="38"/>
      <c r="DI17" s="38"/>
      <c r="DJ17" s="38"/>
      <c r="DK17" s="17"/>
      <c r="DL17" s="17"/>
      <c r="DM17" s="17"/>
      <c r="DN17" s="17"/>
      <c r="DO17" s="17"/>
      <c r="DP17" s="17"/>
      <c r="DQ17" s="17"/>
      <c r="DR17" s="17"/>
      <c r="DS17" s="17"/>
      <c r="DT17" s="17"/>
      <c r="DU17" s="17"/>
      <c r="DV17" s="17"/>
      <c r="DW17" s="17"/>
      <c r="DX17" s="17"/>
      <c r="DY17" s="17"/>
      <c r="DZ17" s="17"/>
      <c r="EA17" s="17"/>
      <c r="EB17" s="17">
        <v>1</v>
      </c>
      <c r="EC17" s="17">
        <v>2</v>
      </c>
      <c r="ED17" s="17">
        <v>3</v>
      </c>
      <c r="EE17" s="17">
        <v>4</v>
      </c>
      <c r="EF17" s="17">
        <v>5</v>
      </c>
      <c r="EG17" s="17">
        <v>6</v>
      </c>
      <c r="EH17" s="17">
        <v>7</v>
      </c>
      <c r="EI17" s="17">
        <v>8</v>
      </c>
      <c r="EJ17" s="17"/>
      <c r="EK17" s="40" t="s">
        <v>750</v>
      </c>
      <c r="EL17" s="39" t="s">
        <v>751</v>
      </c>
      <c r="EM17" s="38"/>
      <c r="EN17" s="38"/>
      <c r="EO17" s="38"/>
      <c r="EP17" s="38"/>
      <c r="EQ17" s="38"/>
      <c r="ER17" s="39" t="s">
        <v>752</v>
      </c>
      <c r="ES17" s="38"/>
      <c r="ET17" s="17"/>
      <c r="EU17" s="17"/>
      <c r="EV17" s="17"/>
      <c r="EW17" s="17"/>
      <c r="EX17" s="17"/>
      <c r="EY17" s="17"/>
      <c r="EZ17" s="17"/>
      <c r="FA17" s="39" t="s">
        <v>751</v>
      </c>
      <c r="FB17" s="39" t="s">
        <v>751</v>
      </c>
      <c r="FC17" s="38"/>
      <c r="FD17" s="38"/>
      <c r="FE17" s="38"/>
      <c r="FF17" s="38"/>
      <c r="FG17" s="17"/>
      <c r="FH17" s="17" t="s">
        <v>753</v>
      </c>
      <c r="FI17" s="17"/>
      <c r="FJ17" s="17" t="s">
        <v>753</v>
      </c>
      <c r="FK17" s="17"/>
      <c r="FL17" s="17" t="s">
        <v>753</v>
      </c>
      <c r="FM17" s="17"/>
      <c r="FN17" s="17" t="s">
        <v>753</v>
      </c>
      <c r="FO17" s="39" t="s">
        <v>753</v>
      </c>
      <c r="FP17" s="17"/>
      <c r="FQ17" s="17"/>
      <c r="FR17" s="65" t="s">
        <v>751</v>
      </c>
      <c r="FS17" s="17"/>
      <c r="FT17" s="17"/>
      <c r="FU17" s="17"/>
      <c r="FV17" s="17"/>
      <c r="FW17" s="39" t="s">
        <v>749</v>
      </c>
      <c r="FX17" s="39"/>
      <c r="FY17" s="39"/>
      <c r="FZ17" s="39"/>
      <c r="GA17" s="39"/>
      <c r="GB17" s="39" t="s">
        <v>754</v>
      </c>
      <c r="GC17" s="38"/>
      <c r="GD17" s="38"/>
      <c r="GE17" s="38"/>
      <c r="GF17" s="17"/>
      <c r="GG17" s="17"/>
      <c r="GH17" s="17"/>
      <c r="GI17" s="66" t="s">
        <v>755</v>
      </c>
      <c r="GJ17" s="40" t="s">
        <v>746</v>
      </c>
      <c r="GK17" s="39" t="s">
        <v>753</v>
      </c>
      <c r="GL17" s="39"/>
      <c r="GM17" s="39"/>
      <c r="GN17" s="39"/>
      <c r="GO17" s="17"/>
      <c r="GP17" s="17"/>
      <c r="GQ17" s="17"/>
      <c r="GR17" s="17"/>
      <c r="GS17" s="17"/>
      <c r="GT17" s="17"/>
      <c r="GU17" s="29">
        <v>0</v>
      </c>
    </row>
    <row r="18" spans="1:203" outlineLevel="1">
      <c r="A18" s="26">
        <f>ROW(A18)-5</f>
        <v>13</v>
      </c>
      <c r="B18" s="26"/>
      <c r="D18" t="b">
        <v>0</v>
      </c>
      <c r="E18" s="16"/>
      <c r="F18" s="16"/>
      <c r="AD18" s="12" t="s">
        <v>912</v>
      </c>
      <c r="AE18" s="10" t="str">
        <f ca="1">IF(MATCH(AD18,AD$5:AD18,0)=(COUNTA(AD$5:AD18)),"-","Dup")</f>
        <v>-</v>
      </c>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22">
        <v>1</v>
      </c>
      <c r="DL18" s="17"/>
      <c r="DM18" s="17"/>
      <c r="DN18" s="17"/>
      <c r="DO18" s="17"/>
      <c r="DP18" s="22">
        <v>2</v>
      </c>
      <c r="DQ18" s="17"/>
      <c r="DR18" s="17"/>
      <c r="DS18" s="17"/>
      <c r="DT18" s="17"/>
      <c r="DU18" s="17"/>
      <c r="DV18" s="17"/>
      <c r="DW18" s="17"/>
      <c r="DX18" s="17"/>
      <c r="DY18" s="17"/>
      <c r="DZ18" s="17"/>
      <c r="EA18" s="17"/>
      <c r="EB18" s="17"/>
      <c r="EC18" s="17"/>
      <c r="ED18" s="17"/>
      <c r="EE18" s="17"/>
      <c r="EF18" s="17"/>
      <c r="EG18" s="17"/>
      <c r="EH18" s="17"/>
      <c r="EI18" s="17"/>
      <c r="EJ18" s="17"/>
      <c r="EK18" s="17"/>
      <c r="EL18" s="17"/>
      <c r="EM18" s="22">
        <v>1</v>
      </c>
      <c r="EN18" s="22">
        <v>2</v>
      </c>
      <c r="EO18" s="22">
        <v>3</v>
      </c>
      <c r="EP18" s="22">
        <v>3</v>
      </c>
      <c r="EQ18" s="22">
        <v>3</v>
      </c>
      <c r="ER18" s="17"/>
      <c r="ES18" s="17"/>
      <c r="ET18" s="17"/>
      <c r="EU18" s="17"/>
      <c r="EV18" s="17"/>
      <c r="EW18" s="17"/>
      <c r="EX18" s="22">
        <v>1</v>
      </c>
      <c r="EY18" s="22">
        <v>2</v>
      </c>
      <c r="EZ18" s="22">
        <v>3</v>
      </c>
      <c r="FA18" s="17"/>
      <c r="FB18" s="17"/>
      <c r="FC18" s="17"/>
      <c r="FD18" s="17"/>
      <c r="FE18" s="17"/>
      <c r="FF18" s="17"/>
      <c r="FG18" s="17"/>
      <c r="FH18" s="22">
        <v>1</v>
      </c>
      <c r="FI18" s="17"/>
      <c r="FJ18" s="22">
        <v>2</v>
      </c>
      <c r="FK18" s="17"/>
      <c r="FL18" s="17"/>
      <c r="FM18" s="17"/>
      <c r="FN18" s="17"/>
      <c r="FO18" s="17"/>
      <c r="FP18" s="17"/>
      <c r="FQ18" s="17"/>
      <c r="FR18" s="22">
        <v>6</v>
      </c>
      <c r="FS18" s="22">
        <v>3</v>
      </c>
      <c r="FT18" s="22">
        <v>3</v>
      </c>
      <c r="FU18" s="22">
        <v>4</v>
      </c>
      <c r="FV18" s="22">
        <v>5</v>
      </c>
      <c r="FW18" s="17"/>
      <c r="FX18" s="17"/>
      <c r="FY18" s="17"/>
      <c r="FZ18" s="17"/>
      <c r="GA18" s="17"/>
      <c r="GB18" s="17"/>
      <c r="GC18" s="17"/>
      <c r="GD18" s="17"/>
      <c r="GE18" s="17"/>
      <c r="GF18" s="22">
        <v>1</v>
      </c>
      <c r="GG18" s="22">
        <v>1</v>
      </c>
      <c r="GH18" s="22">
        <v>1</v>
      </c>
      <c r="GI18" s="17"/>
      <c r="GJ18" s="17"/>
      <c r="GK18" s="17"/>
      <c r="GL18" s="17"/>
      <c r="GM18" s="17"/>
      <c r="GN18" s="17"/>
      <c r="GO18" s="17"/>
      <c r="GP18" s="17"/>
      <c r="GQ18" s="17"/>
      <c r="GR18" s="17"/>
      <c r="GS18" s="17"/>
      <c r="GT18" s="17"/>
      <c r="GU18" s="29">
        <v>0</v>
      </c>
    </row>
    <row r="19" spans="1:203">
      <c r="A19" s="26">
        <f t="shared" si="9"/>
        <v>14</v>
      </c>
      <c r="B19" s="26"/>
      <c r="D19" t="b">
        <v>0</v>
      </c>
      <c r="E19" s="16"/>
      <c r="F19" s="16"/>
      <c r="G19">
        <v>3</v>
      </c>
      <c r="H19">
        <f>48+2</f>
        <v>50</v>
      </c>
      <c r="I19">
        <v>3</v>
      </c>
      <c r="J19">
        <v>5</v>
      </c>
      <c r="K19">
        <v>3</v>
      </c>
      <c r="L19">
        <v>4</v>
      </c>
      <c r="M19">
        <v>3</v>
      </c>
      <c r="N19">
        <v>6</v>
      </c>
      <c r="O19">
        <v>3</v>
      </c>
      <c r="P19">
        <v>5</v>
      </c>
      <c r="Q19">
        <v>3</v>
      </c>
      <c r="R19">
        <v>3</v>
      </c>
      <c r="S19">
        <v>3</v>
      </c>
      <c r="T19">
        <v>3</v>
      </c>
      <c r="U19">
        <v>2</v>
      </c>
      <c r="V19">
        <v>3</v>
      </c>
      <c r="W19">
        <v>3</v>
      </c>
      <c r="X19">
        <v>3</v>
      </c>
      <c r="Y19">
        <v>4</v>
      </c>
      <c r="AA19">
        <v>4</v>
      </c>
      <c r="AB19">
        <v>2</v>
      </c>
      <c r="AC19">
        <v>2</v>
      </c>
      <c r="AD19" s="12" t="s">
        <v>910</v>
      </c>
      <c r="AE19" s="10" t="str">
        <f ca="1">IF(MATCH(AD19,AD$5:AD19,0)=(COUNTA(AD$5:AD19)),"-","Dup")</f>
        <v>-</v>
      </c>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29">
        <v>0</v>
      </c>
    </row>
    <row r="20" spans="1:203" outlineLevel="1">
      <c r="A20" s="26">
        <f t="shared" si="9"/>
        <v>15</v>
      </c>
      <c r="B20" s="26">
        <f>$A$7</f>
        <v>2</v>
      </c>
      <c r="C20">
        <v>10</v>
      </c>
      <c r="D20" t="b">
        <v>1</v>
      </c>
      <c r="E20" t="b">
        <v>0</v>
      </c>
      <c r="F20" t="b">
        <v>0</v>
      </c>
      <c r="G20" s="35">
        <v>3</v>
      </c>
      <c r="H20" s="35">
        <v>1</v>
      </c>
      <c r="I20" s="35">
        <v>1</v>
      </c>
      <c r="J20" s="35">
        <v>1</v>
      </c>
      <c r="K20" s="35">
        <v>1</v>
      </c>
      <c r="L20" s="35">
        <v>1</v>
      </c>
      <c r="M20" s="35">
        <v>1</v>
      </c>
      <c r="N20" s="35">
        <v>1</v>
      </c>
      <c r="O20" s="35">
        <v>1</v>
      </c>
      <c r="P20" s="35">
        <v>1</v>
      </c>
      <c r="Q20" s="35">
        <v>1</v>
      </c>
      <c r="R20" s="35">
        <v>1</v>
      </c>
      <c r="S20" s="35">
        <v>1</v>
      </c>
      <c r="T20" s="35">
        <v>1</v>
      </c>
      <c r="U20" s="35">
        <v>1</v>
      </c>
      <c r="V20" s="35">
        <v>1</v>
      </c>
      <c r="W20" s="35">
        <v>1</v>
      </c>
      <c r="X20" s="35">
        <v>1</v>
      </c>
      <c r="Y20" s="35">
        <v>1</v>
      </c>
      <c r="Z20" s="35"/>
      <c r="AA20">
        <f>MOD(INT(($H20-1)/PRODUCT(AB$19:$AC$19)),AA$19)+1</f>
        <v>1</v>
      </c>
      <c r="AB20">
        <f>MOD(INT(($H20-1)/PRODUCT(AC$19:$AC$19)),AB$19)+1</f>
        <v>1</v>
      </c>
      <c r="AC20">
        <f>MOD($H20-1,AC$19)+1</f>
        <v>1</v>
      </c>
      <c r="AD20" s="22" t="str">
        <f ca="1">"00000 Template"&amp;" "&amp;d.RegionName&amp;IF($DK20&lt;3," M-M"," Mat")&amp;IF($DP20=TRUE,"&amp;BBT","")&amp;IF($FP20&lt;&gt;0,"-mate EL","")&amp;IF($EX20," Aut","")&amp;IF($EY20," Win","")&amp;IF($EZ20," Spr","")&amp;" Scan "&amp;$FB20&amp;" (F"&amp;3+IFERROR(1*$BQ20,0)&amp;3+IFERROR(1*$BT20,0)&amp;"N"&amp;$BY20&amp;$BZ20&amp;")"</f>
        <v>00000 Template GSM  M-M-mate EL Spr Scan 1 (F33N11)</v>
      </c>
      <c r="AE20" s="10" t="str">
        <f ca="1">IF(MATCH(AD20,AD$5:AD20,0)=(COUNTA(AD$5:AD20)),"-","Dup")</f>
        <v>-</v>
      </c>
      <c r="AF20" s="22" t="b">
        <v>1</v>
      </c>
      <c r="AG20" s="22" t="b">
        <v>0</v>
      </c>
      <c r="AH20" s="23" t="str">
        <f t="shared" ca="1" si="29"/>
        <v>-</v>
      </c>
      <c r="AI20" s="23" t="str">
        <f t="shared" ca="1" si="29"/>
        <v>-</v>
      </c>
      <c r="AJ20" s="23" t="str">
        <f t="shared" ca="1" si="29"/>
        <v>-</v>
      </c>
      <c r="AK20" s="23" t="str">
        <f t="shared" ca="1" si="29"/>
        <v>-</v>
      </c>
      <c r="AL20" s="23" t="str">
        <f t="shared" ca="1" si="29"/>
        <v>-</v>
      </c>
      <c r="AM20" s="23" t="str">
        <f t="shared" ca="1" si="29"/>
        <v>-</v>
      </c>
      <c r="AN20" s="23" t="str">
        <f t="shared" ca="1" si="29"/>
        <v>-</v>
      </c>
      <c r="AO20" s="23" t="str">
        <f t="shared" ca="1" si="29"/>
        <v>-</v>
      </c>
      <c r="AP20" s="23" t="str">
        <f t="shared" ca="1" si="29"/>
        <v>-</v>
      </c>
      <c r="AQ20" s="23">
        <f t="shared" ca="1" si="29"/>
        <v>1</v>
      </c>
      <c r="AR20" s="23">
        <f t="shared" ca="1" si="29"/>
        <v>1</v>
      </c>
      <c r="AS20" s="23" t="str">
        <f t="shared" ca="1" si="29"/>
        <v>-</v>
      </c>
      <c r="AT20" s="23" t="str">
        <f t="shared" ca="1" si="29"/>
        <v>-</v>
      </c>
      <c r="AU20" s="23" t="str">
        <f t="shared" ca="1" si="29"/>
        <v>-</v>
      </c>
      <c r="AV20" s="23" t="str">
        <f t="shared" ref="AV20:CU23" ca="1" si="36">OFFSET(AV$5,$B20,0)</f>
        <v>-</v>
      </c>
      <c r="AW20" s="23" t="str">
        <f t="shared" ca="1" si="36"/>
        <v>-</v>
      </c>
      <c r="AX20" s="23" t="str">
        <f t="shared" ca="1" si="36"/>
        <v>-</v>
      </c>
      <c r="AY20" s="23" t="str">
        <f t="shared" ca="1" si="36"/>
        <v>-</v>
      </c>
      <c r="AZ20" s="23" t="str">
        <f t="shared" ca="1" si="36"/>
        <v>-</v>
      </c>
      <c r="BA20" s="23" t="str">
        <f t="shared" ca="1" si="36"/>
        <v>-</v>
      </c>
      <c r="BB20" s="23" t="str">
        <f t="shared" ca="1" si="36"/>
        <v>-</v>
      </c>
      <c r="BC20" s="23" t="str">
        <f t="shared" ca="1" si="36"/>
        <v>-</v>
      </c>
      <c r="BD20" s="23" t="str">
        <f t="shared" ca="1" si="36"/>
        <v>-</v>
      </c>
      <c r="BE20" s="23" t="str">
        <f t="shared" ca="1" si="36"/>
        <v>-</v>
      </c>
      <c r="BF20" s="23" t="str">
        <f t="shared" ca="1" si="36"/>
        <v>-</v>
      </c>
      <c r="BG20" s="23" t="str">
        <f t="shared" ca="1" si="36"/>
        <v>-</v>
      </c>
      <c r="BH20" s="23" t="str">
        <f t="shared" ca="1" si="36"/>
        <v>-</v>
      </c>
      <c r="BI20" s="23" t="str">
        <f t="shared" ca="1" si="36"/>
        <v>-</v>
      </c>
      <c r="BJ20" s="23" t="str">
        <f t="shared" ca="1" si="36"/>
        <v>-</v>
      </c>
      <c r="BK20" s="23" t="str">
        <f t="shared" ca="1" si="36"/>
        <v>-</v>
      </c>
      <c r="BL20" s="23" t="str">
        <f t="shared" ca="1" si="36"/>
        <v>-</v>
      </c>
      <c r="BM20" s="23" t="str">
        <f t="shared" ca="1" si="36"/>
        <v>-</v>
      </c>
      <c r="BN20" s="23" t="str">
        <f t="shared" ca="1" si="36"/>
        <v>-</v>
      </c>
      <c r="BO20" s="23" t="str">
        <f t="shared" ca="1" si="36"/>
        <v>-</v>
      </c>
      <c r="BP20" s="23" t="str">
        <f t="shared" ca="1" si="36"/>
        <v>-</v>
      </c>
      <c r="BQ20" s="23" t="str">
        <f t="shared" ca="1" si="36"/>
        <v>-</v>
      </c>
      <c r="BR20" s="23" t="str">
        <f t="shared" ca="1" si="36"/>
        <v>-</v>
      </c>
      <c r="BS20" s="23" t="str">
        <f t="shared" ca="1" si="36"/>
        <v>-</v>
      </c>
      <c r="BT20" s="23" t="str">
        <f t="shared" ca="1" si="36"/>
        <v>-</v>
      </c>
      <c r="BU20" s="23" t="str">
        <f t="shared" ca="1" si="36"/>
        <v>-</v>
      </c>
      <c r="BV20" s="23" t="str">
        <f t="shared" ca="1" si="36"/>
        <v>-</v>
      </c>
      <c r="BW20" s="23" t="str">
        <f t="shared" ca="1" si="36"/>
        <v>-</v>
      </c>
      <c r="BX20" s="23" t="str">
        <f t="shared" ca="1" si="36"/>
        <v>-</v>
      </c>
      <c r="BY20" s="22">
        <v>1</v>
      </c>
      <c r="BZ20" s="22">
        <v>1</v>
      </c>
      <c r="CA20" s="22">
        <v>0</v>
      </c>
      <c r="CB20" s="23" t="str">
        <f t="shared" ca="1" si="36"/>
        <v>-</v>
      </c>
      <c r="CC20" s="23" t="str">
        <f t="shared" ca="1" si="36"/>
        <v>-</v>
      </c>
      <c r="CD20" s="23" t="str">
        <f t="shared" ca="1" si="36"/>
        <v>-</v>
      </c>
      <c r="CE20" s="23" t="str">
        <f t="shared" ca="1" si="36"/>
        <v>-</v>
      </c>
      <c r="CF20" s="23" t="str">
        <f t="shared" ca="1" si="36"/>
        <v>-</v>
      </c>
      <c r="CG20" s="23" t="str">
        <f t="shared" ca="1" si="36"/>
        <v>-</v>
      </c>
      <c r="CH20" s="23" t="str">
        <f t="shared" ca="1" si="36"/>
        <v>-</v>
      </c>
      <c r="CI20" s="22">
        <v>0</v>
      </c>
      <c r="CJ20" s="23" t="str">
        <f t="shared" ca="1" si="36"/>
        <v>-</v>
      </c>
      <c r="CK20" s="23" t="str">
        <f t="shared" ca="1" si="36"/>
        <v>-</v>
      </c>
      <c r="CL20" s="23" t="str">
        <f t="shared" ca="1" si="36"/>
        <v>-</v>
      </c>
      <c r="CM20" s="23" t="str">
        <f t="shared" ca="1" si="36"/>
        <v>-</v>
      </c>
      <c r="CN20" s="23" t="str">
        <f t="shared" ca="1" si="36"/>
        <v>-</v>
      </c>
      <c r="CO20" s="23">
        <f t="shared" ca="1" si="36"/>
        <v>0</v>
      </c>
      <c r="CP20" s="23">
        <f t="shared" ca="1" si="36"/>
        <v>0</v>
      </c>
      <c r="CQ20" s="23">
        <f t="shared" ca="1" si="36"/>
        <v>0</v>
      </c>
      <c r="CR20" s="23">
        <f t="shared" ca="1" si="36"/>
        <v>0</v>
      </c>
      <c r="CS20" s="23">
        <f t="shared" ca="1" si="36"/>
        <v>0</v>
      </c>
      <c r="CT20" s="23">
        <f t="shared" ca="1" si="36"/>
        <v>0</v>
      </c>
      <c r="CU20" s="23">
        <f t="shared" ca="1" si="36"/>
        <v>0</v>
      </c>
      <c r="CV20" s="23">
        <f t="shared" ref="CV20:CV22" ca="1" si="37">OFFSET(CV$5,$B20,0)</f>
        <v>0</v>
      </c>
      <c r="CW20" s="23">
        <f t="shared" ref="CW20:FF24" ca="1" si="38">OFFSET(CW$5,$B20,0)</f>
        <v>0</v>
      </c>
      <c r="CX20" s="23">
        <f t="shared" ca="1" si="38"/>
        <v>0</v>
      </c>
      <c r="CY20" s="23">
        <f t="shared" ca="1" si="38"/>
        <v>0</v>
      </c>
      <c r="CZ20" s="23" t="str">
        <f t="shared" ca="1" si="38"/>
        <v>-</v>
      </c>
      <c r="DA20" s="23" t="str">
        <f t="shared" ca="1" si="38"/>
        <v>-</v>
      </c>
      <c r="DB20" s="23">
        <f t="shared" ca="1" si="38"/>
        <v>19</v>
      </c>
      <c r="DC20" s="23">
        <f t="shared" ca="1" si="38"/>
        <v>19</v>
      </c>
      <c r="DD20" s="23" t="str">
        <f t="shared" ca="1" si="38"/>
        <v>-</v>
      </c>
      <c r="DE20" s="23" t="str">
        <f t="shared" ca="1" si="38"/>
        <v>-</v>
      </c>
      <c r="DF20" s="23" t="str">
        <f t="shared" ca="1" si="38"/>
        <v>-</v>
      </c>
      <c r="DG20" s="23" t="str">
        <f t="shared" ca="1" si="38"/>
        <v>-</v>
      </c>
      <c r="DH20" s="23" t="str">
        <f t="shared" ca="1" si="38"/>
        <v>-</v>
      </c>
      <c r="DI20" s="23" t="str">
        <f t="shared" ca="1" si="38"/>
        <v>-</v>
      </c>
      <c r="DJ20" s="23" t="str">
        <f t="shared" ca="1" si="38"/>
        <v>-</v>
      </c>
      <c r="DK20" s="5">
        <f>INDEX(i.FlkStrctr,$H20,DK$18)</f>
        <v>0</v>
      </c>
      <c r="DL20" s="23" t="str">
        <f t="shared" ca="1" si="38"/>
        <v>-</v>
      </c>
      <c r="DM20" s="23" t="str">
        <f t="shared" ca="1" si="38"/>
        <v>-</v>
      </c>
      <c r="DN20" s="23" t="str">
        <f t="shared" ca="1" si="38"/>
        <v>-</v>
      </c>
      <c r="DO20" s="23" t="str">
        <f t="shared" ca="1" si="38"/>
        <v>-</v>
      </c>
      <c r="DP20" s="5" t="b">
        <f>INDEX(i.FlkStrctr,$H20,DP$18)</f>
        <v>0</v>
      </c>
      <c r="DQ20" s="23" t="str">
        <f t="shared" ca="1" si="38"/>
        <v>-</v>
      </c>
      <c r="DR20" s="23">
        <f t="shared" ca="1" si="38"/>
        <v>0</v>
      </c>
      <c r="DS20" s="23" t="str">
        <f t="shared" ca="1" si="38"/>
        <v>-</v>
      </c>
      <c r="DT20" s="23">
        <f t="shared" ca="1" si="38"/>
        <v>1</v>
      </c>
      <c r="DU20" s="23">
        <f t="shared" ca="1" si="38"/>
        <v>0</v>
      </c>
      <c r="DV20" s="23">
        <f t="shared" ca="1" si="38"/>
        <v>1</v>
      </c>
      <c r="DW20" s="23">
        <f t="shared" ca="1" si="38"/>
        <v>1</v>
      </c>
      <c r="DX20" s="23">
        <f t="shared" ca="1" si="38"/>
        <v>1</v>
      </c>
      <c r="DY20" s="23">
        <f t="shared" ca="1" si="38"/>
        <v>0</v>
      </c>
      <c r="DZ20" s="23">
        <f t="shared" ca="1" si="38"/>
        <v>0</v>
      </c>
      <c r="EA20" s="23">
        <f t="shared" ca="1" si="38"/>
        <v>0</v>
      </c>
      <c r="EB20" s="23">
        <f t="shared" ca="1" si="38"/>
        <v>0</v>
      </c>
      <c r="EC20" s="23">
        <f t="shared" ca="1" si="38"/>
        <v>1</v>
      </c>
      <c r="ED20" s="23">
        <f t="shared" ca="1" si="38"/>
        <v>0</v>
      </c>
      <c r="EE20" s="23">
        <f t="shared" ca="1" si="38"/>
        <v>0</v>
      </c>
      <c r="EF20" s="23">
        <f t="shared" ca="1" si="38"/>
        <v>0</v>
      </c>
      <c r="EG20" s="23">
        <f t="shared" ca="1" si="38"/>
        <v>0</v>
      </c>
      <c r="EH20" s="23">
        <f t="shared" ca="1" si="38"/>
        <v>0</v>
      </c>
      <c r="EI20" s="23">
        <f t="shared" ca="1" si="38"/>
        <v>0</v>
      </c>
      <c r="EJ20" s="23">
        <f t="shared" ca="1" si="38"/>
        <v>0</v>
      </c>
      <c r="EK20" s="23">
        <f t="shared" ca="1" si="38"/>
        <v>1</v>
      </c>
      <c r="EL20" s="23">
        <f t="shared" ca="1" si="38"/>
        <v>0</v>
      </c>
      <c r="EM20" s="5">
        <f t="shared" ref="EM20:EQ24" si="39">INDEX(i.NLB,$I20,EM$18)</f>
        <v>0</v>
      </c>
      <c r="EN20" s="5">
        <f t="shared" si="39"/>
        <v>0</v>
      </c>
      <c r="EO20" s="5">
        <f t="shared" si="39"/>
        <v>0</v>
      </c>
      <c r="EP20" s="5">
        <f t="shared" si="39"/>
        <v>0</v>
      </c>
      <c r="EQ20" s="5">
        <f t="shared" si="39"/>
        <v>0</v>
      </c>
      <c r="ER20" s="23">
        <f t="shared" ca="1" si="38"/>
        <v>0</v>
      </c>
      <c r="ES20" s="23">
        <f t="shared" ca="1" si="38"/>
        <v>0</v>
      </c>
      <c r="ET20" s="23" t="str">
        <f t="shared" ca="1" si="38"/>
        <v>-</v>
      </c>
      <c r="EU20" s="23" t="str">
        <f t="shared" ca="1" si="38"/>
        <v>-</v>
      </c>
      <c r="EV20" s="23" t="str">
        <f t="shared" ca="1" si="38"/>
        <v>-</v>
      </c>
      <c r="EW20" s="23" t="str">
        <f t="shared" ca="1" si="38"/>
        <v>-</v>
      </c>
      <c r="EX20" s="5" t="b">
        <f t="shared" ref="EX20:EZ24" si="40">INDEX(i.TOL,$G20,EX$18)</f>
        <v>0</v>
      </c>
      <c r="EY20" s="5" t="b">
        <f t="shared" si="40"/>
        <v>0</v>
      </c>
      <c r="EZ20" s="5" t="b">
        <f t="shared" si="40"/>
        <v>1</v>
      </c>
      <c r="FA20" s="23">
        <f t="shared" ca="1" si="38"/>
        <v>1</v>
      </c>
      <c r="FB20" s="23">
        <f t="shared" ca="1" si="38"/>
        <v>1</v>
      </c>
      <c r="FC20" s="23" t="str">
        <f t="shared" ca="1" si="38"/>
        <v>-</v>
      </c>
      <c r="FD20" s="23" t="str">
        <f t="shared" ca="1" si="38"/>
        <v>-</v>
      </c>
      <c r="FE20" s="23" t="str">
        <f t="shared" ca="1" si="38"/>
        <v>-</v>
      </c>
      <c r="FF20" s="23" t="str">
        <f t="shared" ca="1" si="38"/>
        <v>-</v>
      </c>
      <c r="FG20" s="5" t="str">
        <f>IF(FH20="-","-",TRUE)</f>
        <v>-</v>
      </c>
      <c r="FH20" s="5" t="str">
        <f>INDEX(i.GI,$H20,2*($J20-1)+FH$18)</f>
        <v>-</v>
      </c>
      <c r="FI20" s="5" t="str">
        <f>IF(FJ20="-","-",TRUE)</f>
        <v>-</v>
      </c>
      <c r="FJ20" s="5" t="str">
        <f>INDEX(i.GI,$H20,2*($J20-1)+FJ$18)</f>
        <v>-</v>
      </c>
      <c r="FK20" s="23" t="str">
        <f t="shared" ref="FK20:FL24" ca="1" si="41">OFFSET(FK$5,$B20,0)</f>
        <v>-</v>
      </c>
      <c r="FL20" s="23" t="str">
        <f ca="1">OFFSET(FL$5,$B20,0)</f>
        <v>-</v>
      </c>
      <c r="FM20" s="23" t="b">
        <f t="shared" ref="FM20:FN24" ca="1" si="42">OFFSET(FM$5,$B20,0)</f>
        <v>1</v>
      </c>
      <c r="FN20" s="23" t="str">
        <f ca="1">OFFSET(FN$5,$B20,0)</f>
        <v>-</v>
      </c>
      <c r="FO20" s="23" t="str">
        <f t="shared" ref="FO20:GT24" ca="1" si="43">OFFSET(FO$5,$B20,0)</f>
        <v>-</v>
      </c>
      <c r="FP20" s="23" t="str">
        <f t="shared" ca="1" si="43"/>
        <v>-</v>
      </c>
      <c r="FQ20" s="23" t="str">
        <f t="shared" ca="1" si="43"/>
        <v>-</v>
      </c>
      <c r="FR20" s="5">
        <f t="shared" ref="FR20:FV24" si="44">INDEX(i.FlkStrctr,$H20,FR$18)</f>
        <v>0</v>
      </c>
      <c r="FS20" s="5">
        <f t="shared" si="44"/>
        <v>0</v>
      </c>
      <c r="FT20" s="5">
        <f t="shared" si="44"/>
        <v>0</v>
      </c>
      <c r="FU20" s="5">
        <f t="shared" si="44"/>
        <v>0</v>
      </c>
      <c r="FV20" s="5">
        <f t="shared" si="44"/>
        <v>240</v>
      </c>
      <c r="FW20" s="23">
        <f t="shared" ca="1" si="43"/>
        <v>1</v>
      </c>
      <c r="FX20" s="23">
        <f t="shared" ca="1" si="43"/>
        <v>0</v>
      </c>
      <c r="FY20" s="23">
        <f t="shared" ca="1" si="43"/>
        <v>1</v>
      </c>
      <c r="FZ20" s="23">
        <f t="shared" ca="1" si="43"/>
        <v>1</v>
      </c>
      <c r="GA20" s="23">
        <f t="shared" ca="1" si="43"/>
        <v>0</v>
      </c>
      <c r="GB20" s="23">
        <f t="shared" ca="1" si="43"/>
        <v>70</v>
      </c>
      <c r="GC20" s="23">
        <f t="shared" ca="1" si="43"/>
        <v>50</v>
      </c>
      <c r="GD20" s="23">
        <f t="shared" ca="1" si="43"/>
        <v>70</v>
      </c>
      <c r="GE20" s="23">
        <f t="shared" ca="1" si="43"/>
        <v>50</v>
      </c>
      <c r="GF20" s="5">
        <f>INDEX(i.WoolPrices,$K20,GF$18)</f>
        <v>1</v>
      </c>
      <c r="GG20" s="5">
        <f>INDEX(i.MeatPrices,$L20,GG$18)</f>
        <v>1</v>
      </c>
      <c r="GH20" s="5">
        <f>INDEX(i.GrainPrices,$M20,GH$18)</f>
        <v>1</v>
      </c>
      <c r="GI20" s="23">
        <f t="shared" ca="1" si="43"/>
        <v>1</v>
      </c>
      <c r="GJ20" s="23">
        <f t="shared" ca="1" si="43"/>
        <v>1</v>
      </c>
      <c r="GK20" s="23">
        <f t="shared" ca="1" si="43"/>
        <v>1</v>
      </c>
      <c r="GL20" s="23">
        <f t="shared" ca="1" si="43"/>
        <v>1</v>
      </c>
      <c r="GM20" s="23">
        <f t="shared" ca="1" si="43"/>
        <v>1</v>
      </c>
      <c r="GN20" s="23">
        <f t="shared" ca="1" si="43"/>
        <v>1</v>
      </c>
      <c r="GO20" s="23">
        <f t="shared" ca="1" si="43"/>
        <v>1</v>
      </c>
      <c r="GP20" s="23">
        <f t="shared" ca="1" si="43"/>
        <v>0</v>
      </c>
      <c r="GQ20" s="23" t="str">
        <f t="shared" ca="1" si="43"/>
        <v>-</v>
      </c>
      <c r="GR20" s="23" t="str">
        <f t="shared" ca="1" si="43"/>
        <v>-</v>
      </c>
      <c r="GS20" s="23">
        <f t="shared" ca="1" si="43"/>
        <v>0</v>
      </c>
      <c r="GT20" s="23">
        <f t="shared" ca="1" si="43"/>
        <v>0</v>
      </c>
      <c r="GU20" s="29">
        <v>0</v>
      </c>
    </row>
    <row r="21" spans="1:203" outlineLevel="1">
      <c r="A21" s="26">
        <f t="shared" si="9"/>
        <v>16</v>
      </c>
      <c r="B21" s="26">
        <f>$A$20</f>
        <v>15</v>
      </c>
      <c r="C21">
        <v>10</v>
      </c>
      <c r="D21" t="b">
        <v>1</v>
      </c>
      <c r="E21" t="b">
        <v>0</v>
      </c>
      <c r="F21" t="b">
        <v>0</v>
      </c>
      <c r="G21" s="35">
        <v>1</v>
      </c>
      <c r="H21" s="123">
        <v>1</v>
      </c>
      <c r="I21" s="35">
        <v>2</v>
      </c>
      <c r="J21" s="35">
        <v>2</v>
      </c>
      <c r="K21" s="123">
        <v>1</v>
      </c>
      <c r="L21" s="123">
        <v>1</v>
      </c>
      <c r="M21" s="123">
        <v>1</v>
      </c>
      <c r="N21" s="35">
        <v>2</v>
      </c>
      <c r="O21" s="35">
        <v>2</v>
      </c>
      <c r="P21" s="35">
        <v>2</v>
      </c>
      <c r="Q21" s="35">
        <v>2</v>
      </c>
      <c r="R21" s="35">
        <v>2</v>
      </c>
      <c r="S21" s="35">
        <v>2</v>
      </c>
      <c r="T21" s="35">
        <v>2</v>
      </c>
      <c r="U21" s="35">
        <v>2</v>
      </c>
      <c r="V21" s="35">
        <v>2</v>
      </c>
      <c r="W21" s="35">
        <v>2</v>
      </c>
      <c r="X21" s="35">
        <v>2</v>
      </c>
      <c r="Y21" s="35">
        <v>2</v>
      </c>
      <c r="Z21" s="35"/>
      <c r="AA21">
        <f>MOD(INT(($H21-1)/PRODUCT(AB$19:$AC$19)),AA$19)+1</f>
        <v>1</v>
      </c>
      <c r="AB21">
        <f>MOD(INT(($H21-1)/PRODUCT(AC$19:$AC$19)),AB$19)+1</f>
        <v>1</v>
      </c>
      <c r="AC21">
        <f>MOD($H21-1,AC$19)+1</f>
        <v>1</v>
      </c>
      <c r="AD21" s="3" t="str">
        <f ca="1">TEXT(LEFT(AD20,5)+1,"00000")&amp;MID(AD20,6,FIND(" ",AD20,7)-5)&amp;d.RegionName&amp;IF($DK21&lt;3," M-M"," Mat")&amp;IF($DP21=TRUE,"&amp;BBT","")&amp;IF($FP21&lt;&gt;0,"-mate EL","")&amp;IF($EX21," Aut","")&amp;IF($EY21," Win","")&amp;IF($EZ21," Spr","")&amp;" Scan "&amp;$FB21&amp;" (F"&amp;3+IFERROR(1*$BQ21,0)&amp;3+IFERROR(1*$BT21,0)&amp;"N"&amp;$BY21&amp;$BZ21&amp;")"</f>
        <v>00001 Template GSM  M-M-mate EL Aut Scan 1 (F33N11)</v>
      </c>
      <c r="AE21" s="10" t="str">
        <f ca="1">IF(MATCH(AD21,AD$5:AD21,0)=(COUNTA(AD$5:AD21)),"-","Dup")</f>
        <v>-</v>
      </c>
      <c r="AF21" s="23" t="b">
        <f t="shared" ca="1" si="29"/>
        <v>1</v>
      </c>
      <c r="AG21" s="23" t="b">
        <f t="shared" ca="1" si="29"/>
        <v>0</v>
      </c>
      <c r="AH21" s="23" t="str">
        <f t="shared" ca="1" si="29"/>
        <v>-</v>
      </c>
      <c r="AI21" s="23" t="str">
        <f t="shared" ca="1" si="29"/>
        <v>-</v>
      </c>
      <c r="AJ21" s="23" t="str">
        <f t="shared" ca="1" si="29"/>
        <v>-</v>
      </c>
      <c r="AK21" s="23" t="str">
        <f t="shared" ca="1" si="29"/>
        <v>-</v>
      </c>
      <c r="AL21" s="23" t="str">
        <f t="shared" ca="1" si="29"/>
        <v>-</v>
      </c>
      <c r="AM21" s="23" t="str">
        <f t="shared" ca="1" si="29"/>
        <v>-</v>
      </c>
      <c r="AN21" s="23" t="str">
        <f t="shared" ca="1" si="29"/>
        <v>-</v>
      </c>
      <c r="AO21" s="23" t="str">
        <f t="shared" ca="1" si="29"/>
        <v>-</v>
      </c>
      <c r="AP21" s="23" t="str">
        <f t="shared" ca="1" si="29"/>
        <v>-</v>
      </c>
      <c r="AQ21" s="23">
        <f t="shared" ca="1" si="29"/>
        <v>1</v>
      </c>
      <c r="AR21" s="23">
        <f t="shared" ca="1" si="29"/>
        <v>1</v>
      </c>
      <c r="AS21" s="23" t="str">
        <f t="shared" ca="1" si="29"/>
        <v>-</v>
      </c>
      <c r="AT21" s="23" t="str">
        <f t="shared" ca="1" si="29"/>
        <v>-</v>
      </c>
      <c r="AU21" s="23" t="str">
        <f t="shared" ca="1" si="29"/>
        <v>-</v>
      </c>
      <c r="AV21" s="23" t="str">
        <f t="shared" ca="1" si="36"/>
        <v>-</v>
      </c>
      <c r="AW21" s="23" t="str">
        <f t="shared" ca="1" si="36"/>
        <v>-</v>
      </c>
      <c r="AX21" s="23" t="str">
        <f t="shared" ca="1" si="36"/>
        <v>-</v>
      </c>
      <c r="AY21" s="23" t="str">
        <f t="shared" ca="1" si="36"/>
        <v>-</v>
      </c>
      <c r="AZ21" s="23" t="str">
        <f t="shared" ca="1" si="36"/>
        <v>-</v>
      </c>
      <c r="BA21" s="23" t="str">
        <f t="shared" ca="1" si="36"/>
        <v>-</v>
      </c>
      <c r="BB21" s="23" t="str">
        <f t="shared" ca="1" si="36"/>
        <v>-</v>
      </c>
      <c r="BC21" s="23" t="str">
        <f t="shared" ca="1" si="36"/>
        <v>-</v>
      </c>
      <c r="BD21" s="23" t="str">
        <f t="shared" ca="1" si="36"/>
        <v>-</v>
      </c>
      <c r="BE21" s="23" t="str">
        <f t="shared" ca="1" si="36"/>
        <v>-</v>
      </c>
      <c r="BF21" s="23" t="str">
        <f t="shared" ca="1" si="36"/>
        <v>-</v>
      </c>
      <c r="BG21" s="23" t="str">
        <f t="shared" ca="1" si="36"/>
        <v>-</v>
      </c>
      <c r="BH21" s="23" t="str">
        <f t="shared" ca="1" si="36"/>
        <v>-</v>
      </c>
      <c r="BI21" s="23" t="str">
        <f t="shared" ca="1" si="36"/>
        <v>-</v>
      </c>
      <c r="BJ21" s="23" t="str">
        <f t="shared" ca="1" si="36"/>
        <v>-</v>
      </c>
      <c r="BK21" s="23" t="str">
        <f t="shared" ca="1" si="36"/>
        <v>-</v>
      </c>
      <c r="BL21" s="23" t="str">
        <f t="shared" ca="1" si="36"/>
        <v>-</v>
      </c>
      <c r="BM21" s="23" t="str">
        <f t="shared" ca="1" si="36"/>
        <v>-</v>
      </c>
      <c r="BN21" s="23" t="str">
        <f t="shared" ca="1" si="36"/>
        <v>-</v>
      </c>
      <c r="BO21" s="23" t="str">
        <f t="shared" ca="1" si="36"/>
        <v>-</v>
      </c>
      <c r="BP21" s="23" t="str">
        <f t="shared" ca="1" si="36"/>
        <v>-</v>
      </c>
      <c r="BQ21" s="23" t="str">
        <f t="shared" ca="1" si="36"/>
        <v>-</v>
      </c>
      <c r="BR21" s="23" t="str">
        <f t="shared" ca="1" si="36"/>
        <v>-</v>
      </c>
      <c r="BS21" s="23" t="str">
        <f t="shared" ca="1" si="36"/>
        <v>-</v>
      </c>
      <c r="BT21" s="23" t="str">
        <f t="shared" ca="1" si="36"/>
        <v>-</v>
      </c>
      <c r="BU21" s="23" t="str">
        <f t="shared" ca="1" si="36"/>
        <v>-</v>
      </c>
      <c r="BV21" s="23" t="str">
        <f t="shared" ca="1" si="36"/>
        <v>-</v>
      </c>
      <c r="BW21" s="23" t="str">
        <f t="shared" ca="1" si="36"/>
        <v>-</v>
      </c>
      <c r="BX21" s="23" t="str">
        <f t="shared" ca="1" si="36"/>
        <v>-</v>
      </c>
      <c r="BY21" s="23">
        <f t="shared" ca="1" si="36"/>
        <v>1</v>
      </c>
      <c r="BZ21" s="23">
        <f t="shared" ca="1" si="36"/>
        <v>1</v>
      </c>
      <c r="CA21" s="23">
        <f t="shared" ca="1" si="36"/>
        <v>0</v>
      </c>
      <c r="CB21" s="23" t="str">
        <f t="shared" ca="1" si="36"/>
        <v>-</v>
      </c>
      <c r="CC21" s="23" t="str">
        <f t="shared" ca="1" si="36"/>
        <v>-</v>
      </c>
      <c r="CD21" s="23" t="str">
        <f t="shared" ca="1" si="36"/>
        <v>-</v>
      </c>
      <c r="CE21" s="23" t="str">
        <f t="shared" ca="1" si="36"/>
        <v>-</v>
      </c>
      <c r="CF21" s="23" t="str">
        <f t="shared" ca="1" si="36"/>
        <v>-</v>
      </c>
      <c r="CG21" s="23" t="str">
        <f t="shared" ca="1" si="36"/>
        <v>-</v>
      </c>
      <c r="CH21" s="23" t="str">
        <f t="shared" ca="1" si="36"/>
        <v>-</v>
      </c>
      <c r="CI21" s="23">
        <f t="shared" ca="1" si="36"/>
        <v>0</v>
      </c>
      <c r="CJ21" s="23" t="str">
        <f t="shared" ca="1" si="36"/>
        <v>-</v>
      </c>
      <c r="CK21" s="23" t="str">
        <f t="shared" ca="1" si="36"/>
        <v>-</v>
      </c>
      <c r="CL21" s="23" t="str">
        <f t="shared" ca="1" si="36"/>
        <v>-</v>
      </c>
      <c r="CM21" s="23" t="str">
        <f t="shared" ca="1" si="36"/>
        <v>-</v>
      </c>
      <c r="CN21" s="23" t="str">
        <f t="shared" ca="1" si="36"/>
        <v>-</v>
      </c>
      <c r="CO21" s="23">
        <f t="shared" ca="1" si="36"/>
        <v>0</v>
      </c>
      <c r="CP21" s="23">
        <f t="shared" ca="1" si="36"/>
        <v>0</v>
      </c>
      <c r="CQ21" s="23">
        <f t="shared" ca="1" si="36"/>
        <v>0</v>
      </c>
      <c r="CR21" s="23">
        <f t="shared" ca="1" si="36"/>
        <v>0</v>
      </c>
      <c r="CS21" s="23">
        <f t="shared" ca="1" si="36"/>
        <v>0</v>
      </c>
      <c r="CT21" s="23">
        <f t="shared" ca="1" si="36"/>
        <v>0</v>
      </c>
      <c r="CU21" s="23">
        <f t="shared" ca="1" si="36"/>
        <v>0</v>
      </c>
      <c r="CV21" s="23">
        <f t="shared" ca="1" si="37"/>
        <v>0</v>
      </c>
      <c r="CW21" s="23">
        <f t="shared" ca="1" si="38"/>
        <v>0</v>
      </c>
      <c r="CX21" s="23">
        <f t="shared" ca="1" si="38"/>
        <v>0</v>
      </c>
      <c r="CY21" s="23">
        <f t="shared" ca="1" si="38"/>
        <v>0</v>
      </c>
      <c r="CZ21" s="23" t="str">
        <f t="shared" ca="1" si="38"/>
        <v>-</v>
      </c>
      <c r="DA21" s="23" t="str">
        <f t="shared" ca="1" si="38"/>
        <v>-</v>
      </c>
      <c r="DB21" s="23">
        <f t="shared" ca="1" si="38"/>
        <v>19</v>
      </c>
      <c r="DC21" s="23">
        <f t="shared" ca="1" si="38"/>
        <v>19</v>
      </c>
      <c r="DD21" s="23" t="str">
        <f t="shared" ca="1" si="38"/>
        <v>-</v>
      </c>
      <c r="DE21" s="23" t="str">
        <f t="shared" ca="1" si="38"/>
        <v>-</v>
      </c>
      <c r="DF21" s="23" t="str">
        <f t="shared" ca="1" si="38"/>
        <v>-</v>
      </c>
      <c r="DG21" s="23" t="str">
        <f t="shared" ca="1" si="38"/>
        <v>-</v>
      </c>
      <c r="DH21" s="23" t="str">
        <f t="shared" ca="1" si="38"/>
        <v>-</v>
      </c>
      <c r="DI21" s="23" t="str">
        <f t="shared" ca="1" si="38"/>
        <v>-</v>
      </c>
      <c r="DJ21" s="23" t="str">
        <f t="shared" ca="1" si="38"/>
        <v>-</v>
      </c>
      <c r="DK21" s="5">
        <f>INDEX(i.FlkStrctr,$H21,DK$18)</f>
        <v>0</v>
      </c>
      <c r="DL21" s="23" t="str">
        <f t="shared" ca="1" si="38"/>
        <v>-</v>
      </c>
      <c r="DM21" s="23" t="str">
        <f t="shared" ca="1" si="38"/>
        <v>-</v>
      </c>
      <c r="DN21" s="23" t="str">
        <f t="shared" ca="1" si="38"/>
        <v>-</v>
      </c>
      <c r="DO21" s="23" t="str">
        <f t="shared" ca="1" si="38"/>
        <v>-</v>
      </c>
      <c r="DP21" s="5" t="b">
        <f>INDEX(i.FlkStrctr,$H21,DP$18)</f>
        <v>0</v>
      </c>
      <c r="DQ21" s="23" t="str">
        <f t="shared" ca="1" si="38"/>
        <v>-</v>
      </c>
      <c r="DR21" s="23">
        <f t="shared" ca="1" si="38"/>
        <v>0</v>
      </c>
      <c r="DS21" s="23" t="str">
        <f t="shared" ca="1" si="38"/>
        <v>-</v>
      </c>
      <c r="DT21" s="23">
        <f t="shared" ca="1" si="38"/>
        <v>1</v>
      </c>
      <c r="DU21" s="23">
        <f t="shared" ca="1" si="38"/>
        <v>0</v>
      </c>
      <c r="DV21" s="23">
        <f t="shared" ca="1" si="38"/>
        <v>1</v>
      </c>
      <c r="DW21" s="23">
        <f t="shared" ca="1" si="38"/>
        <v>1</v>
      </c>
      <c r="DX21" s="23">
        <f t="shared" ca="1" si="38"/>
        <v>1</v>
      </c>
      <c r="DY21" s="23">
        <f t="shared" ca="1" si="38"/>
        <v>0</v>
      </c>
      <c r="DZ21" s="23">
        <f t="shared" ca="1" si="38"/>
        <v>0</v>
      </c>
      <c r="EA21" s="23">
        <f t="shared" ca="1" si="38"/>
        <v>0</v>
      </c>
      <c r="EB21" s="23">
        <f t="shared" ca="1" si="38"/>
        <v>0</v>
      </c>
      <c r="EC21" s="23">
        <f t="shared" ca="1" si="38"/>
        <v>1</v>
      </c>
      <c r="ED21" s="23">
        <f t="shared" ca="1" si="38"/>
        <v>0</v>
      </c>
      <c r="EE21" s="23">
        <f t="shared" ca="1" si="38"/>
        <v>0</v>
      </c>
      <c r="EF21" s="23">
        <f t="shared" ca="1" si="38"/>
        <v>0</v>
      </c>
      <c r="EG21" s="23">
        <f t="shared" ca="1" si="38"/>
        <v>0</v>
      </c>
      <c r="EH21" s="23">
        <f t="shared" ca="1" si="38"/>
        <v>0</v>
      </c>
      <c r="EI21" s="23">
        <f t="shared" ca="1" si="38"/>
        <v>0</v>
      </c>
      <c r="EJ21" s="23">
        <f t="shared" ca="1" si="38"/>
        <v>0</v>
      </c>
      <c r="EK21" s="23">
        <f t="shared" ca="1" si="38"/>
        <v>1</v>
      </c>
      <c r="EL21" s="23">
        <f t="shared" ca="1" si="38"/>
        <v>0</v>
      </c>
      <c r="EM21" s="5">
        <f t="shared" si="39"/>
        <v>-0.1</v>
      </c>
      <c r="EN21" s="5">
        <f t="shared" si="39"/>
        <v>-0.17</v>
      </c>
      <c r="EO21" s="5">
        <f t="shared" si="39"/>
        <v>-0.2</v>
      </c>
      <c r="EP21" s="5">
        <f t="shared" si="39"/>
        <v>-0.2</v>
      </c>
      <c r="EQ21" s="5">
        <f t="shared" si="39"/>
        <v>-0.2</v>
      </c>
      <c r="ER21" s="23">
        <f t="shared" ca="1" si="38"/>
        <v>0</v>
      </c>
      <c r="ES21" s="23">
        <f t="shared" ca="1" si="38"/>
        <v>0</v>
      </c>
      <c r="ET21" s="23" t="str">
        <f t="shared" ca="1" si="38"/>
        <v>-</v>
      </c>
      <c r="EU21" s="23" t="str">
        <f t="shared" ca="1" si="38"/>
        <v>-</v>
      </c>
      <c r="EV21" s="23" t="str">
        <f t="shared" ca="1" si="38"/>
        <v>-</v>
      </c>
      <c r="EW21" s="23" t="str">
        <f t="shared" ca="1" si="38"/>
        <v>-</v>
      </c>
      <c r="EX21" s="5" t="b">
        <f t="shared" si="40"/>
        <v>1</v>
      </c>
      <c r="EY21" s="5" t="b">
        <f t="shared" si="40"/>
        <v>0</v>
      </c>
      <c r="EZ21" s="5" t="b">
        <f t="shared" si="40"/>
        <v>0</v>
      </c>
      <c r="FA21" s="23">
        <f t="shared" ca="1" si="38"/>
        <v>1</v>
      </c>
      <c r="FB21" s="23">
        <f t="shared" ca="1" si="38"/>
        <v>1</v>
      </c>
      <c r="FC21" s="23" t="str">
        <f t="shared" ca="1" si="38"/>
        <v>-</v>
      </c>
      <c r="FD21" s="23" t="str">
        <f t="shared" ca="1" si="38"/>
        <v>-</v>
      </c>
      <c r="FE21" s="23" t="str">
        <f t="shared" ca="1" si="38"/>
        <v>-</v>
      </c>
      <c r="FF21" s="23" t="str">
        <f t="shared" ca="1" si="38"/>
        <v>-</v>
      </c>
      <c r="FG21" s="5" t="str">
        <f t="shared" ref="FG21:FI21" si="45">IF(FH21="-","-",TRUE)</f>
        <v>-</v>
      </c>
      <c r="FH21" s="5" t="str">
        <f>INDEX(i.GI,$H21,2*($J21-1)+FH$18)</f>
        <v>-</v>
      </c>
      <c r="FI21" s="5" t="str">
        <f t="shared" si="45"/>
        <v>-</v>
      </c>
      <c r="FJ21" s="5" t="str">
        <f>INDEX(i.GI,$H21,2*($J21-1)+FJ$18)</f>
        <v>-</v>
      </c>
      <c r="FK21" s="23" t="str">
        <f t="shared" ca="1" si="41"/>
        <v>-</v>
      </c>
      <c r="FL21" s="23" t="str">
        <f ca="1">OFFSET(FL$5,$B21,0)</f>
        <v>-</v>
      </c>
      <c r="FM21" s="23" t="b">
        <f t="shared" ca="1" si="42"/>
        <v>1</v>
      </c>
      <c r="FN21" s="23" t="str">
        <f ca="1">OFFSET(FN$5,$B21,0)</f>
        <v>-</v>
      </c>
      <c r="FO21" s="23" t="str">
        <f t="shared" ca="1" si="43"/>
        <v>-</v>
      </c>
      <c r="FP21" s="23" t="str">
        <f t="shared" ca="1" si="43"/>
        <v>-</v>
      </c>
      <c r="FQ21" s="23" t="str">
        <f t="shared" ca="1" si="43"/>
        <v>-</v>
      </c>
      <c r="FR21" s="5">
        <f t="shared" si="44"/>
        <v>0</v>
      </c>
      <c r="FS21" s="5">
        <f t="shared" si="44"/>
        <v>0</v>
      </c>
      <c r="FT21" s="5">
        <f t="shared" si="44"/>
        <v>0</v>
      </c>
      <c r="FU21" s="5">
        <f t="shared" si="44"/>
        <v>0</v>
      </c>
      <c r="FV21" s="5">
        <f t="shared" si="44"/>
        <v>240</v>
      </c>
      <c r="FW21" s="23">
        <f t="shared" ca="1" si="43"/>
        <v>1</v>
      </c>
      <c r="FX21" s="23">
        <f t="shared" ca="1" si="43"/>
        <v>0</v>
      </c>
      <c r="FY21" s="23">
        <f t="shared" ca="1" si="43"/>
        <v>1</v>
      </c>
      <c r="FZ21" s="23">
        <f t="shared" ca="1" si="43"/>
        <v>1</v>
      </c>
      <c r="GA21" s="23">
        <f t="shared" ca="1" si="43"/>
        <v>0</v>
      </c>
      <c r="GB21" s="23">
        <f t="shared" ca="1" si="43"/>
        <v>70</v>
      </c>
      <c r="GC21" s="23">
        <f t="shared" ca="1" si="43"/>
        <v>50</v>
      </c>
      <c r="GD21" s="23">
        <f t="shared" ca="1" si="43"/>
        <v>70</v>
      </c>
      <c r="GE21" s="23">
        <f t="shared" ca="1" si="43"/>
        <v>50</v>
      </c>
      <c r="GF21" s="5">
        <f>INDEX(i.WoolPrices,$K21,GF$18)</f>
        <v>1</v>
      </c>
      <c r="GG21" s="5">
        <f>INDEX(i.MeatPrices,$L21,GG$18)</f>
        <v>1</v>
      </c>
      <c r="GH21" s="5">
        <f>INDEX(i.GrainPrices,$M21,GH$18)</f>
        <v>1</v>
      </c>
      <c r="GI21" s="23">
        <f t="shared" ca="1" si="43"/>
        <v>1</v>
      </c>
      <c r="GJ21" s="23">
        <f t="shared" ca="1" si="43"/>
        <v>1</v>
      </c>
      <c r="GK21" s="23">
        <f t="shared" ca="1" si="43"/>
        <v>1</v>
      </c>
      <c r="GL21" s="23">
        <f t="shared" ca="1" si="43"/>
        <v>1</v>
      </c>
      <c r="GM21" s="23">
        <f t="shared" ca="1" si="43"/>
        <v>1</v>
      </c>
      <c r="GN21" s="23">
        <f t="shared" ca="1" si="43"/>
        <v>1</v>
      </c>
      <c r="GO21" s="23">
        <f t="shared" ca="1" si="43"/>
        <v>1</v>
      </c>
      <c r="GP21" s="23">
        <f t="shared" ca="1" si="43"/>
        <v>0</v>
      </c>
      <c r="GQ21" s="23" t="str">
        <f t="shared" ca="1" si="43"/>
        <v>-</v>
      </c>
      <c r="GR21" s="23" t="str">
        <f t="shared" ca="1" si="43"/>
        <v>-</v>
      </c>
      <c r="GS21" s="23">
        <f t="shared" ca="1" si="43"/>
        <v>0</v>
      </c>
      <c r="GT21" s="23">
        <f t="shared" ca="1" si="43"/>
        <v>0</v>
      </c>
      <c r="GU21" s="29">
        <v>0</v>
      </c>
    </row>
    <row r="22" spans="1:203" outlineLevel="1">
      <c r="A22" s="26">
        <f t="shared" si="9"/>
        <v>17</v>
      </c>
      <c r="B22" s="26">
        <f t="shared" ref="B22:B24" si="46">$A$20</f>
        <v>15</v>
      </c>
      <c r="C22">
        <v>10</v>
      </c>
      <c r="D22" t="b">
        <v>1</v>
      </c>
      <c r="E22" t="b">
        <v>0</v>
      </c>
      <c r="F22" t="b">
        <v>0</v>
      </c>
      <c r="G22" s="35">
        <v>2</v>
      </c>
      <c r="H22" s="123">
        <f t="shared" ref="H22:H24" ca="1" si="47">INT(RAND()*H$19)+1</f>
        <v>3</v>
      </c>
      <c r="I22" s="35">
        <v>3</v>
      </c>
      <c r="J22" s="35">
        <v>3</v>
      </c>
      <c r="K22" s="123">
        <f t="shared" ref="K22:M24" ca="1" si="48">INT(RAND()*K$19)+1</f>
        <v>2</v>
      </c>
      <c r="L22" s="123">
        <f t="shared" ca="1" si="48"/>
        <v>3</v>
      </c>
      <c r="M22" s="123">
        <f t="shared" ca="1" si="48"/>
        <v>3</v>
      </c>
      <c r="N22" s="35">
        <v>3</v>
      </c>
      <c r="O22" s="35">
        <v>3</v>
      </c>
      <c r="P22" s="35">
        <v>3</v>
      </c>
      <c r="Q22" s="35">
        <v>3</v>
      </c>
      <c r="R22" s="35">
        <v>3</v>
      </c>
      <c r="S22" s="35">
        <v>3</v>
      </c>
      <c r="T22" s="35">
        <v>3</v>
      </c>
      <c r="U22" s="35">
        <v>1</v>
      </c>
      <c r="V22" s="35">
        <v>3</v>
      </c>
      <c r="W22" s="35">
        <v>3</v>
      </c>
      <c r="X22" s="35">
        <v>3</v>
      </c>
      <c r="Y22" s="35">
        <v>3</v>
      </c>
      <c r="Z22" s="35"/>
      <c r="AA22">
        <f ca="1">MOD(INT(($H22-1)/PRODUCT(AB$19:$AC$19)),AA$19)+1</f>
        <v>1</v>
      </c>
      <c r="AB22">
        <f ca="1">MOD(INT(($H22-1)/PRODUCT(AC$19:$AC$19)),AB$19)+1</f>
        <v>2</v>
      </c>
      <c r="AC22">
        <f ca="1">MOD($H22-1,AC$19)+1</f>
        <v>1</v>
      </c>
      <c r="AD22" s="3" t="str">
        <f ca="1">TEXT(LEFT(AD21,5)+1,"00000")&amp;MID(AD21,6,FIND(" ",AD21,7)-5)&amp;d.RegionName&amp;IF($DK22&lt;3," M-M"," Mat")&amp;IF($DP22=TRUE,"&amp;BBT","")&amp;IF($FP22&lt;&gt;0,"-mate EL","")&amp;IF($EX22," Aut","")&amp;IF($EY22," Win","")&amp;IF($EZ22," Spr","")&amp;" Scan "&amp;$FB22&amp;" (F"&amp;3+IFERROR(1*$BQ22,0)&amp;3+IFERROR(1*$BT22,0)&amp;"N"&amp;$BY22&amp;$BZ22&amp;")"</f>
        <v>00002 Template GSM  M-M-mate EL Win Scan 1 (F33N11)</v>
      </c>
      <c r="AE22" s="10" t="str">
        <f ca="1">IF(MATCH(AD22,AD$5:AD22,0)=(COUNTA(AD$5:AD22)),"-","Dup")</f>
        <v>-</v>
      </c>
      <c r="AF22" s="23" t="b">
        <f t="shared" ca="1" si="29"/>
        <v>1</v>
      </c>
      <c r="AG22" s="23" t="b">
        <f t="shared" ca="1" si="29"/>
        <v>0</v>
      </c>
      <c r="AH22" s="23" t="str">
        <f t="shared" ca="1" si="29"/>
        <v>-</v>
      </c>
      <c r="AI22" s="23" t="str">
        <f t="shared" ca="1" si="29"/>
        <v>-</v>
      </c>
      <c r="AJ22" s="23" t="str">
        <f t="shared" ca="1" si="29"/>
        <v>-</v>
      </c>
      <c r="AK22" s="23" t="str">
        <f t="shared" ca="1" si="29"/>
        <v>-</v>
      </c>
      <c r="AL22" s="23" t="str">
        <f t="shared" ca="1" si="29"/>
        <v>-</v>
      </c>
      <c r="AM22" s="23" t="str">
        <f t="shared" ca="1" si="29"/>
        <v>-</v>
      </c>
      <c r="AN22" s="23" t="str">
        <f t="shared" ca="1" si="29"/>
        <v>-</v>
      </c>
      <c r="AO22" s="23" t="str">
        <f t="shared" ca="1" si="29"/>
        <v>-</v>
      </c>
      <c r="AP22" s="23" t="str">
        <f t="shared" ca="1" si="29"/>
        <v>-</v>
      </c>
      <c r="AQ22" s="23">
        <f t="shared" ca="1" si="29"/>
        <v>1</v>
      </c>
      <c r="AR22" s="23">
        <f t="shared" ca="1" si="29"/>
        <v>1</v>
      </c>
      <c r="AS22" s="23" t="str">
        <f t="shared" ca="1" si="29"/>
        <v>-</v>
      </c>
      <c r="AT22" s="23" t="str">
        <f t="shared" ca="1" si="29"/>
        <v>-</v>
      </c>
      <c r="AU22" s="23" t="str">
        <f t="shared" ca="1" si="29"/>
        <v>-</v>
      </c>
      <c r="AV22" s="23" t="str">
        <f t="shared" ca="1" si="36"/>
        <v>-</v>
      </c>
      <c r="AW22" s="23" t="str">
        <f t="shared" ca="1" si="36"/>
        <v>-</v>
      </c>
      <c r="AX22" s="23" t="str">
        <f t="shared" ca="1" si="36"/>
        <v>-</v>
      </c>
      <c r="AY22" s="23" t="str">
        <f t="shared" ca="1" si="36"/>
        <v>-</v>
      </c>
      <c r="AZ22" s="23" t="str">
        <f t="shared" ca="1" si="36"/>
        <v>-</v>
      </c>
      <c r="BA22" s="23" t="str">
        <f t="shared" ca="1" si="36"/>
        <v>-</v>
      </c>
      <c r="BB22" s="23" t="str">
        <f t="shared" ca="1" si="36"/>
        <v>-</v>
      </c>
      <c r="BC22" s="23" t="str">
        <f t="shared" ca="1" si="36"/>
        <v>-</v>
      </c>
      <c r="BD22" s="23" t="str">
        <f t="shared" ca="1" si="36"/>
        <v>-</v>
      </c>
      <c r="BE22" s="23" t="str">
        <f t="shared" ca="1" si="36"/>
        <v>-</v>
      </c>
      <c r="BF22" s="23" t="str">
        <f t="shared" ca="1" si="36"/>
        <v>-</v>
      </c>
      <c r="BG22" s="23" t="str">
        <f t="shared" ca="1" si="36"/>
        <v>-</v>
      </c>
      <c r="BH22" s="23" t="str">
        <f t="shared" ca="1" si="36"/>
        <v>-</v>
      </c>
      <c r="BI22" s="23" t="str">
        <f t="shared" ca="1" si="36"/>
        <v>-</v>
      </c>
      <c r="BJ22" s="23" t="str">
        <f t="shared" ca="1" si="36"/>
        <v>-</v>
      </c>
      <c r="BK22" s="23" t="str">
        <f t="shared" ca="1" si="36"/>
        <v>-</v>
      </c>
      <c r="BL22" s="23" t="str">
        <f t="shared" ca="1" si="36"/>
        <v>-</v>
      </c>
      <c r="BM22" s="23" t="str">
        <f t="shared" ca="1" si="36"/>
        <v>-</v>
      </c>
      <c r="BN22" s="23" t="str">
        <f t="shared" ca="1" si="36"/>
        <v>-</v>
      </c>
      <c r="BO22" s="23" t="str">
        <f t="shared" ca="1" si="36"/>
        <v>-</v>
      </c>
      <c r="BP22" s="23" t="str">
        <f t="shared" ca="1" si="36"/>
        <v>-</v>
      </c>
      <c r="BQ22" s="23" t="str">
        <f t="shared" ca="1" si="36"/>
        <v>-</v>
      </c>
      <c r="BR22" s="23" t="str">
        <f t="shared" ca="1" si="36"/>
        <v>-</v>
      </c>
      <c r="BS22" s="23" t="str">
        <f t="shared" ca="1" si="36"/>
        <v>-</v>
      </c>
      <c r="BT22" s="23" t="str">
        <f t="shared" ca="1" si="36"/>
        <v>-</v>
      </c>
      <c r="BU22" s="23" t="str">
        <f t="shared" ca="1" si="36"/>
        <v>-</v>
      </c>
      <c r="BV22" s="23" t="str">
        <f t="shared" ca="1" si="36"/>
        <v>-</v>
      </c>
      <c r="BW22" s="23" t="str">
        <f t="shared" ca="1" si="36"/>
        <v>-</v>
      </c>
      <c r="BX22" s="23" t="str">
        <f t="shared" ca="1" si="36"/>
        <v>-</v>
      </c>
      <c r="BY22" s="23">
        <f t="shared" ca="1" si="36"/>
        <v>1</v>
      </c>
      <c r="BZ22" s="23">
        <f t="shared" ca="1" si="36"/>
        <v>1</v>
      </c>
      <c r="CA22" s="23">
        <f t="shared" ca="1" si="36"/>
        <v>0</v>
      </c>
      <c r="CB22" s="23" t="str">
        <f t="shared" ca="1" si="36"/>
        <v>-</v>
      </c>
      <c r="CC22" s="23" t="str">
        <f t="shared" ca="1" si="36"/>
        <v>-</v>
      </c>
      <c r="CD22" s="23" t="str">
        <f t="shared" ca="1" si="36"/>
        <v>-</v>
      </c>
      <c r="CE22" s="23" t="str">
        <f t="shared" ca="1" si="36"/>
        <v>-</v>
      </c>
      <c r="CF22" s="23" t="str">
        <f t="shared" ca="1" si="36"/>
        <v>-</v>
      </c>
      <c r="CG22" s="23" t="str">
        <f t="shared" ca="1" si="36"/>
        <v>-</v>
      </c>
      <c r="CH22" s="23" t="str">
        <f t="shared" ca="1" si="36"/>
        <v>-</v>
      </c>
      <c r="CI22" s="23">
        <f t="shared" ca="1" si="36"/>
        <v>0</v>
      </c>
      <c r="CJ22" s="23" t="str">
        <f t="shared" ca="1" si="36"/>
        <v>-</v>
      </c>
      <c r="CK22" s="23" t="str">
        <f t="shared" ca="1" si="36"/>
        <v>-</v>
      </c>
      <c r="CL22" s="23" t="str">
        <f t="shared" ca="1" si="36"/>
        <v>-</v>
      </c>
      <c r="CM22" s="23" t="str">
        <f t="shared" ca="1" si="36"/>
        <v>-</v>
      </c>
      <c r="CN22" s="23" t="str">
        <f t="shared" ca="1" si="36"/>
        <v>-</v>
      </c>
      <c r="CO22" s="23">
        <f t="shared" ca="1" si="36"/>
        <v>0</v>
      </c>
      <c r="CP22" s="23">
        <f t="shared" ca="1" si="36"/>
        <v>0</v>
      </c>
      <c r="CQ22" s="23">
        <f t="shared" ca="1" si="36"/>
        <v>0</v>
      </c>
      <c r="CR22" s="23">
        <f t="shared" ca="1" si="36"/>
        <v>0</v>
      </c>
      <c r="CS22" s="23">
        <f t="shared" ca="1" si="36"/>
        <v>0</v>
      </c>
      <c r="CT22" s="23">
        <f t="shared" ca="1" si="36"/>
        <v>0</v>
      </c>
      <c r="CU22" s="23">
        <f t="shared" ca="1" si="36"/>
        <v>0</v>
      </c>
      <c r="CV22" s="23">
        <f t="shared" ca="1" si="37"/>
        <v>0</v>
      </c>
      <c r="CW22" s="23">
        <f t="shared" ca="1" si="38"/>
        <v>0</v>
      </c>
      <c r="CX22" s="23">
        <f t="shared" ca="1" si="38"/>
        <v>0</v>
      </c>
      <c r="CY22" s="23">
        <f t="shared" ca="1" si="38"/>
        <v>0</v>
      </c>
      <c r="CZ22" s="23" t="str">
        <f t="shared" ca="1" si="38"/>
        <v>-</v>
      </c>
      <c r="DA22" s="23" t="str">
        <f t="shared" ca="1" si="38"/>
        <v>-</v>
      </c>
      <c r="DB22" s="23">
        <f t="shared" ca="1" si="38"/>
        <v>19</v>
      </c>
      <c r="DC22" s="23">
        <f t="shared" ref="DB22:DC24" ca="1" si="49">OFFSET(DC$5,$B22,0)</f>
        <v>19</v>
      </c>
      <c r="DD22" s="23" t="str">
        <f t="shared" ca="1" si="38"/>
        <v>-</v>
      </c>
      <c r="DE22" s="23" t="str">
        <f t="shared" ca="1" si="38"/>
        <v>-</v>
      </c>
      <c r="DF22" s="23" t="str">
        <f t="shared" ca="1" si="38"/>
        <v>-</v>
      </c>
      <c r="DG22" s="23" t="str">
        <f t="shared" ca="1" si="38"/>
        <v>-</v>
      </c>
      <c r="DH22" s="23" t="str">
        <f t="shared" ca="1" si="38"/>
        <v>-</v>
      </c>
      <c r="DI22" s="23" t="str">
        <f t="shared" ca="1" si="38"/>
        <v>-</v>
      </c>
      <c r="DJ22" s="23" t="str">
        <f t="shared" ca="1" si="38"/>
        <v>-</v>
      </c>
      <c r="DK22" s="5">
        <f ca="1">INDEX(i.FlkStrctr,$H22,DK$18)</f>
        <v>0</v>
      </c>
      <c r="DL22" s="23" t="str">
        <f t="shared" ca="1" si="38"/>
        <v>-</v>
      </c>
      <c r="DM22" s="23" t="str">
        <f t="shared" ca="1" si="38"/>
        <v>-</v>
      </c>
      <c r="DN22" s="23" t="str">
        <f t="shared" ca="1" si="38"/>
        <v>-</v>
      </c>
      <c r="DO22" s="23" t="str">
        <f t="shared" ca="1" si="38"/>
        <v>-</v>
      </c>
      <c r="DP22" s="5" t="b">
        <f ca="1">INDEX(i.FlkStrctr,$H22,DP$18)</f>
        <v>0</v>
      </c>
      <c r="DQ22" s="23" t="str">
        <f t="shared" ca="1" si="38"/>
        <v>-</v>
      </c>
      <c r="DR22" s="23">
        <f t="shared" ca="1" si="38"/>
        <v>0</v>
      </c>
      <c r="DS22" s="23" t="str">
        <f t="shared" ca="1" si="38"/>
        <v>-</v>
      </c>
      <c r="DT22" s="23">
        <f t="shared" ca="1" si="38"/>
        <v>1</v>
      </c>
      <c r="DU22" s="23">
        <f t="shared" ca="1" si="38"/>
        <v>0</v>
      </c>
      <c r="DV22" s="23">
        <f t="shared" ca="1" si="38"/>
        <v>1</v>
      </c>
      <c r="DW22" s="23">
        <f t="shared" ca="1" si="38"/>
        <v>1</v>
      </c>
      <c r="DX22" s="23">
        <f t="shared" ca="1" si="38"/>
        <v>1</v>
      </c>
      <c r="DY22" s="23">
        <f t="shared" ca="1" si="38"/>
        <v>0</v>
      </c>
      <c r="DZ22" s="23">
        <f t="shared" ca="1" si="38"/>
        <v>0</v>
      </c>
      <c r="EA22" s="23">
        <f t="shared" ca="1" si="38"/>
        <v>0</v>
      </c>
      <c r="EB22" s="23">
        <f t="shared" ca="1" si="38"/>
        <v>0</v>
      </c>
      <c r="EC22" s="23">
        <f t="shared" ca="1" si="38"/>
        <v>1</v>
      </c>
      <c r="ED22" s="23">
        <f t="shared" ca="1" si="38"/>
        <v>0</v>
      </c>
      <c r="EE22" s="23">
        <f t="shared" ca="1" si="38"/>
        <v>0</v>
      </c>
      <c r="EF22" s="23">
        <f t="shared" ca="1" si="38"/>
        <v>0</v>
      </c>
      <c r="EG22" s="23">
        <f t="shared" ca="1" si="38"/>
        <v>0</v>
      </c>
      <c r="EH22" s="23">
        <f t="shared" ca="1" si="38"/>
        <v>0</v>
      </c>
      <c r="EI22" s="23">
        <f t="shared" ca="1" si="38"/>
        <v>0</v>
      </c>
      <c r="EJ22" s="23">
        <f t="shared" ca="1" si="38"/>
        <v>0</v>
      </c>
      <c r="EK22" s="23">
        <f t="shared" ca="1" si="38"/>
        <v>1</v>
      </c>
      <c r="EL22" s="23">
        <f t="shared" ca="1" si="38"/>
        <v>0</v>
      </c>
      <c r="EM22" s="5">
        <f t="shared" si="39"/>
        <v>0.1</v>
      </c>
      <c r="EN22" s="5">
        <f t="shared" si="39"/>
        <v>0.17</v>
      </c>
      <c r="EO22" s="5">
        <f t="shared" si="39"/>
        <v>0.2</v>
      </c>
      <c r="EP22" s="5">
        <f t="shared" si="39"/>
        <v>0.2</v>
      </c>
      <c r="EQ22" s="5">
        <f t="shared" si="39"/>
        <v>0.2</v>
      </c>
      <c r="ER22" s="23">
        <f t="shared" ca="1" si="38"/>
        <v>0</v>
      </c>
      <c r="ES22" s="23">
        <f t="shared" ca="1" si="38"/>
        <v>0</v>
      </c>
      <c r="ET22" s="23" t="str">
        <f t="shared" ca="1" si="38"/>
        <v>-</v>
      </c>
      <c r="EU22" s="23" t="str">
        <f t="shared" ca="1" si="38"/>
        <v>-</v>
      </c>
      <c r="EV22" s="23" t="str">
        <f t="shared" ca="1" si="38"/>
        <v>-</v>
      </c>
      <c r="EW22" s="23" t="str">
        <f t="shared" ca="1" si="38"/>
        <v>-</v>
      </c>
      <c r="EX22" s="5" t="b">
        <f t="shared" si="40"/>
        <v>0</v>
      </c>
      <c r="EY22" s="5" t="b">
        <f t="shared" si="40"/>
        <v>1</v>
      </c>
      <c r="EZ22" s="5" t="b">
        <f t="shared" si="40"/>
        <v>0</v>
      </c>
      <c r="FA22" s="23">
        <f t="shared" ca="1" si="38"/>
        <v>1</v>
      </c>
      <c r="FB22" s="23">
        <f t="shared" ca="1" si="38"/>
        <v>1</v>
      </c>
      <c r="FC22" s="23" t="str">
        <f t="shared" ca="1" si="38"/>
        <v>-</v>
      </c>
      <c r="FD22" s="23" t="str">
        <f t="shared" ca="1" si="38"/>
        <v>-</v>
      </c>
      <c r="FE22" s="23" t="str">
        <f t="shared" ca="1" si="38"/>
        <v>-</v>
      </c>
      <c r="FF22" s="23" t="str">
        <f t="shared" ca="1" si="38"/>
        <v>-</v>
      </c>
      <c r="FG22" s="5" t="str">
        <f t="shared" ref="FG22:FG24" ca="1" si="50">IF(FH22="-","-",TRUE)</f>
        <v>-</v>
      </c>
      <c r="FH22" s="5" t="str">
        <f ca="1">INDEX(i.GI,$H22,2*($J22-1)+FH$18)</f>
        <v>-</v>
      </c>
      <c r="FI22" s="5" t="str">
        <f t="shared" ref="FI22:FI24" ca="1" si="51">IF(FJ22="-","-",TRUE)</f>
        <v>-</v>
      </c>
      <c r="FJ22" s="5" t="str">
        <f ca="1">INDEX(i.GI,$H22,2*($J22-1)+FJ$18)</f>
        <v>-</v>
      </c>
      <c r="FK22" s="23" t="str">
        <f t="shared" ca="1" si="41"/>
        <v>-</v>
      </c>
      <c r="FL22" s="23" t="str">
        <f t="shared" ca="1" si="41"/>
        <v>-</v>
      </c>
      <c r="FM22" s="23" t="b">
        <f t="shared" ca="1" si="42"/>
        <v>1</v>
      </c>
      <c r="FN22" s="23" t="str">
        <f t="shared" ca="1" si="42"/>
        <v>-</v>
      </c>
      <c r="FO22" s="23" t="str">
        <f t="shared" ca="1" si="43"/>
        <v>-</v>
      </c>
      <c r="FP22" s="23" t="str">
        <f t="shared" ca="1" si="43"/>
        <v>-</v>
      </c>
      <c r="FQ22" s="23" t="str">
        <f t="shared" ca="1" si="43"/>
        <v>-</v>
      </c>
      <c r="FR22" s="5">
        <f t="shared" ca="1" si="44"/>
        <v>0</v>
      </c>
      <c r="FS22" s="5">
        <f t="shared" ca="1" si="44"/>
        <v>0</v>
      </c>
      <c r="FT22" s="5">
        <f t="shared" ca="1" si="44"/>
        <v>0</v>
      </c>
      <c r="FU22" s="5">
        <f t="shared" ca="1" si="44"/>
        <v>241</v>
      </c>
      <c r="FV22" s="5">
        <f t="shared" ca="1" si="44"/>
        <v>450</v>
      </c>
      <c r="FW22" s="23">
        <f t="shared" ca="1" si="43"/>
        <v>1</v>
      </c>
      <c r="FX22" s="23">
        <f t="shared" ca="1" si="43"/>
        <v>0</v>
      </c>
      <c r="FY22" s="23">
        <f t="shared" ca="1" si="43"/>
        <v>1</v>
      </c>
      <c r="FZ22" s="23">
        <f t="shared" ca="1" si="43"/>
        <v>1</v>
      </c>
      <c r="GA22" s="23">
        <f t="shared" ca="1" si="43"/>
        <v>0</v>
      </c>
      <c r="GB22" s="23">
        <f t="shared" ca="1" si="43"/>
        <v>70</v>
      </c>
      <c r="GC22" s="23">
        <f t="shared" ca="1" si="43"/>
        <v>50</v>
      </c>
      <c r="GD22" s="23">
        <f t="shared" ca="1" si="43"/>
        <v>70</v>
      </c>
      <c r="GE22" s="23">
        <f t="shared" ca="1" si="43"/>
        <v>50</v>
      </c>
      <c r="GF22" s="5">
        <f ca="1">INDEX(i.WoolPrices,$K22,GF$18)</f>
        <v>0.75</v>
      </c>
      <c r="GG22" s="5">
        <f ca="1">INDEX(i.MeatPrices,$L22,GG$18)</f>
        <v>1.25</v>
      </c>
      <c r="GH22" s="5">
        <f ca="1">INDEX(i.GrainPrices,$M22,GH$18)</f>
        <v>1.25</v>
      </c>
      <c r="GI22" s="23">
        <f t="shared" ca="1" si="43"/>
        <v>1</v>
      </c>
      <c r="GJ22" s="23">
        <f t="shared" ca="1" si="43"/>
        <v>1</v>
      </c>
      <c r="GK22" s="23">
        <f t="shared" ca="1" si="43"/>
        <v>1</v>
      </c>
      <c r="GL22" s="23">
        <f t="shared" ca="1" si="43"/>
        <v>1</v>
      </c>
      <c r="GM22" s="23">
        <f t="shared" ca="1" si="43"/>
        <v>1</v>
      </c>
      <c r="GN22" s="23">
        <f t="shared" ca="1" si="43"/>
        <v>1</v>
      </c>
      <c r="GO22" s="23">
        <f t="shared" ca="1" si="43"/>
        <v>1</v>
      </c>
      <c r="GP22" s="23">
        <f t="shared" ca="1" si="43"/>
        <v>0</v>
      </c>
      <c r="GQ22" s="23" t="str">
        <f t="shared" ca="1" si="43"/>
        <v>-</v>
      </c>
      <c r="GR22" s="23" t="str">
        <f t="shared" ca="1" si="43"/>
        <v>-</v>
      </c>
      <c r="GS22" s="23">
        <f t="shared" ca="1" si="43"/>
        <v>0</v>
      </c>
      <c r="GT22" s="23">
        <f t="shared" ca="1" si="43"/>
        <v>0</v>
      </c>
      <c r="GU22" s="29">
        <v>0</v>
      </c>
    </row>
    <row r="23" spans="1:203" outlineLevel="1">
      <c r="A23" s="26">
        <f t="shared" si="9"/>
        <v>18</v>
      </c>
      <c r="B23" s="26">
        <f t="shared" si="46"/>
        <v>15</v>
      </c>
      <c r="C23">
        <v>10</v>
      </c>
      <c r="D23" t="b">
        <v>1</v>
      </c>
      <c r="E23" t="b">
        <v>0</v>
      </c>
      <c r="F23" t="b">
        <v>0</v>
      </c>
      <c r="G23" s="35">
        <v>3</v>
      </c>
      <c r="H23" s="123">
        <f t="shared" ca="1" si="47"/>
        <v>2</v>
      </c>
      <c r="I23" s="35">
        <v>1</v>
      </c>
      <c r="J23" s="35">
        <v>4</v>
      </c>
      <c r="K23" s="123">
        <f t="shared" ca="1" si="48"/>
        <v>2</v>
      </c>
      <c r="L23" s="123">
        <f t="shared" ca="1" si="48"/>
        <v>4</v>
      </c>
      <c r="M23" s="123">
        <f t="shared" ca="1" si="48"/>
        <v>3</v>
      </c>
      <c r="N23" s="35">
        <v>4</v>
      </c>
      <c r="O23" s="35">
        <v>1</v>
      </c>
      <c r="P23" s="35">
        <v>4</v>
      </c>
      <c r="Q23" s="35">
        <v>1</v>
      </c>
      <c r="R23" s="35">
        <v>1</v>
      </c>
      <c r="S23" s="35">
        <v>1</v>
      </c>
      <c r="T23" s="35">
        <v>1</v>
      </c>
      <c r="U23" s="35">
        <v>2</v>
      </c>
      <c r="V23" s="35">
        <v>1</v>
      </c>
      <c r="W23" s="35">
        <v>1</v>
      </c>
      <c r="X23" s="35">
        <v>1</v>
      </c>
      <c r="Y23" s="35">
        <v>4</v>
      </c>
      <c r="Z23" s="35"/>
      <c r="AA23">
        <f ca="1">MOD(INT(($H23-1)/PRODUCT(AB$19:$AC$19)),AA$19)+1</f>
        <v>1</v>
      </c>
      <c r="AB23">
        <f ca="1">MOD(INT(($H23-1)/PRODUCT(AC$19:$AC$19)),AB$19)+1</f>
        <v>1</v>
      </c>
      <c r="AC23">
        <f ca="1">MOD($H23-1,AC$19)+1</f>
        <v>2</v>
      </c>
      <c r="AD23" s="3" t="str">
        <f ca="1">TEXT(LEFT(AD22,5)+1,"00000")&amp;MID(AD22,6,FIND(" ",AD22,7)-5)&amp;d.RegionName&amp;IF($DK23&lt;3," M-M"," Mat")&amp;IF($DP23=TRUE,"&amp;BBT","")&amp;IF($FP23&lt;&gt;0,"-mate EL","")&amp;IF($EX23," Aut","")&amp;IF($EY23," Win","")&amp;IF($EZ23," Spr","")&amp;" Scan "&amp;$FB23&amp;" (F"&amp;3+IFERROR(1*$BQ23,0)&amp;3+IFERROR(1*$BT23,0)&amp;"N"&amp;$BY23&amp;$BZ23&amp;")"</f>
        <v>00003 Template GSM  M-M-mate EL Spr Scan 1 (F33N11)</v>
      </c>
      <c r="AE23" s="10" t="str">
        <f ca="1">IF(MATCH(AD23,AD$5:AD23,0)=(COUNTA(AD$5:AD23)),"-","Dup")</f>
        <v>-</v>
      </c>
      <c r="AF23" s="23" t="b">
        <f t="shared" ca="1" si="29"/>
        <v>1</v>
      </c>
      <c r="AG23" s="23" t="b">
        <f t="shared" ca="1" si="29"/>
        <v>0</v>
      </c>
      <c r="AH23" s="23" t="str">
        <f t="shared" ca="1" si="29"/>
        <v>-</v>
      </c>
      <c r="AI23" s="23" t="str">
        <f t="shared" ca="1" si="29"/>
        <v>-</v>
      </c>
      <c r="AJ23" s="23" t="str">
        <f t="shared" ca="1" si="29"/>
        <v>-</v>
      </c>
      <c r="AK23" s="23" t="str">
        <f t="shared" ca="1" si="29"/>
        <v>-</v>
      </c>
      <c r="AL23" s="23" t="str">
        <f t="shared" ca="1" si="29"/>
        <v>-</v>
      </c>
      <c r="AM23" s="23" t="str">
        <f t="shared" ca="1" si="29"/>
        <v>-</v>
      </c>
      <c r="AN23" s="23" t="str">
        <f t="shared" ca="1" si="29"/>
        <v>-</v>
      </c>
      <c r="AO23" s="23" t="str">
        <f t="shared" ca="1" si="29"/>
        <v>-</v>
      </c>
      <c r="AP23" s="23" t="str">
        <f t="shared" ca="1" si="29"/>
        <v>-</v>
      </c>
      <c r="AQ23" s="23">
        <f t="shared" ca="1" si="29"/>
        <v>1</v>
      </c>
      <c r="AR23" s="23">
        <f t="shared" ca="1" si="29"/>
        <v>1</v>
      </c>
      <c r="AS23" s="23" t="str">
        <f t="shared" ca="1" si="29"/>
        <v>-</v>
      </c>
      <c r="AT23" s="23" t="str">
        <f t="shared" ca="1" si="29"/>
        <v>-</v>
      </c>
      <c r="AU23" s="23" t="str">
        <f t="shared" ca="1" si="29"/>
        <v>-</v>
      </c>
      <c r="AV23" s="23" t="str">
        <f t="shared" ca="1" si="36"/>
        <v>-</v>
      </c>
      <c r="AW23" s="23" t="str">
        <f t="shared" ca="1" si="36"/>
        <v>-</v>
      </c>
      <c r="AX23" s="23" t="str">
        <f t="shared" ca="1" si="36"/>
        <v>-</v>
      </c>
      <c r="AY23" s="23" t="str">
        <f t="shared" ca="1" si="36"/>
        <v>-</v>
      </c>
      <c r="AZ23" s="23" t="str">
        <f t="shared" ca="1" si="36"/>
        <v>-</v>
      </c>
      <c r="BA23" s="23" t="str">
        <f t="shared" ca="1" si="36"/>
        <v>-</v>
      </c>
      <c r="BB23" s="23" t="str">
        <f t="shared" ca="1" si="36"/>
        <v>-</v>
      </c>
      <c r="BC23" s="23" t="str">
        <f t="shared" ca="1" si="36"/>
        <v>-</v>
      </c>
      <c r="BD23" s="23" t="str">
        <f t="shared" ca="1" si="36"/>
        <v>-</v>
      </c>
      <c r="BE23" s="23" t="str">
        <f t="shared" ca="1" si="36"/>
        <v>-</v>
      </c>
      <c r="BF23" s="23" t="str">
        <f t="shared" ca="1" si="36"/>
        <v>-</v>
      </c>
      <c r="BG23" s="23" t="str">
        <f t="shared" ca="1" si="36"/>
        <v>-</v>
      </c>
      <c r="BH23" s="23" t="str">
        <f t="shared" ca="1" si="36"/>
        <v>-</v>
      </c>
      <c r="BI23" s="23" t="str">
        <f t="shared" ca="1" si="36"/>
        <v>-</v>
      </c>
      <c r="BJ23" s="23" t="str">
        <f t="shared" ca="1" si="36"/>
        <v>-</v>
      </c>
      <c r="BK23" s="23" t="str">
        <f t="shared" ca="1" si="36"/>
        <v>-</v>
      </c>
      <c r="BL23" s="23" t="str">
        <f t="shared" ca="1" si="36"/>
        <v>-</v>
      </c>
      <c r="BM23" s="23" t="str">
        <f t="shared" ca="1" si="36"/>
        <v>-</v>
      </c>
      <c r="BN23" s="23" t="str">
        <f t="shared" ca="1" si="36"/>
        <v>-</v>
      </c>
      <c r="BO23" s="23" t="str">
        <f t="shared" ca="1" si="36"/>
        <v>-</v>
      </c>
      <c r="BP23" s="23" t="str">
        <f t="shared" ca="1" si="36"/>
        <v>-</v>
      </c>
      <c r="BQ23" s="23" t="str">
        <f t="shared" ca="1" si="36"/>
        <v>-</v>
      </c>
      <c r="BR23" s="23" t="str">
        <f t="shared" ca="1" si="36"/>
        <v>-</v>
      </c>
      <c r="BS23" s="23" t="str">
        <f t="shared" ca="1" si="36"/>
        <v>-</v>
      </c>
      <c r="BT23" s="23" t="str">
        <f t="shared" ca="1" si="36"/>
        <v>-</v>
      </c>
      <c r="BU23" s="23" t="str">
        <f t="shared" ca="1" si="36"/>
        <v>-</v>
      </c>
      <c r="BV23" s="23" t="str">
        <f t="shared" ca="1" si="36"/>
        <v>-</v>
      </c>
      <c r="BW23" s="23" t="str">
        <f t="shared" ca="1" si="36"/>
        <v>-</v>
      </c>
      <c r="BX23" s="23" t="str">
        <f t="shared" ca="1" si="36"/>
        <v>-</v>
      </c>
      <c r="BY23" s="23">
        <f t="shared" ca="1" si="36"/>
        <v>1</v>
      </c>
      <c r="BZ23" s="23">
        <f t="shared" ca="1" si="36"/>
        <v>1</v>
      </c>
      <c r="CA23" s="23">
        <f t="shared" ca="1" si="36"/>
        <v>0</v>
      </c>
      <c r="CB23" s="23" t="str">
        <f t="shared" ca="1" si="36"/>
        <v>-</v>
      </c>
      <c r="CC23" s="23" t="str">
        <f t="shared" ca="1" si="36"/>
        <v>-</v>
      </c>
      <c r="CD23" s="23" t="str">
        <f t="shared" ca="1" si="36"/>
        <v>-</v>
      </c>
      <c r="CE23" s="23" t="str">
        <f t="shared" ca="1" si="36"/>
        <v>-</v>
      </c>
      <c r="CF23" s="23" t="str">
        <f t="shared" ca="1" si="36"/>
        <v>-</v>
      </c>
      <c r="CG23" s="23" t="str">
        <f t="shared" ca="1" si="36"/>
        <v>-</v>
      </c>
      <c r="CH23" s="23" t="str">
        <f t="shared" ca="1" si="36"/>
        <v>-</v>
      </c>
      <c r="CI23" s="23">
        <f t="shared" ca="1" si="36"/>
        <v>0</v>
      </c>
      <c r="CJ23" s="23" t="str">
        <f t="shared" ca="1" si="36"/>
        <v>-</v>
      </c>
      <c r="CK23" s="23" t="str">
        <f t="shared" ca="1" si="36"/>
        <v>-</v>
      </c>
      <c r="CL23" s="23" t="str">
        <f t="shared" ca="1" si="36"/>
        <v>-</v>
      </c>
      <c r="CM23" s="23" t="str">
        <f t="shared" ca="1" si="36"/>
        <v>-</v>
      </c>
      <c r="CN23" s="23" t="str">
        <f t="shared" ca="1" si="36"/>
        <v>-</v>
      </c>
      <c r="CO23" s="23">
        <f t="shared" ca="1" si="36"/>
        <v>0</v>
      </c>
      <c r="CP23" s="23">
        <f t="shared" ca="1" si="36"/>
        <v>0</v>
      </c>
      <c r="CQ23" s="23">
        <f t="shared" ca="1" si="36"/>
        <v>0</v>
      </c>
      <c r="CR23" s="23">
        <f t="shared" ca="1" si="36"/>
        <v>0</v>
      </c>
      <c r="CS23" s="23">
        <f t="shared" ca="1" si="36"/>
        <v>0</v>
      </c>
      <c r="CT23" s="23">
        <f t="shared" ca="1" si="36"/>
        <v>0</v>
      </c>
      <c r="CU23" s="23">
        <f t="shared" ca="1" si="36"/>
        <v>0</v>
      </c>
      <c r="CV23" s="23">
        <f t="shared" ref="CV23:CV24" ca="1" si="52">OFFSET(CV$5,$B23,0)</f>
        <v>0</v>
      </c>
      <c r="CW23" s="23">
        <f t="shared" ca="1" si="38"/>
        <v>0</v>
      </c>
      <c r="CX23" s="23">
        <f t="shared" ca="1" si="38"/>
        <v>0</v>
      </c>
      <c r="CY23" s="23">
        <f t="shared" ca="1" si="38"/>
        <v>0</v>
      </c>
      <c r="CZ23" s="23" t="str">
        <f t="shared" ca="1" si="38"/>
        <v>-</v>
      </c>
      <c r="DA23" s="23" t="str">
        <f t="shared" ca="1" si="38"/>
        <v>-</v>
      </c>
      <c r="DB23" s="23">
        <f t="shared" ca="1" si="49"/>
        <v>19</v>
      </c>
      <c r="DC23" s="23">
        <f t="shared" ca="1" si="49"/>
        <v>19</v>
      </c>
      <c r="DD23" s="23" t="str">
        <f t="shared" ca="1" si="38"/>
        <v>-</v>
      </c>
      <c r="DE23" s="23" t="str">
        <f t="shared" ca="1" si="38"/>
        <v>-</v>
      </c>
      <c r="DF23" s="23" t="str">
        <f t="shared" ca="1" si="38"/>
        <v>-</v>
      </c>
      <c r="DG23" s="23" t="str">
        <f t="shared" ca="1" si="38"/>
        <v>-</v>
      </c>
      <c r="DH23" s="23" t="str">
        <f t="shared" ca="1" si="38"/>
        <v>-</v>
      </c>
      <c r="DI23" s="23" t="str">
        <f t="shared" ca="1" si="38"/>
        <v>-</v>
      </c>
      <c r="DJ23" s="23" t="str">
        <f t="shared" ca="1" si="38"/>
        <v>-</v>
      </c>
      <c r="DK23" s="5">
        <f ca="1">INDEX(i.FlkStrctr,$H23,DK$18)</f>
        <v>0</v>
      </c>
      <c r="DL23" s="23" t="str">
        <f t="shared" ca="1" si="38"/>
        <v>-</v>
      </c>
      <c r="DM23" s="23" t="str">
        <f t="shared" ca="1" si="38"/>
        <v>-</v>
      </c>
      <c r="DN23" s="23" t="str">
        <f t="shared" ca="1" si="38"/>
        <v>-</v>
      </c>
      <c r="DO23" s="23" t="str">
        <f t="shared" ca="1" si="38"/>
        <v>-</v>
      </c>
      <c r="DP23" s="5" t="b">
        <f ca="1">INDEX(i.FlkStrctr,$H23,DP$18)</f>
        <v>0</v>
      </c>
      <c r="DQ23" s="23" t="str">
        <f t="shared" ca="1" si="38"/>
        <v>-</v>
      </c>
      <c r="DR23" s="23">
        <f t="shared" ca="1" si="38"/>
        <v>0</v>
      </c>
      <c r="DS23" s="23" t="str">
        <f t="shared" ca="1" si="38"/>
        <v>-</v>
      </c>
      <c r="DT23" s="23">
        <f t="shared" ca="1" si="38"/>
        <v>1</v>
      </c>
      <c r="DU23" s="23">
        <f t="shared" ca="1" si="38"/>
        <v>0</v>
      </c>
      <c r="DV23" s="23">
        <f t="shared" ca="1" si="38"/>
        <v>1</v>
      </c>
      <c r="DW23" s="23">
        <f t="shared" ca="1" si="38"/>
        <v>1</v>
      </c>
      <c r="DX23" s="23">
        <f t="shared" ca="1" si="38"/>
        <v>1</v>
      </c>
      <c r="DY23" s="23">
        <f t="shared" ca="1" si="38"/>
        <v>0</v>
      </c>
      <c r="DZ23" s="23">
        <f t="shared" ca="1" si="38"/>
        <v>0</v>
      </c>
      <c r="EA23" s="23">
        <f t="shared" ca="1" si="38"/>
        <v>0</v>
      </c>
      <c r="EB23" s="23">
        <f t="shared" ca="1" si="38"/>
        <v>0</v>
      </c>
      <c r="EC23" s="23">
        <f t="shared" ca="1" si="38"/>
        <v>1</v>
      </c>
      <c r="ED23" s="23">
        <f t="shared" ca="1" si="38"/>
        <v>0</v>
      </c>
      <c r="EE23" s="23">
        <f t="shared" ca="1" si="38"/>
        <v>0</v>
      </c>
      <c r="EF23" s="23">
        <f t="shared" ca="1" si="38"/>
        <v>0</v>
      </c>
      <c r="EG23" s="23">
        <f t="shared" ca="1" si="38"/>
        <v>0</v>
      </c>
      <c r="EH23" s="23">
        <f t="shared" ca="1" si="38"/>
        <v>0</v>
      </c>
      <c r="EI23" s="23">
        <f t="shared" ca="1" si="38"/>
        <v>0</v>
      </c>
      <c r="EJ23" s="23">
        <f t="shared" ca="1" si="38"/>
        <v>0</v>
      </c>
      <c r="EK23" s="23">
        <f t="shared" ca="1" si="38"/>
        <v>1</v>
      </c>
      <c r="EL23" s="23">
        <f t="shared" ca="1" si="38"/>
        <v>0</v>
      </c>
      <c r="EM23" s="5">
        <f t="shared" si="39"/>
        <v>0</v>
      </c>
      <c r="EN23" s="5">
        <f t="shared" si="39"/>
        <v>0</v>
      </c>
      <c r="EO23" s="5">
        <f t="shared" si="39"/>
        <v>0</v>
      </c>
      <c r="EP23" s="5">
        <f t="shared" si="39"/>
        <v>0</v>
      </c>
      <c r="EQ23" s="5">
        <f t="shared" si="39"/>
        <v>0</v>
      </c>
      <c r="ER23" s="23">
        <f t="shared" ca="1" si="38"/>
        <v>0</v>
      </c>
      <c r="ES23" s="23">
        <f t="shared" ca="1" si="38"/>
        <v>0</v>
      </c>
      <c r="ET23" s="23" t="str">
        <f t="shared" ca="1" si="38"/>
        <v>-</v>
      </c>
      <c r="EU23" s="23" t="str">
        <f t="shared" ca="1" si="38"/>
        <v>-</v>
      </c>
      <c r="EV23" s="23" t="str">
        <f t="shared" ca="1" si="38"/>
        <v>-</v>
      </c>
      <c r="EW23" s="23" t="str">
        <f t="shared" ca="1" si="38"/>
        <v>-</v>
      </c>
      <c r="EX23" s="5" t="b">
        <f t="shared" si="40"/>
        <v>0</v>
      </c>
      <c r="EY23" s="5" t="b">
        <f t="shared" si="40"/>
        <v>0</v>
      </c>
      <c r="EZ23" s="5" t="b">
        <f t="shared" si="40"/>
        <v>1</v>
      </c>
      <c r="FA23" s="23">
        <f t="shared" ca="1" si="38"/>
        <v>1</v>
      </c>
      <c r="FB23" s="23">
        <f t="shared" ca="1" si="38"/>
        <v>1</v>
      </c>
      <c r="FC23" s="23" t="str">
        <f t="shared" ca="1" si="38"/>
        <v>-</v>
      </c>
      <c r="FD23" s="23" t="str">
        <f t="shared" ca="1" si="38"/>
        <v>-</v>
      </c>
      <c r="FE23" s="23" t="str">
        <f t="shared" ca="1" si="38"/>
        <v>-</v>
      </c>
      <c r="FF23" s="23" t="str">
        <f t="shared" ca="1" si="38"/>
        <v>-</v>
      </c>
      <c r="FG23" s="5" t="str">
        <f t="shared" ca="1" si="50"/>
        <v>-</v>
      </c>
      <c r="FH23" s="5" t="str">
        <f ca="1">INDEX(i.GI,$H23,2*($J23-1)+FH$18)</f>
        <v>-</v>
      </c>
      <c r="FI23" s="5" t="str">
        <f t="shared" ca="1" si="51"/>
        <v>-</v>
      </c>
      <c r="FJ23" s="5" t="str">
        <f ca="1">INDEX(i.GI,$H23,2*($J23-1)+FJ$18)</f>
        <v>-</v>
      </c>
      <c r="FK23" s="23" t="str">
        <f t="shared" ca="1" si="41"/>
        <v>-</v>
      </c>
      <c r="FL23" s="23" t="str">
        <f t="shared" ca="1" si="41"/>
        <v>-</v>
      </c>
      <c r="FM23" s="23" t="b">
        <f t="shared" ca="1" si="42"/>
        <v>1</v>
      </c>
      <c r="FN23" s="23" t="str">
        <f t="shared" ca="1" si="42"/>
        <v>-</v>
      </c>
      <c r="FO23" s="23" t="str">
        <f t="shared" ca="1" si="43"/>
        <v>-</v>
      </c>
      <c r="FP23" s="23" t="str">
        <f t="shared" ca="1" si="43"/>
        <v>-</v>
      </c>
      <c r="FQ23" s="23" t="str">
        <f t="shared" ca="1" si="43"/>
        <v>-</v>
      </c>
      <c r="FR23" s="5">
        <f t="shared" ca="1" si="44"/>
        <v>1</v>
      </c>
      <c r="FS23" s="5">
        <f t="shared" ca="1" si="44"/>
        <v>0</v>
      </c>
      <c r="FT23" s="5">
        <f t="shared" ca="1" si="44"/>
        <v>0</v>
      </c>
      <c r="FU23" s="5">
        <f t="shared" ca="1" si="44"/>
        <v>0</v>
      </c>
      <c r="FV23" s="5">
        <f t="shared" ca="1" si="44"/>
        <v>240</v>
      </c>
      <c r="FW23" s="23">
        <f t="shared" ca="1" si="43"/>
        <v>1</v>
      </c>
      <c r="FX23" s="23">
        <f t="shared" ca="1" si="43"/>
        <v>0</v>
      </c>
      <c r="FY23" s="23">
        <f t="shared" ca="1" si="43"/>
        <v>1</v>
      </c>
      <c r="FZ23" s="23">
        <f t="shared" ca="1" si="43"/>
        <v>1</v>
      </c>
      <c r="GA23" s="23">
        <f t="shared" ca="1" si="43"/>
        <v>0</v>
      </c>
      <c r="GB23" s="23">
        <f t="shared" ca="1" si="43"/>
        <v>70</v>
      </c>
      <c r="GC23" s="23">
        <f t="shared" ca="1" si="43"/>
        <v>50</v>
      </c>
      <c r="GD23" s="23">
        <f t="shared" ca="1" si="43"/>
        <v>70</v>
      </c>
      <c r="GE23" s="23">
        <f t="shared" ca="1" si="43"/>
        <v>50</v>
      </c>
      <c r="GF23" s="5">
        <f ca="1">INDEX(i.WoolPrices,$K23,GF$18)</f>
        <v>0.75</v>
      </c>
      <c r="GG23" s="5">
        <f ca="1">INDEX(i.MeatPrices,$L23,GG$18)</f>
        <v>1.5</v>
      </c>
      <c r="GH23" s="5">
        <f ca="1">INDEX(i.GrainPrices,$M23,GH$18)</f>
        <v>1.25</v>
      </c>
      <c r="GI23" s="23">
        <f t="shared" ca="1" si="43"/>
        <v>1</v>
      </c>
      <c r="GJ23" s="23">
        <f t="shared" ca="1" si="43"/>
        <v>1</v>
      </c>
      <c r="GK23" s="23">
        <f t="shared" ca="1" si="43"/>
        <v>1</v>
      </c>
      <c r="GL23" s="23">
        <f t="shared" ca="1" si="43"/>
        <v>1</v>
      </c>
      <c r="GM23" s="23">
        <f t="shared" ca="1" si="43"/>
        <v>1</v>
      </c>
      <c r="GN23" s="23">
        <f t="shared" ca="1" si="43"/>
        <v>1</v>
      </c>
      <c r="GO23" s="23">
        <f t="shared" ca="1" si="43"/>
        <v>1</v>
      </c>
      <c r="GP23" s="23">
        <f t="shared" ca="1" si="43"/>
        <v>0</v>
      </c>
      <c r="GQ23" s="23" t="str">
        <f t="shared" ca="1" si="43"/>
        <v>-</v>
      </c>
      <c r="GR23" s="23" t="str">
        <f t="shared" ca="1" si="43"/>
        <v>-</v>
      </c>
      <c r="GS23" s="23">
        <f t="shared" ca="1" si="43"/>
        <v>0</v>
      </c>
      <c r="GT23" s="23">
        <f t="shared" ca="1" si="43"/>
        <v>0</v>
      </c>
      <c r="GU23" s="29">
        <v>0</v>
      </c>
    </row>
    <row r="24" spans="1:203" outlineLevel="1">
      <c r="A24" s="26">
        <f t="shared" si="9"/>
        <v>19</v>
      </c>
      <c r="B24" s="26">
        <f t="shared" si="46"/>
        <v>15</v>
      </c>
      <c r="C24">
        <v>10</v>
      </c>
      <c r="D24" t="b">
        <v>1</v>
      </c>
      <c r="E24" t="b">
        <v>0</v>
      </c>
      <c r="F24" t="b">
        <v>0</v>
      </c>
      <c r="G24" s="35">
        <v>3</v>
      </c>
      <c r="H24" s="123">
        <f t="shared" ca="1" si="47"/>
        <v>18</v>
      </c>
      <c r="I24" s="35">
        <v>2</v>
      </c>
      <c r="J24" s="35">
        <v>5</v>
      </c>
      <c r="K24" s="123">
        <f t="shared" ca="1" si="48"/>
        <v>1</v>
      </c>
      <c r="L24" s="123">
        <f t="shared" ca="1" si="48"/>
        <v>2</v>
      </c>
      <c r="M24" s="123">
        <f t="shared" ca="1" si="48"/>
        <v>1</v>
      </c>
      <c r="N24" s="35">
        <v>5</v>
      </c>
      <c r="O24" s="35">
        <v>2</v>
      </c>
      <c r="P24" s="35">
        <v>5</v>
      </c>
      <c r="Q24" s="35">
        <v>2</v>
      </c>
      <c r="R24" s="35">
        <v>2</v>
      </c>
      <c r="S24" s="35">
        <v>2</v>
      </c>
      <c r="T24" s="35">
        <v>2</v>
      </c>
      <c r="U24" s="35">
        <v>1</v>
      </c>
      <c r="V24" s="35">
        <v>2</v>
      </c>
      <c r="W24" s="35">
        <v>2</v>
      </c>
      <c r="X24" s="35">
        <v>2</v>
      </c>
      <c r="Y24" s="35">
        <v>2</v>
      </c>
      <c r="Z24" s="35"/>
      <c r="AA24">
        <f ca="1">MOD(INT(($H24-1)/PRODUCT(AB$19:$AC$19)),AA$19)+1</f>
        <v>1</v>
      </c>
      <c r="AB24">
        <f ca="1">MOD(INT(($H24-1)/PRODUCT(AC$19:$AC$19)),AB$19)+1</f>
        <v>1</v>
      </c>
      <c r="AC24">
        <f ca="1">MOD($H24-1,AC$19)+1</f>
        <v>2</v>
      </c>
      <c r="AD24" s="3" t="str">
        <f ca="1">TEXT(LEFT(AD23,5)+1,"00000")&amp;MID(AD23,6,FIND(" ",AD23,7)-5)&amp;d.RegionName&amp;IF($DK24&lt;3," M-M"," Mat")&amp;IF($DP24=TRUE,"&amp;BBT","")&amp;IF($FP24&lt;&gt;0,"-mate EL","")&amp;IF($EX24," Aut","")&amp;IF($EY24," Win","")&amp;IF($EZ24," Spr","")&amp;" Scan "&amp;$FB24&amp;" (F"&amp;3+IFERROR(1*$BQ24,0)&amp;3+IFERROR(1*$BT24,0)&amp;"N"&amp;$BY24&amp;$BZ24&amp;")"</f>
        <v>00004 Template GSM  M-M-mate EL Spr Scan 1 (F33N11)</v>
      </c>
      <c r="AE24" s="10" t="str">
        <f ca="1">IF(MATCH(AD24,AD$5:AD24,0)=(COUNTA(AD$5:AD24)),"-","Dup")</f>
        <v>-</v>
      </c>
      <c r="AF24" s="23" t="b">
        <f t="shared" ca="1" si="29"/>
        <v>1</v>
      </c>
      <c r="AG24" s="23" t="b">
        <f t="shared" ca="1" si="29"/>
        <v>0</v>
      </c>
      <c r="AH24" s="23" t="str">
        <f t="shared" ca="1" si="29"/>
        <v>-</v>
      </c>
      <c r="AI24" s="23" t="str">
        <f t="shared" ca="1" si="29"/>
        <v>-</v>
      </c>
      <c r="AJ24" s="23" t="str">
        <f t="shared" ca="1" si="29"/>
        <v>-</v>
      </c>
      <c r="AK24" s="23" t="str">
        <f t="shared" ca="1" si="29"/>
        <v>-</v>
      </c>
      <c r="AL24" s="23" t="str">
        <f t="shared" ca="1" si="29"/>
        <v>-</v>
      </c>
      <c r="AM24" s="23" t="str">
        <f t="shared" ca="1" si="29"/>
        <v>-</v>
      </c>
      <c r="AN24" s="23" t="str">
        <f t="shared" ca="1" si="29"/>
        <v>-</v>
      </c>
      <c r="AO24" s="23" t="str">
        <f t="shared" ca="1" si="29"/>
        <v>-</v>
      </c>
      <c r="AP24" s="23" t="str">
        <f t="shared" ca="1" si="29"/>
        <v>-</v>
      </c>
      <c r="AQ24" s="23">
        <f t="shared" ca="1" si="29"/>
        <v>1</v>
      </c>
      <c r="AR24" s="23">
        <f t="shared" ca="1" si="29"/>
        <v>1</v>
      </c>
      <c r="AS24" s="23" t="str">
        <f t="shared" ca="1" si="29"/>
        <v>-</v>
      </c>
      <c r="AT24" s="23" t="str">
        <f t="shared" ca="1" si="29"/>
        <v>-</v>
      </c>
      <c r="AU24" s="23" t="str">
        <f t="shared" ca="1" si="29"/>
        <v>-</v>
      </c>
      <c r="AV24" s="23" t="str">
        <f t="shared" ref="AV24:CU24" ca="1" si="53">OFFSET(AV$5,$B24,0)</f>
        <v>-</v>
      </c>
      <c r="AW24" s="23" t="str">
        <f t="shared" ca="1" si="53"/>
        <v>-</v>
      </c>
      <c r="AX24" s="23" t="str">
        <f t="shared" ca="1" si="53"/>
        <v>-</v>
      </c>
      <c r="AY24" s="23" t="str">
        <f t="shared" ca="1" si="53"/>
        <v>-</v>
      </c>
      <c r="AZ24" s="23" t="str">
        <f t="shared" ca="1" si="53"/>
        <v>-</v>
      </c>
      <c r="BA24" s="23" t="str">
        <f t="shared" ca="1" si="53"/>
        <v>-</v>
      </c>
      <c r="BB24" s="23" t="str">
        <f t="shared" ca="1" si="53"/>
        <v>-</v>
      </c>
      <c r="BC24" s="23" t="str">
        <f t="shared" ca="1" si="53"/>
        <v>-</v>
      </c>
      <c r="BD24" s="23" t="str">
        <f t="shared" ca="1" si="53"/>
        <v>-</v>
      </c>
      <c r="BE24" s="23" t="str">
        <f t="shared" ca="1" si="53"/>
        <v>-</v>
      </c>
      <c r="BF24" s="23" t="str">
        <f t="shared" ca="1" si="53"/>
        <v>-</v>
      </c>
      <c r="BG24" s="23" t="str">
        <f t="shared" ca="1" si="53"/>
        <v>-</v>
      </c>
      <c r="BH24" s="23" t="str">
        <f t="shared" ca="1" si="53"/>
        <v>-</v>
      </c>
      <c r="BI24" s="23" t="str">
        <f t="shared" ca="1" si="53"/>
        <v>-</v>
      </c>
      <c r="BJ24" s="23" t="str">
        <f t="shared" ca="1" si="53"/>
        <v>-</v>
      </c>
      <c r="BK24" s="23" t="str">
        <f t="shared" ca="1" si="53"/>
        <v>-</v>
      </c>
      <c r="BL24" s="23" t="str">
        <f t="shared" ca="1" si="53"/>
        <v>-</v>
      </c>
      <c r="BM24" s="23" t="str">
        <f t="shared" ca="1" si="53"/>
        <v>-</v>
      </c>
      <c r="BN24" s="23" t="str">
        <f t="shared" ca="1" si="53"/>
        <v>-</v>
      </c>
      <c r="BO24" s="23" t="str">
        <f t="shared" ca="1" si="53"/>
        <v>-</v>
      </c>
      <c r="BP24" s="23" t="str">
        <f t="shared" ca="1" si="53"/>
        <v>-</v>
      </c>
      <c r="BQ24" s="23" t="str">
        <f t="shared" ca="1" si="53"/>
        <v>-</v>
      </c>
      <c r="BR24" s="23" t="str">
        <f t="shared" ca="1" si="53"/>
        <v>-</v>
      </c>
      <c r="BS24" s="23" t="str">
        <f t="shared" ca="1" si="53"/>
        <v>-</v>
      </c>
      <c r="BT24" s="23" t="str">
        <f t="shared" ca="1" si="53"/>
        <v>-</v>
      </c>
      <c r="BU24" s="23" t="str">
        <f t="shared" ca="1" si="53"/>
        <v>-</v>
      </c>
      <c r="BV24" s="23" t="str">
        <f t="shared" ca="1" si="53"/>
        <v>-</v>
      </c>
      <c r="BW24" s="23" t="str">
        <f t="shared" ca="1" si="53"/>
        <v>-</v>
      </c>
      <c r="BX24" s="23" t="str">
        <f t="shared" ca="1" si="53"/>
        <v>-</v>
      </c>
      <c r="BY24" s="23">
        <f t="shared" ca="1" si="53"/>
        <v>1</v>
      </c>
      <c r="BZ24" s="23">
        <f t="shared" ca="1" si="53"/>
        <v>1</v>
      </c>
      <c r="CA24" s="23">
        <f t="shared" ca="1" si="53"/>
        <v>0</v>
      </c>
      <c r="CB24" s="23" t="str">
        <f t="shared" ca="1" si="53"/>
        <v>-</v>
      </c>
      <c r="CC24" s="23" t="str">
        <f t="shared" ca="1" si="53"/>
        <v>-</v>
      </c>
      <c r="CD24" s="23" t="str">
        <f t="shared" ca="1" si="53"/>
        <v>-</v>
      </c>
      <c r="CE24" s="23" t="str">
        <f t="shared" ca="1" si="53"/>
        <v>-</v>
      </c>
      <c r="CF24" s="23" t="str">
        <f t="shared" ca="1" si="53"/>
        <v>-</v>
      </c>
      <c r="CG24" s="23" t="str">
        <f t="shared" ca="1" si="53"/>
        <v>-</v>
      </c>
      <c r="CH24" s="23" t="str">
        <f t="shared" ca="1" si="53"/>
        <v>-</v>
      </c>
      <c r="CI24" s="23">
        <f t="shared" ca="1" si="53"/>
        <v>0</v>
      </c>
      <c r="CJ24" s="23" t="str">
        <f t="shared" ca="1" si="53"/>
        <v>-</v>
      </c>
      <c r="CK24" s="23" t="str">
        <f t="shared" ca="1" si="53"/>
        <v>-</v>
      </c>
      <c r="CL24" s="23" t="str">
        <f t="shared" ca="1" si="53"/>
        <v>-</v>
      </c>
      <c r="CM24" s="23" t="str">
        <f t="shared" ca="1" si="53"/>
        <v>-</v>
      </c>
      <c r="CN24" s="23" t="str">
        <f t="shared" ca="1" si="53"/>
        <v>-</v>
      </c>
      <c r="CO24" s="23">
        <f t="shared" ca="1" si="53"/>
        <v>0</v>
      </c>
      <c r="CP24" s="23">
        <f t="shared" ca="1" si="53"/>
        <v>0</v>
      </c>
      <c r="CQ24" s="23">
        <f t="shared" ca="1" si="53"/>
        <v>0</v>
      </c>
      <c r="CR24" s="23">
        <f t="shared" ca="1" si="53"/>
        <v>0</v>
      </c>
      <c r="CS24" s="23">
        <f t="shared" ca="1" si="53"/>
        <v>0</v>
      </c>
      <c r="CT24" s="23">
        <f t="shared" ca="1" si="53"/>
        <v>0</v>
      </c>
      <c r="CU24" s="23">
        <f t="shared" ca="1" si="53"/>
        <v>0</v>
      </c>
      <c r="CV24" s="23">
        <f t="shared" ca="1" si="52"/>
        <v>0</v>
      </c>
      <c r="CW24" s="23">
        <f t="shared" ca="1" si="38"/>
        <v>0</v>
      </c>
      <c r="CX24" s="23">
        <f t="shared" ca="1" si="38"/>
        <v>0</v>
      </c>
      <c r="CY24" s="23">
        <f t="shared" ca="1" si="38"/>
        <v>0</v>
      </c>
      <c r="CZ24" s="23" t="str">
        <f t="shared" ca="1" si="38"/>
        <v>-</v>
      </c>
      <c r="DA24" s="23" t="str">
        <f t="shared" ca="1" si="38"/>
        <v>-</v>
      </c>
      <c r="DB24" s="23">
        <f t="shared" ca="1" si="49"/>
        <v>19</v>
      </c>
      <c r="DC24" s="23">
        <f t="shared" ca="1" si="49"/>
        <v>19</v>
      </c>
      <c r="DD24" s="23" t="str">
        <f t="shared" ca="1" si="38"/>
        <v>-</v>
      </c>
      <c r="DE24" s="23" t="str">
        <f t="shared" ca="1" si="38"/>
        <v>-</v>
      </c>
      <c r="DF24" s="23" t="str">
        <f t="shared" ca="1" si="38"/>
        <v>-</v>
      </c>
      <c r="DG24" s="23" t="str">
        <f t="shared" ca="1" si="38"/>
        <v>-</v>
      </c>
      <c r="DH24" s="23" t="str">
        <f t="shared" ca="1" si="38"/>
        <v>-</v>
      </c>
      <c r="DI24" s="23" t="str">
        <f t="shared" ca="1" si="38"/>
        <v>-</v>
      </c>
      <c r="DJ24" s="23" t="str">
        <f t="shared" ca="1" si="38"/>
        <v>-</v>
      </c>
      <c r="DK24" s="5">
        <f ca="1">INDEX(i.FlkStrctr,$H24,DK$18)</f>
        <v>1</v>
      </c>
      <c r="DL24" s="23" t="str">
        <f t="shared" ca="1" si="38"/>
        <v>-</v>
      </c>
      <c r="DM24" s="23" t="str">
        <f t="shared" ca="1" si="38"/>
        <v>-</v>
      </c>
      <c r="DN24" s="23" t="str">
        <f t="shared" ca="1" si="38"/>
        <v>-</v>
      </c>
      <c r="DO24" s="23" t="str">
        <f t="shared" ca="1" si="38"/>
        <v>-</v>
      </c>
      <c r="DP24" s="5" t="b">
        <f ca="1">INDEX(i.FlkStrctr,$H24,DP$18)</f>
        <v>0</v>
      </c>
      <c r="DQ24" s="23" t="str">
        <f t="shared" ca="1" si="38"/>
        <v>-</v>
      </c>
      <c r="DR24" s="23">
        <f t="shared" ca="1" si="38"/>
        <v>0</v>
      </c>
      <c r="DS24" s="23" t="str">
        <f t="shared" ca="1" si="38"/>
        <v>-</v>
      </c>
      <c r="DT24" s="23">
        <f t="shared" ca="1" si="38"/>
        <v>1</v>
      </c>
      <c r="DU24" s="23">
        <f t="shared" ca="1" si="38"/>
        <v>0</v>
      </c>
      <c r="DV24" s="23">
        <f t="shared" ca="1" si="38"/>
        <v>1</v>
      </c>
      <c r="DW24" s="23">
        <f t="shared" ca="1" si="38"/>
        <v>1</v>
      </c>
      <c r="DX24" s="23">
        <f t="shared" ca="1" si="38"/>
        <v>1</v>
      </c>
      <c r="DY24" s="23">
        <f t="shared" ca="1" si="38"/>
        <v>0</v>
      </c>
      <c r="DZ24" s="23">
        <f t="shared" ca="1" si="38"/>
        <v>0</v>
      </c>
      <c r="EA24" s="23">
        <f t="shared" ca="1" si="38"/>
        <v>0</v>
      </c>
      <c r="EB24" s="23">
        <f t="shared" ca="1" si="38"/>
        <v>0</v>
      </c>
      <c r="EC24" s="23">
        <f t="shared" ca="1" si="38"/>
        <v>1</v>
      </c>
      <c r="ED24" s="23">
        <f t="shared" ca="1" si="38"/>
        <v>0</v>
      </c>
      <c r="EE24" s="23">
        <f t="shared" ca="1" si="38"/>
        <v>0</v>
      </c>
      <c r="EF24" s="23">
        <f t="shared" ca="1" si="38"/>
        <v>0</v>
      </c>
      <c r="EG24" s="23">
        <f t="shared" ca="1" si="38"/>
        <v>0</v>
      </c>
      <c r="EH24" s="23">
        <f t="shared" ca="1" si="38"/>
        <v>0</v>
      </c>
      <c r="EI24" s="23">
        <f t="shared" ca="1" si="38"/>
        <v>0</v>
      </c>
      <c r="EJ24" s="23">
        <f t="shared" ca="1" si="38"/>
        <v>0</v>
      </c>
      <c r="EK24" s="23">
        <f t="shared" ca="1" si="38"/>
        <v>1</v>
      </c>
      <c r="EL24" s="23">
        <f t="shared" ca="1" si="38"/>
        <v>0</v>
      </c>
      <c r="EM24" s="5">
        <f t="shared" si="39"/>
        <v>-0.1</v>
      </c>
      <c r="EN24" s="5">
        <f t="shared" si="39"/>
        <v>-0.17</v>
      </c>
      <c r="EO24" s="5">
        <f t="shared" si="39"/>
        <v>-0.2</v>
      </c>
      <c r="EP24" s="5">
        <f t="shared" si="39"/>
        <v>-0.2</v>
      </c>
      <c r="EQ24" s="5">
        <f t="shared" si="39"/>
        <v>-0.2</v>
      </c>
      <c r="ER24" s="23">
        <f t="shared" ca="1" si="38"/>
        <v>0</v>
      </c>
      <c r="ES24" s="23">
        <f t="shared" ca="1" si="38"/>
        <v>0</v>
      </c>
      <c r="ET24" s="23" t="str">
        <f t="shared" ca="1" si="38"/>
        <v>-</v>
      </c>
      <c r="EU24" s="23" t="str">
        <f t="shared" ca="1" si="38"/>
        <v>-</v>
      </c>
      <c r="EV24" s="23" t="str">
        <f t="shared" ca="1" si="38"/>
        <v>-</v>
      </c>
      <c r="EW24" s="23" t="str">
        <f t="shared" ca="1" si="38"/>
        <v>-</v>
      </c>
      <c r="EX24" s="5" t="b">
        <f t="shared" si="40"/>
        <v>0</v>
      </c>
      <c r="EY24" s="5" t="b">
        <f t="shared" si="40"/>
        <v>0</v>
      </c>
      <c r="EZ24" s="5" t="b">
        <f t="shared" si="40"/>
        <v>1</v>
      </c>
      <c r="FA24" s="23">
        <f t="shared" ca="1" si="38"/>
        <v>1</v>
      </c>
      <c r="FB24" s="23">
        <f t="shared" ca="1" si="38"/>
        <v>1</v>
      </c>
      <c r="FC24" s="23" t="str">
        <f t="shared" ca="1" si="38"/>
        <v>-</v>
      </c>
      <c r="FD24" s="23" t="str">
        <f t="shared" ca="1" si="38"/>
        <v>-</v>
      </c>
      <c r="FE24" s="23" t="str">
        <f t="shared" ca="1" si="38"/>
        <v>-</v>
      </c>
      <c r="FF24" s="23" t="str">
        <f t="shared" ca="1" si="38"/>
        <v>-</v>
      </c>
      <c r="FG24" s="5" t="str">
        <f t="shared" ca="1" si="50"/>
        <v>-</v>
      </c>
      <c r="FH24" s="5" t="str">
        <f ca="1">INDEX(i.GI,$H24,2*($J24-1)+FH$18)</f>
        <v>-</v>
      </c>
      <c r="FI24" s="5" t="str">
        <f t="shared" ca="1" si="51"/>
        <v>-</v>
      </c>
      <c r="FJ24" s="5" t="str">
        <f ca="1">INDEX(i.GI,$H24,2*($J24-1)+FJ$18)</f>
        <v>-</v>
      </c>
      <c r="FK24" s="23" t="str">
        <f t="shared" ca="1" si="41"/>
        <v>-</v>
      </c>
      <c r="FL24" s="23" t="str">
        <f t="shared" ca="1" si="41"/>
        <v>-</v>
      </c>
      <c r="FM24" s="23" t="b">
        <f t="shared" ca="1" si="42"/>
        <v>1</v>
      </c>
      <c r="FN24" s="23" t="str">
        <f t="shared" ca="1" si="42"/>
        <v>-</v>
      </c>
      <c r="FO24" s="23" t="str">
        <f t="shared" ca="1" si="43"/>
        <v>-</v>
      </c>
      <c r="FP24" s="23" t="str">
        <f t="shared" ca="1" si="43"/>
        <v>-</v>
      </c>
      <c r="FQ24" s="23" t="str">
        <f t="shared" ca="1" si="43"/>
        <v>-</v>
      </c>
      <c r="FR24" s="5">
        <f t="shared" ca="1" si="44"/>
        <v>1</v>
      </c>
      <c r="FS24" s="5">
        <f t="shared" ca="1" si="44"/>
        <v>0</v>
      </c>
      <c r="FT24" s="5">
        <f t="shared" ca="1" si="44"/>
        <v>0</v>
      </c>
      <c r="FU24" s="5">
        <f t="shared" ca="1" si="44"/>
        <v>0</v>
      </c>
      <c r="FV24" s="5">
        <f t="shared" ca="1" si="44"/>
        <v>240</v>
      </c>
      <c r="FW24" s="23">
        <f t="shared" ca="1" si="43"/>
        <v>1</v>
      </c>
      <c r="FX24" s="23">
        <f t="shared" ca="1" si="43"/>
        <v>0</v>
      </c>
      <c r="FY24" s="23">
        <f t="shared" ca="1" si="43"/>
        <v>1</v>
      </c>
      <c r="FZ24" s="23">
        <f t="shared" ca="1" si="43"/>
        <v>1</v>
      </c>
      <c r="GA24" s="23">
        <f t="shared" ca="1" si="43"/>
        <v>0</v>
      </c>
      <c r="GB24" s="23">
        <f t="shared" ca="1" si="43"/>
        <v>70</v>
      </c>
      <c r="GC24" s="23">
        <f t="shared" ca="1" si="43"/>
        <v>50</v>
      </c>
      <c r="GD24" s="23">
        <f t="shared" ca="1" si="43"/>
        <v>70</v>
      </c>
      <c r="GE24" s="23">
        <f t="shared" ca="1" si="43"/>
        <v>50</v>
      </c>
      <c r="GF24" s="5">
        <f ca="1">INDEX(i.WoolPrices,$K24,GF$18)</f>
        <v>1</v>
      </c>
      <c r="GG24" s="5">
        <f ca="1">INDEX(i.MeatPrices,$L24,GG$18)</f>
        <v>0.75</v>
      </c>
      <c r="GH24" s="5">
        <f ca="1">INDEX(i.GrainPrices,$M24,GH$18)</f>
        <v>1</v>
      </c>
      <c r="GI24" s="23">
        <f t="shared" ca="1" si="43"/>
        <v>1</v>
      </c>
      <c r="GJ24" s="23">
        <f t="shared" ca="1" si="43"/>
        <v>1</v>
      </c>
      <c r="GK24" s="23">
        <f t="shared" ca="1" si="43"/>
        <v>1</v>
      </c>
      <c r="GL24" s="23">
        <f t="shared" ca="1" si="43"/>
        <v>1</v>
      </c>
      <c r="GM24" s="23">
        <f t="shared" ca="1" si="43"/>
        <v>1</v>
      </c>
      <c r="GN24" s="23">
        <f t="shared" ca="1" si="43"/>
        <v>1</v>
      </c>
      <c r="GO24" s="23">
        <f t="shared" ca="1" si="43"/>
        <v>1</v>
      </c>
      <c r="GP24" s="23">
        <f t="shared" ca="1" si="43"/>
        <v>0</v>
      </c>
      <c r="GQ24" s="23" t="str">
        <f t="shared" ca="1" si="43"/>
        <v>-</v>
      </c>
      <c r="GR24" s="23" t="str">
        <f t="shared" ca="1" si="43"/>
        <v>-</v>
      </c>
      <c r="GS24" s="23">
        <f t="shared" ca="1" si="43"/>
        <v>0</v>
      </c>
      <c r="GT24" s="23">
        <f t="shared" ca="1" si="43"/>
        <v>0</v>
      </c>
      <c r="GU24" s="29">
        <v>0</v>
      </c>
    </row>
    <row r="25" spans="1:203" outlineLevel="1">
      <c r="A25" s="26">
        <f t="shared" si="9"/>
        <v>20</v>
      </c>
      <c r="B25" s="26"/>
      <c r="D25" t="b">
        <v>0</v>
      </c>
      <c r="E25" s="16"/>
      <c r="F25" s="16"/>
      <c r="AD25" s="12" t="s">
        <v>870</v>
      </c>
      <c r="AE25" s="10" t="str">
        <f ca="1">IF(MATCH(AD25,AD$5:AD25,0)=(COUNTA(AD$5:AD25)),"-","Dup")</f>
        <v>-</v>
      </c>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22">
        <v>1</v>
      </c>
      <c r="GC25" s="22">
        <v>2</v>
      </c>
      <c r="GD25" s="22">
        <v>3</v>
      </c>
      <c r="GE25" s="22">
        <v>4</v>
      </c>
      <c r="GF25" s="17"/>
      <c r="GG25" s="17"/>
      <c r="GH25" s="17"/>
      <c r="GI25" s="17"/>
      <c r="GJ25" s="17"/>
      <c r="GK25" s="17"/>
      <c r="GL25" s="17"/>
      <c r="GM25" s="17"/>
      <c r="GN25" s="17"/>
      <c r="GO25" s="17"/>
      <c r="GP25" s="17"/>
      <c r="GQ25" s="17"/>
      <c r="GR25" s="17"/>
      <c r="GS25" s="17"/>
      <c r="GT25" s="17"/>
      <c r="GU25" s="29">
        <v>0</v>
      </c>
    </row>
    <row r="26" spans="1:203" outlineLevel="1">
      <c r="A26" s="26">
        <f t="shared" si="9"/>
        <v>21</v>
      </c>
      <c r="B26" s="26"/>
      <c r="D26" t="b">
        <v>0</v>
      </c>
      <c r="E26" s="16"/>
      <c r="F26" s="16"/>
      <c r="AD26" s="12" t="s">
        <v>871</v>
      </c>
      <c r="AE26" s="10" t="str">
        <f ca="1">IF(MATCH(AD26,AD$5:AD26,0)=(COUNTA(AD$5:AD26)),"-","Dup")</f>
        <v>-</v>
      </c>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22">
        <v>6</v>
      </c>
      <c r="EM26" s="17"/>
      <c r="EN26" s="17"/>
      <c r="EO26" s="22">
        <v>7</v>
      </c>
      <c r="EP26" s="22">
        <v>8</v>
      </c>
      <c r="EQ26" s="22">
        <v>9</v>
      </c>
      <c r="ER26" s="17"/>
      <c r="ES26" s="17"/>
      <c r="ET26" s="17"/>
      <c r="EU26" s="17"/>
      <c r="EV26" s="17"/>
      <c r="EW26" s="17"/>
      <c r="EX26" s="17"/>
      <c r="EY26" s="17"/>
      <c r="EZ26" s="17"/>
      <c r="FA26" s="17"/>
      <c r="FB26" s="17"/>
      <c r="FC26" s="22">
        <v>1</v>
      </c>
      <c r="FD26" s="22">
        <v>2</v>
      </c>
      <c r="FE26" s="22">
        <v>3</v>
      </c>
      <c r="FF26" s="22">
        <v>4</v>
      </c>
      <c r="FG26" s="17"/>
      <c r="FH26" s="17"/>
      <c r="FI26" s="17"/>
      <c r="FJ26" s="17"/>
      <c r="FK26" s="17"/>
      <c r="FL26" s="17"/>
      <c r="FM26" s="17"/>
      <c r="FN26" s="17"/>
      <c r="FO26" s="17"/>
      <c r="FP26" s="17"/>
      <c r="FQ26" s="17"/>
      <c r="FR26" s="22">
        <v>5</v>
      </c>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29">
        <v>0</v>
      </c>
    </row>
    <row r="27" spans="1:203" outlineLevel="1">
      <c r="A27" s="26">
        <f t="shared" si="9"/>
        <v>22</v>
      </c>
      <c r="B27" s="26"/>
      <c r="D27" t="b">
        <v>0</v>
      </c>
      <c r="E27" s="16"/>
      <c r="F27" s="16"/>
      <c r="AD27" s="12" t="s">
        <v>872</v>
      </c>
      <c r="AE27" s="10" t="str">
        <f ca="1">IF(MATCH(AD27,AD$5:AD27,0)=(COUNTA(AD$5:AD27)),"-","Dup")</f>
        <v>-</v>
      </c>
      <c r="AF27" s="17"/>
      <c r="AG27" s="17"/>
      <c r="AH27" s="17"/>
      <c r="AI27" s="17"/>
      <c r="AJ27" s="17"/>
      <c r="AK27" s="17"/>
      <c r="AL27" s="17"/>
      <c r="AM27" s="17"/>
      <c r="AN27" s="17"/>
      <c r="AO27" s="17"/>
      <c r="AP27" s="17"/>
      <c r="AQ27" s="17"/>
      <c r="AR27" s="17"/>
      <c r="AS27" s="22">
        <v>3</v>
      </c>
      <c r="AT27" s="22">
        <v>4</v>
      </c>
      <c r="AU27" s="17"/>
      <c r="AV27" s="17"/>
      <c r="AW27" s="17"/>
      <c r="AX27" s="17"/>
      <c r="AY27" s="22">
        <v>1</v>
      </c>
      <c r="AZ27" s="17"/>
      <c r="BA27" s="22">
        <v>2</v>
      </c>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22">
        <v>1</v>
      </c>
      <c r="GK27" s="17"/>
      <c r="GL27" s="17"/>
      <c r="GM27" s="17"/>
      <c r="GN27" s="17"/>
      <c r="GO27" s="17"/>
      <c r="GP27" s="17"/>
      <c r="GQ27" s="17"/>
      <c r="GR27" s="17"/>
      <c r="GS27" s="17"/>
      <c r="GT27" s="17"/>
      <c r="GU27" s="29">
        <v>0</v>
      </c>
    </row>
    <row r="28" spans="1:203" outlineLevel="1">
      <c r="A28" s="26">
        <f t="shared" si="9"/>
        <v>23</v>
      </c>
      <c r="B28" s="26"/>
      <c r="D28" t="b">
        <v>0</v>
      </c>
      <c r="E28" s="16"/>
      <c r="F28" s="16"/>
      <c r="AD28" s="12" t="s">
        <v>873</v>
      </c>
      <c r="AE28" s="10" t="str">
        <f ca="1">IF(MATCH(AD28,AD$5:AD28,0)=(COUNTA(AD$5:AD28)),"-","Dup")</f>
        <v>-</v>
      </c>
      <c r="AF28" s="17"/>
      <c r="AG28" s="17"/>
      <c r="AH28" s="17"/>
      <c r="AI28" s="17"/>
      <c r="AJ28" s="17"/>
      <c r="AK28" s="17"/>
      <c r="AL28" s="17"/>
      <c r="AM28" s="17"/>
      <c r="AN28" s="17"/>
      <c r="AO28" s="17"/>
      <c r="AP28" s="17"/>
      <c r="AQ28" s="17"/>
      <c r="AR28" s="17"/>
      <c r="AS28" s="17"/>
      <c r="AT28" s="17"/>
      <c r="AU28" s="17"/>
      <c r="AV28" s="17"/>
      <c r="AW28" s="17"/>
      <c r="AX28" s="17"/>
      <c r="AY28" s="17"/>
      <c r="AZ28" s="17"/>
      <c r="BA28" s="17"/>
      <c r="BB28" s="22">
        <v>1</v>
      </c>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29">
        <v>0</v>
      </c>
    </row>
    <row r="29" spans="1:203" ht="17.25" collapsed="1">
      <c r="A29" s="26">
        <f t="shared" si="9"/>
        <v>24</v>
      </c>
      <c r="B29" s="26"/>
      <c r="D29" t="b">
        <v>0</v>
      </c>
      <c r="E29" s="16"/>
      <c r="F29" s="16"/>
      <c r="AD29" s="12" t="s">
        <v>817</v>
      </c>
      <c r="AE29" s="10" t="str">
        <f ca="1">IF(MATCH(AD29,AD$5:AD29,0)=(COUNTA(AD$5:AD29)),"-","Dup")</f>
        <v>-</v>
      </c>
      <c r="AF29" s="17"/>
      <c r="AG29" s="17"/>
      <c r="AH29" s="17"/>
      <c r="AI29" s="17"/>
      <c r="AJ29" s="17"/>
      <c r="AK29" s="17"/>
      <c r="AL29" s="17"/>
      <c r="AM29" s="17"/>
      <c r="AN29" s="17"/>
      <c r="AO29" s="17"/>
      <c r="AP29" s="17"/>
      <c r="AQ29" s="39" t="s">
        <v>745</v>
      </c>
      <c r="AR29" s="38"/>
      <c r="AS29" s="39" t="s">
        <v>746</v>
      </c>
      <c r="AT29" s="38"/>
      <c r="AU29" s="17"/>
      <c r="AV29" s="17"/>
      <c r="AW29" s="17"/>
      <c r="AX29" s="17"/>
      <c r="AY29" s="39" t="s">
        <v>746</v>
      </c>
      <c r="AZ29" s="17"/>
      <c r="BA29" s="38"/>
      <c r="BB29" s="40" t="s">
        <v>747</v>
      </c>
      <c r="BC29" s="17"/>
      <c r="BD29" s="17"/>
      <c r="BE29" s="17"/>
      <c r="BF29" s="39" t="s">
        <v>745</v>
      </c>
      <c r="BG29" s="38"/>
      <c r="BH29" s="38"/>
      <c r="BI29" s="38"/>
      <c r="BJ29" s="17"/>
      <c r="BK29" s="17"/>
      <c r="BL29" s="39" t="s">
        <v>745</v>
      </c>
      <c r="BM29" s="38"/>
      <c r="BN29" s="38"/>
      <c r="BO29" s="38"/>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39" t="s">
        <v>748</v>
      </c>
      <c r="CP29" s="39"/>
      <c r="CQ29" s="39"/>
      <c r="CR29" s="39"/>
      <c r="CS29" s="39"/>
      <c r="CT29" s="39"/>
      <c r="CU29" s="39"/>
      <c r="CV29" s="17"/>
      <c r="CW29" s="17"/>
      <c r="CX29" s="17"/>
      <c r="CY29" s="17"/>
      <c r="CZ29" s="17"/>
      <c r="DA29" s="17"/>
      <c r="DB29" s="17"/>
      <c r="DC29" s="17"/>
      <c r="DD29" s="39" t="s">
        <v>749</v>
      </c>
      <c r="DE29" s="38"/>
      <c r="DF29" s="38"/>
      <c r="DG29" s="38"/>
      <c r="DH29" s="38"/>
      <c r="DI29" s="38"/>
      <c r="DJ29" s="38"/>
      <c r="DK29" s="17"/>
      <c r="DL29" s="17"/>
      <c r="DM29" s="17"/>
      <c r="DN29" s="17"/>
      <c r="DO29" s="17"/>
      <c r="DP29" s="17"/>
      <c r="DQ29" s="17"/>
      <c r="DR29" s="17"/>
      <c r="DS29" s="17"/>
      <c r="DT29" s="17"/>
      <c r="DU29" s="17"/>
      <c r="DV29" s="17"/>
      <c r="DW29" s="17"/>
      <c r="DX29" s="17"/>
      <c r="DY29" s="17"/>
      <c r="DZ29" s="17"/>
      <c r="EA29" s="17"/>
      <c r="EB29" s="17">
        <v>1</v>
      </c>
      <c r="EC29" s="17">
        <v>2</v>
      </c>
      <c r="ED29" s="17">
        <v>3</v>
      </c>
      <c r="EE29" s="17">
        <v>4</v>
      </c>
      <c r="EF29" s="17">
        <v>5</v>
      </c>
      <c r="EG29" s="17">
        <v>6</v>
      </c>
      <c r="EH29" s="17">
        <v>7</v>
      </c>
      <c r="EI29" s="17">
        <v>8</v>
      </c>
      <c r="EJ29" s="17"/>
      <c r="EK29" s="40" t="s">
        <v>750</v>
      </c>
      <c r="EL29" s="39" t="s">
        <v>751</v>
      </c>
      <c r="EM29" s="38"/>
      <c r="EN29" s="38"/>
      <c r="EO29" s="38"/>
      <c r="EP29" s="38"/>
      <c r="EQ29" s="38"/>
      <c r="ER29" s="39" t="s">
        <v>752</v>
      </c>
      <c r="ES29" s="38"/>
      <c r="ET29" s="17"/>
      <c r="EU29" s="17"/>
      <c r="EV29" s="17"/>
      <c r="EW29" s="17"/>
      <c r="EX29" s="22">
        <v>1</v>
      </c>
      <c r="EY29" s="22">
        <v>2</v>
      </c>
      <c r="EZ29" s="22">
        <v>3</v>
      </c>
      <c r="FA29" s="39" t="s">
        <v>751</v>
      </c>
      <c r="FB29" s="39" t="s">
        <v>751</v>
      </c>
      <c r="FC29" s="38"/>
      <c r="FD29" s="38"/>
      <c r="FE29" s="38"/>
      <c r="FF29" s="38"/>
      <c r="FG29" s="17"/>
      <c r="FH29" s="17" t="s">
        <v>753</v>
      </c>
      <c r="FI29" s="17"/>
      <c r="FJ29" s="17" t="s">
        <v>753</v>
      </c>
      <c r="FK29" s="17"/>
      <c r="FL29" s="17" t="s">
        <v>753</v>
      </c>
      <c r="FM29" s="17"/>
      <c r="FN29" s="17" t="s">
        <v>753</v>
      </c>
      <c r="FO29" s="39" t="s">
        <v>753</v>
      </c>
      <c r="FP29" s="17"/>
      <c r="FQ29" s="17"/>
      <c r="FR29" s="65" t="s">
        <v>751</v>
      </c>
      <c r="FS29" s="17"/>
      <c r="FT29" s="17"/>
      <c r="FU29" s="17"/>
      <c r="FV29" s="17"/>
      <c r="FW29" s="39" t="s">
        <v>749</v>
      </c>
      <c r="FX29" s="39"/>
      <c r="FY29" s="39"/>
      <c r="FZ29" s="39"/>
      <c r="GA29" s="39"/>
      <c r="GB29" s="39" t="s">
        <v>754</v>
      </c>
      <c r="GC29" s="38"/>
      <c r="GD29" s="38"/>
      <c r="GE29" s="38"/>
      <c r="GF29" s="17"/>
      <c r="GG29" s="17"/>
      <c r="GH29" s="17"/>
      <c r="GI29" s="66" t="s">
        <v>755</v>
      </c>
      <c r="GJ29" s="40" t="s">
        <v>746</v>
      </c>
      <c r="GK29" s="39" t="s">
        <v>753</v>
      </c>
      <c r="GL29" s="39"/>
      <c r="GM29" s="39"/>
      <c r="GN29" s="39"/>
      <c r="GO29" s="17"/>
      <c r="GP29" s="17"/>
      <c r="GQ29" s="17"/>
      <c r="GR29" s="17"/>
      <c r="GS29" s="17"/>
      <c r="GT29" s="17"/>
      <c r="GU29" s="29">
        <v>0</v>
      </c>
    </row>
    <row r="30" spans="1:203" ht="6.75" customHeight="1">
      <c r="A30" s="26">
        <f t="shared" ref="A30" si="54">ROW(A30)-5</f>
        <v>25</v>
      </c>
      <c r="B30" s="27">
        <v>0</v>
      </c>
      <c r="C30" s="27"/>
      <c r="D30" s="27" t="b">
        <v>0</v>
      </c>
      <c r="E30" s="27" t="b">
        <v>0</v>
      </c>
      <c r="F30" s="27" t="b">
        <v>0</v>
      </c>
      <c r="G30" s="27" t="b">
        <v>0</v>
      </c>
      <c r="H30" s="27" t="b">
        <v>0</v>
      </c>
      <c r="I30" s="27" t="b">
        <v>0</v>
      </c>
      <c r="J30" s="27" t="b">
        <v>0</v>
      </c>
      <c r="K30" s="27" t="b">
        <v>0</v>
      </c>
      <c r="L30" s="27" t="b">
        <v>0</v>
      </c>
      <c r="M30" s="27" t="b">
        <v>0</v>
      </c>
      <c r="N30" s="27" t="b">
        <v>0</v>
      </c>
      <c r="O30" s="27" t="b">
        <v>0</v>
      </c>
      <c r="P30" s="27" t="b">
        <v>0</v>
      </c>
      <c r="Q30" s="27" t="b">
        <v>0</v>
      </c>
      <c r="R30" s="27" t="b">
        <v>0</v>
      </c>
      <c r="S30" s="27" t="b">
        <v>0</v>
      </c>
      <c r="T30" s="27" t="b">
        <v>0</v>
      </c>
      <c r="U30" s="27" t="b">
        <v>0</v>
      </c>
      <c r="V30" s="27" t="b">
        <v>0</v>
      </c>
      <c r="W30" s="27" t="b">
        <v>0</v>
      </c>
      <c r="X30" s="27" t="b">
        <v>0</v>
      </c>
      <c r="Y30" s="27" t="b">
        <v>0</v>
      </c>
      <c r="Z30" s="27" t="b">
        <v>0</v>
      </c>
      <c r="AA30" s="27" t="b">
        <v>0</v>
      </c>
      <c r="AB30" s="27" t="b">
        <v>0</v>
      </c>
      <c r="AC30" s="27" t="b">
        <v>0</v>
      </c>
      <c r="AD30" s="7" t="s">
        <v>27</v>
      </c>
      <c r="AE30" s="11" t="str">
        <f ca="1">IF(MATCH(AD30,AD$5:AD30,0)=(COUNTA(AD$5:AD30)),"-","Dup")</f>
        <v>-</v>
      </c>
      <c r="AF30" s="9" t="str">
        <f t="shared" ref="AF30:AT30" si="55">AF$5</f>
        <v>-</v>
      </c>
      <c r="AG30" s="9" t="str">
        <f t="shared" si="55"/>
        <v>-</v>
      </c>
      <c r="AH30" s="9" t="str">
        <f t="shared" si="55"/>
        <v>-</v>
      </c>
      <c r="AI30" s="9" t="str">
        <f t="shared" si="55"/>
        <v>-</v>
      </c>
      <c r="AJ30" s="9" t="str">
        <f t="shared" si="55"/>
        <v>-</v>
      </c>
      <c r="AK30" s="9" t="str">
        <f t="shared" si="55"/>
        <v>-</v>
      </c>
      <c r="AL30" s="9" t="str">
        <f t="shared" si="55"/>
        <v>-</v>
      </c>
      <c r="AM30" s="9" t="str">
        <f t="shared" si="55"/>
        <v>-</v>
      </c>
      <c r="AN30" s="9" t="str">
        <f t="shared" si="55"/>
        <v>-</v>
      </c>
      <c r="AO30" s="9" t="str">
        <f t="shared" si="55"/>
        <v>-</v>
      </c>
      <c r="AP30" s="9" t="str">
        <f t="shared" si="55"/>
        <v>-</v>
      </c>
      <c r="AQ30" s="9">
        <f t="shared" si="55"/>
        <v>1</v>
      </c>
      <c r="AR30" s="9">
        <f t="shared" si="55"/>
        <v>1</v>
      </c>
      <c r="AS30" s="9" t="str">
        <f t="shared" si="55"/>
        <v>-</v>
      </c>
      <c r="AT30" s="9" t="str">
        <f t="shared" si="55"/>
        <v>-</v>
      </c>
      <c r="AU30" s="9" t="str">
        <f t="shared" ref="AU30:BH30" si="56">AU$5</f>
        <v>-</v>
      </c>
      <c r="AV30" s="9" t="str">
        <f t="shared" si="56"/>
        <v>-</v>
      </c>
      <c r="AW30" s="9" t="str">
        <f t="shared" si="56"/>
        <v>-</v>
      </c>
      <c r="AX30" s="9" t="str">
        <f t="shared" si="56"/>
        <v>-</v>
      </c>
      <c r="AY30" s="9" t="str">
        <f t="shared" si="56"/>
        <v>-</v>
      </c>
      <c r="AZ30" s="9" t="str">
        <f t="shared" si="56"/>
        <v>-</v>
      </c>
      <c r="BA30" s="9" t="str">
        <f t="shared" si="56"/>
        <v>-</v>
      </c>
      <c r="BB30" s="9" t="str">
        <f t="shared" si="56"/>
        <v>-</v>
      </c>
      <c r="BC30" s="9" t="str">
        <f t="shared" si="56"/>
        <v>-</v>
      </c>
      <c r="BD30" s="9" t="str">
        <f t="shared" si="56"/>
        <v>-</v>
      </c>
      <c r="BE30" s="9" t="str">
        <f t="shared" si="56"/>
        <v>-</v>
      </c>
      <c r="BF30" s="9" t="str">
        <f t="shared" si="56"/>
        <v>-</v>
      </c>
      <c r="BG30" s="9" t="str">
        <f t="shared" si="56"/>
        <v>-</v>
      </c>
      <c r="BH30" s="9" t="str">
        <f t="shared" si="56"/>
        <v>-</v>
      </c>
      <c r="BI30" s="9" t="str">
        <f t="shared" ref="BI30:BP30" si="57">BI$5</f>
        <v>-</v>
      </c>
      <c r="BJ30" s="9" t="str">
        <f t="shared" si="57"/>
        <v>-</v>
      </c>
      <c r="BK30" s="9" t="str">
        <f t="shared" si="57"/>
        <v>-</v>
      </c>
      <c r="BL30" s="9" t="str">
        <f t="shared" si="57"/>
        <v>-</v>
      </c>
      <c r="BM30" s="9" t="str">
        <f t="shared" si="57"/>
        <v>-</v>
      </c>
      <c r="BN30" s="9" t="str">
        <f t="shared" si="57"/>
        <v>-</v>
      </c>
      <c r="BO30" s="9" t="str">
        <f t="shared" si="57"/>
        <v>-</v>
      </c>
      <c r="BP30" s="9" t="str">
        <f t="shared" si="57"/>
        <v>-</v>
      </c>
      <c r="BQ30" s="9" t="str">
        <f t="shared" ref="BQ30:BZ30" si="58">BQ$5</f>
        <v>-</v>
      </c>
      <c r="BR30" s="9" t="str">
        <f t="shared" si="58"/>
        <v>-</v>
      </c>
      <c r="BS30" s="9" t="str">
        <f t="shared" si="58"/>
        <v>-</v>
      </c>
      <c r="BT30" s="9" t="str">
        <f t="shared" si="58"/>
        <v>-</v>
      </c>
      <c r="BU30" s="9" t="str">
        <f t="shared" si="58"/>
        <v>-</v>
      </c>
      <c r="BV30" s="9" t="str">
        <f t="shared" si="58"/>
        <v>-</v>
      </c>
      <c r="BW30" s="9" t="str">
        <f t="shared" si="58"/>
        <v>-</v>
      </c>
      <c r="BX30" s="9" t="str">
        <f t="shared" si="58"/>
        <v>-</v>
      </c>
      <c r="BY30" s="9" t="str">
        <f t="shared" si="58"/>
        <v>-</v>
      </c>
      <c r="BZ30" s="9" t="str">
        <f t="shared" si="58"/>
        <v>-</v>
      </c>
      <c r="CA30" s="9" t="str">
        <f t="shared" ref="CA30:CH30" si="59">CA$5</f>
        <v>-</v>
      </c>
      <c r="CB30" s="9" t="str">
        <f t="shared" si="59"/>
        <v>-</v>
      </c>
      <c r="CC30" s="9" t="str">
        <f t="shared" si="59"/>
        <v>-</v>
      </c>
      <c r="CD30" s="9" t="str">
        <f t="shared" si="59"/>
        <v>-</v>
      </c>
      <c r="CE30" s="9" t="str">
        <f t="shared" si="59"/>
        <v>-</v>
      </c>
      <c r="CF30" s="9" t="str">
        <f t="shared" si="59"/>
        <v>-</v>
      </c>
      <c r="CG30" s="9" t="str">
        <f t="shared" si="59"/>
        <v>-</v>
      </c>
      <c r="CH30" s="9" t="str">
        <f t="shared" si="59"/>
        <v>-</v>
      </c>
      <c r="CI30" s="7" t="s">
        <v>37</v>
      </c>
      <c r="CJ30" s="7" t="s">
        <v>37</v>
      </c>
      <c r="CK30" s="7" t="s">
        <v>37</v>
      </c>
      <c r="CL30" s="7" t="s">
        <v>37</v>
      </c>
      <c r="CM30" s="7" t="s">
        <v>37</v>
      </c>
      <c r="CN30" s="7" t="s">
        <v>37</v>
      </c>
      <c r="CO30" s="9">
        <f>CO$5</f>
        <v>0</v>
      </c>
      <c r="CP30" s="9">
        <f>CP$5</f>
        <v>0</v>
      </c>
      <c r="CQ30" s="9">
        <f t="shared" ref="CQ30:CU30" si="60">CQ$5</f>
        <v>0</v>
      </c>
      <c r="CR30" s="9">
        <f t="shared" si="60"/>
        <v>0</v>
      </c>
      <c r="CS30" s="9">
        <f t="shared" si="60"/>
        <v>0</v>
      </c>
      <c r="CT30" s="9">
        <f t="shared" si="60"/>
        <v>0</v>
      </c>
      <c r="CU30" s="9">
        <f t="shared" si="60"/>
        <v>0</v>
      </c>
      <c r="CV30" s="9">
        <f t="shared" ref="CV30:DV30" si="61">CV$5</f>
        <v>0</v>
      </c>
      <c r="CW30" s="9">
        <f t="shared" si="61"/>
        <v>0</v>
      </c>
      <c r="CX30" s="9">
        <f t="shared" si="61"/>
        <v>0</v>
      </c>
      <c r="CY30" s="9">
        <f t="shared" si="61"/>
        <v>0</v>
      </c>
      <c r="CZ30" s="9" t="str">
        <f t="shared" si="61"/>
        <v>-</v>
      </c>
      <c r="DA30" s="9" t="str">
        <f t="shared" si="61"/>
        <v>-</v>
      </c>
      <c r="DB30" s="9" t="str">
        <f t="shared" si="61"/>
        <v>-</v>
      </c>
      <c r="DC30" s="9" t="str">
        <f t="shared" si="61"/>
        <v>-</v>
      </c>
      <c r="DD30" s="9" t="str">
        <f t="shared" si="61"/>
        <v>-</v>
      </c>
      <c r="DE30" s="9" t="str">
        <f t="shared" si="61"/>
        <v>-</v>
      </c>
      <c r="DF30" s="9" t="str">
        <f t="shared" si="61"/>
        <v>-</v>
      </c>
      <c r="DG30" s="9" t="str">
        <f t="shared" si="61"/>
        <v>-</v>
      </c>
      <c r="DH30" s="9" t="str">
        <f t="shared" si="61"/>
        <v>-</v>
      </c>
      <c r="DI30" s="9" t="str">
        <f t="shared" si="61"/>
        <v>-</v>
      </c>
      <c r="DJ30" s="9" t="str">
        <f t="shared" si="61"/>
        <v>-</v>
      </c>
      <c r="DK30" s="9" t="str">
        <f t="shared" si="61"/>
        <v>-</v>
      </c>
      <c r="DL30" s="9" t="str">
        <f t="shared" si="61"/>
        <v>-</v>
      </c>
      <c r="DM30" s="9" t="str">
        <f t="shared" si="61"/>
        <v>-</v>
      </c>
      <c r="DN30" s="9" t="str">
        <f t="shared" si="61"/>
        <v>-</v>
      </c>
      <c r="DO30" s="9" t="str">
        <f t="shared" si="61"/>
        <v>-</v>
      </c>
      <c r="DP30" s="9" t="str">
        <f t="shared" si="61"/>
        <v>-</v>
      </c>
      <c r="DQ30" s="9" t="str">
        <f t="shared" si="61"/>
        <v>-</v>
      </c>
      <c r="DR30" s="9">
        <f t="shared" si="61"/>
        <v>0</v>
      </c>
      <c r="DS30" s="9" t="str">
        <f t="shared" si="61"/>
        <v>-</v>
      </c>
      <c r="DT30" s="9">
        <f t="shared" si="61"/>
        <v>1</v>
      </c>
      <c r="DU30" s="9">
        <f t="shared" si="61"/>
        <v>0</v>
      </c>
      <c r="DV30" s="9">
        <f t="shared" si="61"/>
        <v>1</v>
      </c>
      <c r="DW30" s="9">
        <v>1</v>
      </c>
      <c r="DX30" s="9">
        <f>DX$5</f>
        <v>1</v>
      </c>
      <c r="DY30" s="9">
        <f>DY$5</f>
        <v>0</v>
      </c>
      <c r="DZ30" s="9">
        <v>1</v>
      </c>
      <c r="EA30" s="9">
        <f t="shared" ref="EA30:ES30" si="62">EA$5</f>
        <v>0</v>
      </c>
      <c r="EB30" s="9">
        <f t="shared" si="62"/>
        <v>0</v>
      </c>
      <c r="EC30" s="9">
        <f t="shared" si="62"/>
        <v>1</v>
      </c>
      <c r="ED30" s="9">
        <f t="shared" si="62"/>
        <v>0</v>
      </c>
      <c r="EE30" s="9">
        <f t="shared" si="62"/>
        <v>0</v>
      </c>
      <c r="EF30" s="9">
        <f t="shared" si="62"/>
        <v>0</v>
      </c>
      <c r="EG30" s="9">
        <f t="shared" si="62"/>
        <v>0</v>
      </c>
      <c r="EH30" s="9">
        <f t="shared" si="62"/>
        <v>0</v>
      </c>
      <c r="EI30" s="9">
        <f t="shared" si="62"/>
        <v>0</v>
      </c>
      <c r="EJ30" s="9">
        <f t="shared" si="62"/>
        <v>0</v>
      </c>
      <c r="EK30" s="9">
        <f t="shared" si="62"/>
        <v>1</v>
      </c>
      <c r="EL30" s="9">
        <f t="shared" si="62"/>
        <v>0</v>
      </c>
      <c r="EM30" s="9">
        <f t="shared" si="62"/>
        <v>0</v>
      </c>
      <c r="EN30" s="9">
        <f t="shared" si="62"/>
        <v>0</v>
      </c>
      <c r="EO30" s="9">
        <f t="shared" si="62"/>
        <v>0</v>
      </c>
      <c r="EP30" s="9">
        <f t="shared" si="62"/>
        <v>0</v>
      </c>
      <c r="EQ30" s="9">
        <f t="shared" si="62"/>
        <v>0</v>
      </c>
      <c r="ER30" s="9">
        <f t="shared" si="62"/>
        <v>0</v>
      </c>
      <c r="ES30" s="9">
        <f t="shared" si="62"/>
        <v>0</v>
      </c>
      <c r="ET30" s="9" t="str">
        <f t="shared" ref="ET30:EW30" si="63">ET$5</f>
        <v>-</v>
      </c>
      <c r="EU30" s="9" t="str">
        <f t="shared" si="63"/>
        <v>-</v>
      </c>
      <c r="EV30" s="9" t="str">
        <f t="shared" si="63"/>
        <v>-</v>
      </c>
      <c r="EW30" s="9" t="str">
        <f t="shared" si="63"/>
        <v>-</v>
      </c>
      <c r="EX30" s="9" t="str">
        <f t="shared" ref="EX30:GT30" si="64">EX$5</f>
        <v>-</v>
      </c>
      <c r="EY30" s="9" t="str">
        <f t="shared" si="64"/>
        <v>-</v>
      </c>
      <c r="EZ30" s="9" t="str">
        <f t="shared" si="64"/>
        <v>-</v>
      </c>
      <c r="FA30" s="9" t="str">
        <f t="shared" si="64"/>
        <v>-</v>
      </c>
      <c r="FB30" s="9" t="str">
        <f t="shared" si="64"/>
        <v>-</v>
      </c>
      <c r="FC30" s="9" t="str">
        <f t="shared" si="64"/>
        <v>-</v>
      </c>
      <c r="FD30" s="9" t="str">
        <f t="shared" si="64"/>
        <v>-</v>
      </c>
      <c r="FE30" s="9" t="str">
        <f t="shared" si="64"/>
        <v>-</v>
      </c>
      <c r="FF30" s="9" t="str">
        <f t="shared" si="64"/>
        <v>-</v>
      </c>
      <c r="FG30" s="9" t="str">
        <f t="shared" si="64"/>
        <v>-</v>
      </c>
      <c r="FH30" s="9" t="str">
        <f t="shared" si="64"/>
        <v>-</v>
      </c>
      <c r="FI30" s="9" t="str">
        <f t="shared" si="64"/>
        <v>-</v>
      </c>
      <c r="FJ30" s="9" t="str">
        <f t="shared" si="64"/>
        <v>-</v>
      </c>
      <c r="FK30" s="9" t="str">
        <f>FK$5</f>
        <v>-</v>
      </c>
      <c r="FL30" s="9" t="str">
        <f>FL$5</f>
        <v>-</v>
      </c>
      <c r="FM30" s="9" t="str">
        <f>FM$5</f>
        <v>-</v>
      </c>
      <c r="FN30" s="9" t="str">
        <f>FN$5</f>
        <v>-</v>
      </c>
      <c r="FO30" s="9" t="str">
        <f t="shared" si="64"/>
        <v>-</v>
      </c>
      <c r="FP30" s="9" t="str">
        <f t="shared" si="64"/>
        <v>-</v>
      </c>
      <c r="FQ30" s="9" t="str">
        <f t="shared" si="64"/>
        <v>-</v>
      </c>
      <c r="FR30" s="9" t="str">
        <f t="shared" si="64"/>
        <v>-</v>
      </c>
      <c r="FS30" s="9" t="str">
        <f t="shared" si="64"/>
        <v>-</v>
      </c>
      <c r="FT30" s="9" t="str">
        <f t="shared" si="64"/>
        <v>-</v>
      </c>
      <c r="FU30" s="9" t="str">
        <f>FU$5</f>
        <v>-</v>
      </c>
      <c r="FV30" s="9" t="str">
        <f>FV$5</f>
        <v>-</v>
      </c>
      <c r="FW30" s="9">
        <f t="shared" si="64"/>
        <v>1</v>
      </c>
      <c r="FX30" s="9">
        <f t="shared" si="64"/>
        <v>0</v>
      </c>
      <c r="FY30" s="9">
        <f t="shared" si="64"/>
        <v>1</v>
      </c>
      <c r="FZ30" s="9">
        <f t="shared" si="64"/>
        <v>1</v>
      </c>
      <c r="GA30" s="9">
        <f t="shared" si="64"/>
        <v>0</v>
      </c>
      <c r="GB30" s="9" t="str">
        <f t="shared" si="64"/>
        <v>-</v>
      </c>
      <c r="GC30" s="9" t="str">
        <f t="shared" si="64"/>
        <v>-</v>
      </c>
      <c r="GD30" s="9" t="str">
        <f t="shared" si="64"/>
        <v>-</v>
      </c>
      <c r="GE30" s="9" t="str">
        <f t="shared" si="64"/>
        <v>-</v>
      </c>
      <c r="GF30" s="9">
        <f t="shared" si="64"/>
        <v>1</v>
      </c>
      <c r="GG30" s="9">
        <f t="shared" si="64"/>
        <v>1</v>
      </c>
      <c r="GH30" s="9">
        <f t="shared" si="64"/>
        <v>1</v>
      </c>
      <c r="GI30" s="9">
        <f t="shared" si="64"/>
        <v>1</v>
      </c>
      <c r="GJ30" s="9">
        <f t="shared" si="64"/>
        <v>1</v>
      </c>
      <c r="GK30" s="9">
        <f t="shared" si="64"/>
        <v>1</v>
      </c>
      <c r="GL30" s="9">
        <f t="shared" si="64"/>
        <v>1</v>
      </c>
      <c r="GM30" s="9">
        <f t="shared" si="64"/>
        <v>1</v>
      </c>
      <c r="GN30" s="9">
        <f t="shared" si="64"/>
        <v>1</v>
      </c>
      <c r="GO30" s="9">
        <f t="shared" si="64"/>
        <v>1</v>
      </c>
      <c r="GP30" s="9">
        <f t="shared" si="64"/>
        <v>1</v>
      </c>
      <c r="GQ30" s="9" t="str">
        <f t="shared" si="64"/>
        <v>-</v>
      </c>
      <c r="GR30" s="9" t="str">
        <f t="shared" si="64"/>
        <v>-</v>
      </c>
      <c r="GS30" s="9">
        <f t="shared" si="64"/>
        <v>0</v>
      </c>
      <c r="GT30" s="9">
        <f t="shared" si="64"/>
        <v>0</v>
      </c>
      <c r="GU30" s="29">
        <v>0</v>
      </c>
    </row>
    <row r="32" spans="1:203">
      <c r="H32" s="123">
        <f ca="1">INT(RAND()*H$19)+1</f>
        <v>49</v>
      </c>
      <c r="K32" s="123">
        <f ca="1">INT(RAND()*K$19)+1</f>
        <v>3</v>
      </c>
      <c r="L32" s="123">
        <f t="shared" ref="L32:M32" ca="1" si="65">INT(RAND()*L$19)+1</f>
        <v>3</v>
      </c>
      <c r="M32" s="123">
        <f t="shared" ca="1" si="65"/>
        <v>1</v>
      </c>
      <c r="AD32" s="3" t="s">
        <v>965</v>
      </c>
    </row>
    <row r="33" spans="30:30">
      <c r="AD33" s="22" t="str">
        <f>"000 Template"&amp;" "&amp;d.RegionName&amp;IF($DK33&lt;3," M-M"," Mat")&amp;IF($DP33=TRUE,"&amp;BBT","")&amp;IF($FP33&lt;&gt;0,"-mate EL","")&amp;IF($EX33," Aut","")&amp;IF($EY33," Win","")&amp;IF($EZ33," Spr","")&amp;" Scan "&amp;$FB33&amp;" (F"&amp;3+IFERROR(1*$BQ33,0)&amp;3+IFERROR(1*$BT33,0)&amp;"N"&amp;$BY33&amp;$BZ33&amp;")"</f>
        <v>000 Template GSM  M-M Scan  (F33N)</v>
      </c>
    </row>
    <row r="34" spans="30:30">
      <c r="AD34" s="3" t="str">
        <f>TEXT(LEFT(AD33,3)+1,"000")&amp;MID(AD33,4,FIND(" ",AD33,5)-3)&amp;d.RegionName&amp;IF($DK34&lt;3," M-M"," Mat")&amp;IF($DP34=TRUE,"&amp;BBT","")&amp;IF($FP34&lt;&gt;0,"-mate EL","")&amp;IF($EX34," Aut","")&amp;IF($EY34," Win","")&amp;IF($EZ34," Spr","")&amp;" Scan "&amp;$FB34&amp;" (F"&amp;3+IFERROR(1*$BQ34,0)&amp;3+IFERROR(1*$BT34,0)&amp;"N"&amp;$BY34&amp;$BZ34&amp;")"</f>
        <v>001 Template GSM  M-M Scan  (F33N)</v>
      </c>
    </row>
  </sheetData>
  <autoFilter ref="A4:GU31" xr:uid="{A5DE918E-332D-4563-9BCB-E13ECBAD8AE1}"/>
  <phoneticPr fontId="4" type="noConversion"/>
  <conditionalFormatting sqref="D5:F30">
    <cfRule type="cellIs" dxfId="97" priority="1" stopIfTrue="1" operator="equal">
      <formula>TRUE</formula>
    </cfRule>
  </conditionalFormatting>
  <conditionalFormatting sqref="AE1:GU1">
    <cfRule type="containsText" dxfId="96" priority="6" stopIfTrue="1" operator="containsText" text="sam">
      <formula>NOT(ISERROR(SEARCH("sam",AE1)))</formula>
    </cfRule>
    <cfRule type="containsText" dxfId="95" priority="13" stopIfTrue="1" operator="containsText" text="sap">
      <formula>NOT(ISERROR(SEARCH("sap",AE1)))</formula>
    </cfRule>
    <cfRule type="containsText" dxfId="94" priority="14" stopIfTrue="1" operator="containsText" text="saa">
      <formula>NOT(ISERROR(SEARCH("saa",AE1)))</formula>
    </cfRule>
    <cfRule type="cellIs" dxfId="93" priority="15" stopIfTrue="1" operator="equal">
      <formula>"sar"</formula>
    </cfRule>
    <cfRule type="cellIs" dxfId="92" priority="21" stopIfTrue="1" operator="equal">
      <formula>"sat"</formula>
    </cfRule>
    <cfRule type="cellIs" dxfId="91" priority="22"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AQ143"/>
  <sheetViews>
    <sheetView zoomScale="90" zoomScaleNormal="90" workbookViewId="0">
      <pane xSplit="2" ySplit="13" topLeftCell="C118" activePane="bottomRight" state="frozen"/>
      <selection pane="topRight" activeCell="C1" sqref="C1"/>
      <selection pane="bottomLeft" activeCell="A26" sqref="A26"/>
      <selection pane="bottomRight" activeCell="B132" sqref="B132"/>
    </sheetView>
  </sheetViews>
  <sheetFormatPr defaultRowHeight="15" outlineLevelRow="1"/>
  <cols>
    <col min="2" max="2" width="43.28515625" customWidth="1"/>
    <col min="3" max="3" width="6.28515625" customWidth="1"/>
    <col min="4" max="4" width="7" customWidth="1"/>
    <col min="5" max="124" width="6.28515625" customWidth="1"/>
  </cols>
  <sheetData>
    <row r="1" spans="1:43">
      <c r="B1" t="s">
        <v>388</v>
      </c>
      <c r="H1" t="s">
        <v>650</v>
      </c>
      <c r="I1" s="42"/>
    </row>
    <row r="2" spans="1:43">
      <c r="B2" t="s">
        <v>804</v>
      </c>
    </row>
    <row r="3" spans="1:43">
      <c r="B3" t="s">
        <v>390</v>
      </c>
    </row>
    <row r="4" spans="1:43">
      <c r="A4" s="19" t="s">
        <v>626</v>
      </c>
    </row>
    <row r="5" spans="1:43" ht="16.5">
      <c r="B5" s="46" t="s">
        <v>598</v>
      </c>
      <c r="C5" s="67">
        <v>1</v>
      </c>
      <c r="D5" s="81" t="str">
        <f>CHOOSE(d.Region,"GSM ","CWM ","SWV ")</f>
        <v xml:space="preserve">GSM </v>
      </c>
      <c r="E5" s="81"/>
      <c r="F5" s="81"/>
      <c r="G5" s="81"/>
      <c r="H5" s="81"/>
      <c r="I5" s="81"/>
      <c r="J5" s="81"/>
      <c r="K5" s="81"/>
      <c r="L5" s="81"/>
      <c r="M5" s="82" t="s">
        <v>667</v>
      </c>
      <c r="N5" s="82"/>
      <c r="O5" s="82"/>
      <c r="P5" s="82"/>
      <c r="Q5" s="82"/>
      <c r="R5" s="82"/>
      <c r="S5" s="82"/>
      <c r="T5" s="82"/>
      <c r="U5" s="82"/>
      <c r="V5" s="82"/>
      <c r="W5" s="82" t="s">
        <v>708</v>
      </c>
      <c r="X5" s="82"/>
      <c r="Y5" s="82"/>
      <c r="Z5" s="82"/>
      <c r="AA5" s="82"/>
      <c r="AB5" s="82"/>
      <c r="AC5" s="82"/>
      <c r="AD5" s="82"/>
      <c r="AE5" s="82"/>
      <c r="AF5" s="82"/>
      <c r="AG5" s="82" t="s">
        <v>666</v>
      </c>
      <c r="AH5" s="82"/>
      <c r="AI5" s="82"/>
      <c r="AJ5" s="82"/>
      <c r="AK5" s="82"/>
      <c r="AL5" s="82"/>
      <c r="AM5" s="82"/>
      <c r="AN5" s="82"/>
      <c r="AO5" s="82"/>
      <c r="AP5" s="82"/>
      <c r="AQ5" s="81"/>
    </row>
    <row r="6" spans="1:43">
      <c r="B6" s="80" t="s">
        <v>709</v>
      </c>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1"/>
      <c r="AN6" s="81"/>
      <c r="AO6" s="81"/>
      <c r="AP6" s="81"/>
      <c r="AQ6" s="81"/>
    </row>
    <row r="7" spans="1:43" ht="36" outlineLevel="1">
      <c r="B7" s="80"/>
      <c r="C7" s="83" t="s">
        <v>710</v>
      </c>
      <c r="D7" s="83" t="s">
        <v>711</v>
      </c>
      <c r="E7" s="83" t="s">
        <v>712</v>
      </c>
      <c r="F7" s="83" t="s">
        <v>847</v>
      </c>
      <c r="G7" s="83" t="s">
        <v>848</v>
      </c>
      <c r="H7" s="83" t="s">
        <v>713</v>
      </c>
      <c r="I7" s="83" t="s">
        <v>714</v>
      </c>
      <c r="J7" s="83" t="s">
        <v>715</v>
      </c>
      <c r="K7" s="83" t="s">
        <v>715</v>
      </c>
      <c r="L7" s="83" t="s">
        <v>715</v>
      </c>
      <c r="M7" s="83" t="s">
        <v>710</v>
      </c>
      <c r="N7" s="83" t="s">
        <v>711</v>
      </c>
      <c r="O7" s="83" t="s">
        <v>712</v>
      </c>
      <c r="P7" s="83" t="s">
        <v>847</v>
      </c>
      <c r="Q7" s="83" t="s">
        <v>848</v>
      </c>
      <c r="R7" s="83" t="s">
        <v>713</v>
      </c>
      <c r="S7" s="83" t="s">
        <v>714</v>
      </c>
      <c r="T7" s="83" t="s">
        <v>715</v>
      </c>
      <c r="U7" s="83" t="s">
        <v>715</v>
      </c>
      <c r="V7" s="83" t="s">
        <v>715</v>
      </c>
      <c r="W7" s="83" t="s">
        <v>710</v>
      </c>
      <c r="X7" s="83" t="s">
        <v>711</v>
      </c>
      <c r="Y7" s="83" t="s">
        <v>712</v>
      </c>
      <c r="Z7" s="83" t="s">
        <v>847</v>
      </c>
      <c r="AA7" s="83" t="s">
        <v>848</v>
      </c>
      <c r="AB7" s="83" t="s">
        <v>713</v>
      </c>
      <c r="AC7" s="83" t="s">
        <v>714</v>
      </c>
      <c r="AD7" s="83" t="s">
        <v>715</v>
      </c>
      <c r="AE7" s="83" t="s">
        <v>715</v>
      </c>
      <c r="AF7" s="83" t="s">
        <v>715</v>
      </c>
      <c r="AG7" s="83" t="s">
        <v>710</v>
      </c>
      <c r="AH7" s="83" t="s">
        <v>711</v>
      </c>
      <c r="AI7" s="83" t="s">
        <v>712</v>
      </c>
      <c r="AJ7" s="83" t="s">
        <v>847</v>
      </c>
      <c r="AK7" s="83" t="s">
        <v>848</v>
      </c>
      <c r="AL7" s="83" t="s">
        <v>713</v>
      </c>
      <c r="AM7" s="83" t="s">
        <v>714</v>
      </c>
      <c r="AN7" s="83" t="s">
        <v>715</v>
      </c>
      <c r="AO7" s="83" t="s">
        <v>715</v>
      </c>
      <c r="AP7" s="83" t="s">
        <v>715</v>
      </c>
      <c r="AQ7" s="81"/>
    </row>
    <row r="8" spans="1:43" outlineLevel="1">
      <c r="B8" s="68" t="s">
        <v>778</v>
      </c>
      <c r="C8" s="77">
        <f t="shared" ref="C8:L13" si="0">CHOOSE(d.Region,M8,W8,AG8)</f>
        <v>-0.04</v>
      </c>
      <c r="D8" s="77">
        <f t="shared" si="0"/>
        <v>0.87</v>
      </c>
      <c r="E8" s="77">
        <f t="shared" si="0"/>
        <v>0.8</v>
      </c>
      <c r="F8" s="77">
        <f t="shared" si="0"/>
        <v>0</v>
      </c>
      <c r="G8" s="77">
        <f t="shared" si="0"/>
        <v>0</v>
      </c>
      <c r="H8" s="77">
        <f t="shared" si="0"/>
        <v>0.64</v>
      </c>
      <c r="I8" s="77">
        <f t="shared" si="0"/>
        <v>0.21</v>
      </c>
      <c r="J8" s="77">
        <f t="shared" si="0"/>
        <v>0.19</v>
      </c>
      <c r="K8" s="77">
        <f t="shared" si="0"/>
        <v>0.19</v>
      </c>
      <c r="L8" s="77">
        <f t="shared" si="0"/>
        <v>0.19</v>
      </c>
      <c r="M8" s="84">
        <v>-0.04</v>
      </c>
      <c r="N8" s="84">
        <v>0.87</v>
      </c>
      <c r="O8" s="84">
        <v>0.8</v>
      </c>
      <c r="P8" s="84">
        <v>0</v>
      </c>
      <c r="Q8" s="84">
        <v>0</v>
      </c>
      <c r="R8" s="84">
        <v>0.64</v>
      </c>
      <c r="S8" s="84">
        <v>0.21</v>
      </c>
      <c r="T8" s="85">
        <v>0.19</v>
      </c>
      <c r="U8" s="85">
        <v>0.19</v>
      </c>
      <c r="V8" s="85">
        <v>0.19</v>
      </c>
      <c r="W8" s="84">
        <v>-0.04</v>
      </c>
      <c r="X8" s="84">
        <v>0.96</v>
      </c>
      <c r="Y8" s="84">
        <v>1.8</v>
      </c>
      <c r="Z8" s="84">
        <v>0</v>
      </c>
      <c r="AA8" s="84">
        <v>0</v>
      </c>
      <c r="AB8" s="84">
        <v>0.64</v>
      </c>
      <c r="AC8" s="84">
        <v>0.21</v>
      </c>
      <c r="AD8" s="85">
        <v>0.19</v>
      </c>
      <c r="AE8" s="85">
        <v>0.19</v>
      </c>
      <c r="AF8" s="85">
        <v>0.19</v>
      </c>
      <c r="AG8" s="84">
        <v>-0.04</v>
      </c>
      <c r="AH8" s="84">
        <v>0.83</v>
      </c>
      <c r="AI8" s="84">
        <v>-0.75</v>
      </c>
      <c r="AJ8" s="84">
        <v>0</v>
      </c>
      <c r="AK8" s="84">
        <v>0</v>
      </c>
      <c r="AL8" s="84">
        <v>0.64</v>
      </c>
      <c r="AM8" s="84">
        <v>0.31</v>
      </c>
      <c r="AN8" s="85">
        <v>0.09</v>
      </c>
      <c r="AO8" s="85">
        <v>0.09</v>
      </c>
      <c r="AP8" s="85">
        <v>0.09</v>
      </c>
      <c r="AQ8" s="81"/>
    </row>
    <row r="9" spans="1:43" outlineLevel="1">
      <c r="B9" s="69" t="s">
        <v>603</v>
      </c>
      <c r="C9" s="103">
        <f t="shared" si="0"/>
        <v>-0.04</v>
      </c>
      <c r="D9" s="103">
        <f t="shared" si="0"/>
        <v>0.87</v>
      </c>
      <c r="E9" s="103">
        <f t="shared" si="0"/>
        <v>0.8</v>
      </c>
      <c r="F9" s="103">
        <f t="shared" si="0"/>
        <v>0</v>
      </c>
      <c r="G9" s="103">
        <f t="shared" si="0"/>
        <v>0</v>
      </c>
      <c r="H9" s="103">
        <f t="shared" si="0"/>
        <v>0.64</v>
      </c>
      <c r="I9" s="103">
        <f t="shared" si="0"/>
        <v>0.21</v>
      </c>
      <c r="J9" s="103">
        <f t="shared" si="0"/>
        <v>0.19</v>
      </c>
      <c r="K9" s="103">
        <f t="shared" si="0"/>
        <v>0.19</v>
      </c>
      <c r="L9" s="103">
        <f t="shared" si="0"/>
        <v>0.19</v>
      </c>
      <c r="M9" s="104">
        <v>-0.04</v>
      </c>
      <c r="N9" s="104">
        <v>0.87</v>
      </c>
      <c r="O9" s="104">
        <v>0.8</v>
      </c>
      <c r="P9" s="104">
        <v>0</v>
      </c>
      <c r="Q9" s="104">
        <v>0</v>
      </c>
      <c r="R9" s="104">
        <v>0.64</v>
      </c>
      <c r="S9" s="104">
        <v>0.21</v>
      </c>
      <c r="T9" s="105">
        <v>0.19</v>
      </c>
      <c r="U9" s="105">
        <v>0.19</v>
      </c>
      <c r="V9" s="105">
        <v>0.19</v>
      </c>
      <c r="W9" s="104">
        <v>-0.04</v>
      </c>
      <c r="X9" s="104">
        <v>0.96</v>
      </c>
      <c r="Y9" s="104">
        <v>1.8</v>
      </c>
      <c r="Z9" s="104">
        <v>0</v>
      </c>
      <c r="AA9" s="104">
        <v>0</v>
      </c>
      <c r="AB9" s="104">
        <v>0.64</v>
      </c>
      <c r="AC9" s="104">
        <v>0.21</v>
      </c>
      <c r="AD9" s="105">
        <v>0.19</v>
      </c>
      <c r="AE9" s="105">
        <v>0.19</v>
      </c>
      <c r="AF9" s="105">
        <v>0.19</v>
      </c>
      <c r="AG9" s="104">
        <v>-0.04</v>
      </c>
      <c r="AH9" s="104">
        <v>0.83</v>
      </c>
      <c r="AI9" s="104">
        <v>-0.75</v>
      </c>
      <c r="AJ9" s="104">
        <v>0</v>
      </c>
      <c r="AK9" s="104">
        <v>0</v>
      </c>
      <c r="AL9" s="104">
        <v>0.64</v>
      </c>
      <c r="AM9" s="104">
        <v>0.31</v>
      </c>
      <c r="AN9" s="105">
        <v>0.09</v>
      </c>
      <c r="AO9" s="105">
        <v>0.09</v>
      </c>
      <c r="AP9" s="105">
        <v>0.09</v>
      </c>
      <c r="AQ9" s="81"/>
    </row>
    <row r="10" spans="1:43" outlineLevel="1">
      <c r="B10" s="70" t="s">
        <v>422</v>
      </c>
      <c r="C10" s="106">
        <f t="shared" si="0"/>
        <v>-0.04</v>
      </c>
      <c r="D10" s="106">
        <f t="shared" si="0"/>
        <v>0.87</v>
      </c>
      <c r="E10" s="106">
        <f t="shared" si="0"/>
        <v>0.8</v>
      </c>
      <c r="F10" s="106">
        <f t="shared" si="0"/>
        <v>0</v>
      </c>
      <c r="G10" s="106">
        <f t="shared" si="0"/>
        <v>0</v>
      </c>
      <c r="H10" s="106">
        <f t="shared" si="0"/>
        <v>0.64</v>
      </c>
      <c r="I10" s="106">
        <f t="shared" si="0"/>
        <v>0.21</v>
      </c>
      <c r="J10" s="106">
        <f t="shared" si="0"/>
        <v>0.19</v>
      </c>
      <c r="K10" s="106">
        <f t="shared" si="0"/>
        <v>0.19</v>
      </c>
      <c r="L10" s="106">
        <f t="shared" si="0"/>
        <v>0.19</v>
      </c>
      <c r="M10" s="107">
        <v>-0.04</v>
      </c>
      <c r="N10" s="107">
        <v>0.87</v>
      </c>
      <c r="O10" s="107">
        <v>0.8</v>
      </c>
      <c r="P10" s="107">
        <v>0</v>
      </c>
      <c r="Q10" s="107">
        <v>0</v>
      </c>
      <c r="R10" s="107">
        <v>0.64</v>
      </c>
      <c r="S10" s="107">
        <v>0.21</v>
      </c>
      <c r="T10" s="108">
        <v>0.19</v>
      </c>
      <c r="U10" s="108">
        <v>0.19</v>
      </c>
      <c r="V10" s="108">
        <v>0.19</v>
      </c>
      <c r="W10" s="107">
        <v>-0.04</v>
      </c>
      <c r="X10" s="107">
        <v>0.96</v>
      </c>
      <c r="Y10" s="107">
        <v>1.8</v>
      </c>
      <c r="Z10" s="107">
        <v>0</v>
      </c>
      <c r="AA10" s="107">
        <v>0</v>
      </c>
      <c r="AB10" s="107">
        <v>0.64</v>
      </c>
      <c r="AC10" s="107">
        <v>0.21</v>
      </c>
      <c r="AD10" s="108">
        <v>0.19</v>
      </c>
      <c r="AE10" s="108">
        <v>0.19</v>
      </c>
      <c r="AF10" s="108">
        <v>0.19</v>
      </c>
      <c r="AG10" s="107">
        <v>-0.04</v>
      </c>
      <c r="AH10" s="107">
        <v>0.83</v>
      </c>
      <c r="AI10" s="107">
        <v>-0.75</v>
      </c>
      <c r="AJ10" s="107">
        <v>0</v>
      </c>
      <c r="AK10" s="107">
        <v>0</v>
      </c>
      <c r="AL10" s="107">
        <v>0.64</v>
      </c>
      <c r="AM10" s="107">
        <v>0.31</v>
      </c>
      <c r="AN10" s="108">
        <v>0.09</v>
      </c>
      <c r="AO10" s="108">
        <v>0.09</v>
      </c>
      <c r="AP10" s="108">
        <v>0.09</v>
      </c>
      <c r="AQ10" s="81"/>
    </row>
    <row r="11" spans="1:43" outlineLevel="1">
      <c r="B11" s="68" t="s">
        <v>779</v>
      </c>
      <c r="C11" s="109">
        <f t="shared" si="0"/>
        <v>-1.29</v>
      </c>
      <c r="D11" s="109">
        <f t="shared" si="0"/>
        <v>0.95</v>
      </c>
      <c r="E11" s="109">
        <f t="shared" si="0"/>
        <v>-1.67</v>
      </c>
      <c r="F11" s="109">
        <f t="shared" si="0"/>
        <v>0</v>
      </c>
      <c r="G11" s="109">
        <f t="shared" si="0"/>
        <v>0</v>
      </c>
      <c r="H11" s="109">
        <f t="shared" si="0"/>
        <v>-0.01</v>
      </c>
      <c r="I11" s="109">
        <f t="shared" si="0"/>
        <v>0.12</v>
      </c>
      <c r="J11" s="109">
        <f t="shared" si="0"/>
        <v>-0.37</v>
      </c>
      <c r="K11" s="109">
        <f t="shared" si="0"/>
        <v>-0.37</v>
      </c>
      <c r="L11" s="109">
        <f t="shared" si="0"/>
        <v>-0.37</v>
      </c>
      <c r="M11" s="110">
        <v>-1.29</v>
      </c>
      <c r="N11" s="110">
        <v>0.95</v>
      </c>
      <c r="O11" s="110">
        <v>-1.67</v>
      </c>
      <c r="P11" s="110">
        <v>0</v>
      </c>
      <c r="Q11" s="110">
        <v>0</v>
      </c>
      <c r="R11" s="110">
        <v>-0.01</v>
      </c>
      <c r="S11" s="110">
        <v>0.12</v>
      </c>
      <c r="T11" s="111">
        <v>-0.37</v>
      </c>
      <c r="U11" s="111">
        <v>-0.37</v>
      </c>
      <c r="V11" s="111">
        <v>-0.37</v>
      </c>
      <c r="W11" s="110">
        <v>-1.29</v>
      </c>
      <c r="X11" s="110">
        <v>0.95</v>
      </c>
      <c r="Y11" s="110">
        <v>-1.67</v>
      </c>
      <c r="Z11" s="110">
        <v>0</v>
      </c>
      <c r="AA11" s="110">
        <v>0</v>
      </c>
      <c r="AB11" s="110">
        <v>0.05</v>
      </c>
      <c r="AC11" s="110">
        <v>0.22</v>
      </c>
      <c r="AD11" s="111">
        <v>-0.37</v>
      </c>
      <c r="AE11" s="111">
        <v>-0.37</v>
      </c>
      <c r="AF11" s="111">
        <v>-0.37</v>
      </c>
      <c r="AG11" s="110">
        <v>-1.29</v>
      </c>
      <c r="AH11" s="110">
        <v>0.9</v>
      </c>
      <c r="AI11" s="110">
        <v>-1.67</v>
      </c>
      <c r="AJ11" s="110">
        <v>-0.11</v>
      </c>
      <c r="AK11" s="110">
        <v>-0.25</v>
      </c>
      <c r="AL11" s="110">
        <v>-0.6</v>
      </c>
      <c r="AM11" s="110">
        <v>0.12</v>
      </c>
      <c r="AN11" s="111">
        <v>-0.52</v>
      </c>
      <c r="AO11" s="111">
        <v>-0.52</v>
      </c>
      <c r="AP11" s="111">
        <v>-0.52</v>
      </c>
      <c r="AQ11" s="81"/>
    </row>
    <row r="12" spans="1:43" outlineLevel="1">
      <c r="B12" s="69" t="s">
        <v>603</v>
      </c>
      <c r="C12" s="103">
        <f t="shared" si="0"/>
        <v>-1.29</v>
      </c>
      <c r="D12" s="103">
        <f t="shared" si="0"/>
        <v>0.95</v>
      </c>
      <c r="E12" s="103">
        <f t="shared" si="0"/>
        <v>-1.67</v>
      </c>
      <c r="F12" s="103">
        <f t="shared" si="0"/>
        <v>0</v>
      </c>
      <c r="G12" s="103">
        <f t="shared" si="0"/>
        <v>0</v>
      </c>
      <c r="H12" s="103">
        <f t="shared" si="0"/>
        <v>-0.01</v>
      </c>
      <c r="I12" s="103">
        <f t="shared" si="0"/>
        <v>0.12</v>
      </c>
      <c r="J12" s="103">
        <f t="shared" si="0"/>
        <v>-0.37</v>
      </c>
      <c r="K12" s="103">
        <f t="shared" si="0"/>
        <v>-0.37</v>
      </c>
      <c r="L12" s="103">
        <f t="shared" si="0"/>
        <v>-0.37</v>
      </c>
      <c r="M12" s="104">
        <v>-1.29</v>
      </c>
      <c r="N12" s="104">
        <v>0.95</v>
      </c>
      <c r="O12" s="104">
        <v>-1.67</v>
      </c>
      <c r="P12" s="104">
        <v>0</v>
      </c>
      <c r="Q12" s="104">
        <v>0</v>
      </c>
      <c r="R12" s="104">
        <v>-0.01</v>
      </c>
      <c r="S12" s="104">
        <v>0.12</v>
      </c>
      <c r="T12" s="105">
        <v>-0.37</v>
      </c>
      <c r="U12" s="105">
        <v>-0.37</v>
      </c>
      <c r="V12" s="105">
        <v>-0.37</v>
      </c>
      <c r="W12" s="104">
        <v>-1.29</v>
      </c>
      <c r="X12" s="104">
        <v>0.95</v>
      </c>
      <c r="Y12" s="104">
        <v>-1.67</v>
      </c>
      <c r="Z12" s="104">
        <v>0</v>
      </c>
      <c r="AA12" s="104">
        <v>0</v>
      </c>
      <c r="AB12" s="104">
        <v>0.05</v>
      </c>
      <c r="AC12" s="104">
        <v>0.22</v>
      </c>
      <c r="AD12" s="105">
        <v>-0.37</v>
      </c>
      <c r="AE12" s="105">
        <v>-0.37</v>
      </c>
      <c r="AF12" s="105">
        <v>-0.37</v>
      </c>
      <c r="AG12" s="104">
        <v>-1.29</v>
      </c>
      <c r="AH12" s="104">
        <v>0.9</v>
      </c>
      <c r="AI12" s="104">
        <v>-1.67</v>
      </c>
      <c r="AJ12" s="104">
        <v>-0.11</v>
      </c>
      <c r="AK12" s="104">
        <v>-0.25</v>
      </c>
      <c r="AL12" s="104">
        <v>-0.6</v>
      </c>
      <c r="AM12" s="104">
        <v>0.12</v>
      </c>
      <c r="AN12" s="105">
        <v>-0.52</v>
      </c>
      <c r="AO12" s="105">
        <v>-0.52</v>
      </c>
      <c r="AP12" s="105">
        <v>-0.52</v>
      </c>
      <c r="AQ12" s="81"/>
    </row>
    <row r="13" spans="1:43" outlineLevel="1">
      <c r="B13" s="70" t="s">
        <v>422</v>
      </c>
      <c r="C13" s="78">
        <f t="shared" si="0"/>
        <v>-1.29</v>
      </c>
      <c r="D13" s="78">
        <f t="shared" si="0"/>
        <v>0.95</v>
      </c>
      <c r="E13" s="78">
        <f t="shared" si="0"/>
        <v>-1.67</v>
      </c>
      <c r="F13" s="78">
        <f t="shared" si="0"/>
        <v>0</v>
      </c>
      <c r="G13" s="78">
        <f t="shared" si="0"/>
        <v>0</v>
      </c>
      <c r="H13" s="78">
        <f t="shared" si="0"/>
        <v>-0.01</v>
      </c>
      <c r="I13" s="78">
        <f t="shared" si="0"/>
        <v>0.12</v>
      </c>
      <c r="J13" s="78">
        <f t="shared" si="0"/>
        <v>-0.37</v>
      </c>
      <c r="K13" s="78">
        <f t="shared" si="0"/>
        <v>-0.37</v>
      </c>
      <c r="L13" s="78">
        <f t="shared" si="0"/>
        <v>-0.37</v>
      </c>
      <c r="M13" s="86">
        <v>-1.29</v>
      </c>
      <c r="N13" s="86">
        <v>0.95</v>
      </c>
      <c r="O13" s="86">
        <v>-1.67</v>
      </c>
      <c r="P13" s="86">
        <v>0</v>
      </c>
      <c r="Q13" s="86">
        <v>0</v>
      </c>
      <c r="R13" s="86">
        <v>-0.01</v>
      </c>
      <c r="S13" s="86">
        <v>0.12</v>
      </c>
      <c r="T13" s="87">
        <v>-0.37</v>
      </c>
      <c r="U13" s="87">
        <v>-0.37</v>
      </c>
      <c r="V13" s="87">
        <v>-0.37</v>
      </c>
      <c r="W13" s="86">
        <v>-1.29</v>
      </c>
      <c r="X13" s="86">
        <v>0.95</v>
      </c>
      <c r="Y13" s="86">
        <v>-1.67</v>
      </c>
      <c r="Z13" s="86">
        <v>0</v>
      </c>
      <c r="AA13" s="86">
        <v>0</v>
      </c>
      <c r="AB13" s="86">
        <v>0.05</v>
      </c>
      <c r="AC13" s="86">
        <v>0.22</v>
      </c>
      <c r="AD13" s="87">
        <v>-0.37</v>
      </c>
      <c r="AE13" s="87">
        <v>-0.37</v>
      </c>
      <c r="AF13" s="87">
        <v>-0.37</v>
      </c>
      <c r="AG13" s="86">
        <v>-1.29</v>
      </c>
      <c r="AH13" s="86">
        <v>0.9</v>
      </c>
      <c r="AI13" s="86">
        <v>-1.67</v>
      </c>
      <c r="AJ13" s="107">
        <v>0</v>
      </c>
      <c r="AK13" s="107">
        <v>0</v>
      </c>
      <c r="AL13" s="86">
        <v>0.2</v>
      </c>
      <c r="AM13" s="86">
        <v>0.17</v>
      </c>
      <c r="AN13" s="87">
        <v>-0.52</v>
      </c>
      <c r="AO13" s="87">
        <v>-0.52</v>
      </c>
      <c r="AP13" s="87">
        <v>-0.52</v>
      </c>
      <c r="AQ13" s="81">
        <v>-5.1999999999999998E-2</v>
      </c>
    </row>
    <row r="14" spans="1:43" collapsed="1"/>
    <row r="15" spans="1:43">
      <c r="B15" s="19" t="s">
        <v>426</v>
      </c>
    </row>
    <row r="16" spans="1:43" ht="95.25" outlineLevel="1">
      <c r="C16" s="4" t="s">
        <v>401</v>
      </c>
      <c r="D16" s="4" t="s">
        <v>402</v>
      </c>
      <c r="E16" s="4" t="s">
        <v>406</v>
      </c>
      <c r="F16" s="4" t="s">
        <v>407</v>
      </c>
    </row>
    <row r="17" spans="1:11" outlineLevel="1">
      <c r="B17" t="s">
        <v>403</v>
      </c>
      <c r="C17" s="45">
        <v>1</v>
      </c>
      <c r="D17" s="45">
        <v>1</v>
      </c>
      <c r="E17" s="45">
        <v>1</v>
      </c>
      <c r="F17" s="45">
        <v>1</v>
      </c>
    </row>
    <row r="18" spans="1:11" outlineLevel="1">
      <c r="B18" t="s">
        <v>404</v>
      </c>
      <c r="C18" s="45">
        <v>1</v>
      </c>
      <c r="D18" s="45">
        <v>1</v>
      </c>
      <c r="E18" s="45">
        <v>8.5</v>
      </c>
      <c r="F18" s="45">
        <v>2</v>
      </c>
    </row>
    <row r="19" spans="1:11" outlineLevel="1">
      <c r="B19" t="s">
        <v>405</v>
      </c>
      <c r="C19" s="45">
        <v>0</v>
      </c>
      <c r="D19" s="45">
        <v>0</v>
      </c>
      <c r="E19" s="45">
        <v>1</v>
      </c>
      <c r="F19" s="45">
        <v>1</v>
      </c>
    </row>
    <row r="20" spans="1:11" outlineLevel="1"/>
    <row r="21" spans="1:11" collapsed="1"/>
    <row r="22" spans="1:11">
      <c r="B22" s="19" t="s">
        <v>427</v>
      </c>
    </row>
    <row r="23" spans="1:11" ht="93.75" outlineLevel="1">
      <c r="C23" s="4" t="s">
        <v>411</v>
      </c>
    </row>
    <row r="24" spans="1:11" outlineLevel="1">
      <c r="B24" t="s">
        <v>403</v>
      </c>
      <c r="C24" s="45">
        <v>1</v>
      </c>
    </row>
    <row r="25" spans="1:11" outlineLevel="1">
      <c r="B25" t="s">
        <v>405</v>
      </c>
      <c r="C25" s="45">
        <v>0</v>
      </c>
    </row>
    <row r="26" spans="1:11" outlineLevel="1"/>
    <row r="27" spans="1:11" collapsed="1"/>
    <row r="28" spans="1:11">
      <c r="B28" s="19" t="s">
        <v>444</v>
      </c>
    </row>
    <row r="29" spans="1:11" ht="118.5" outlineLevel="1">
      <c r="B29" s="26" t="s">
        <v>445</v>
      </c>
      <c r="C29" s="36" t="s">
        <v>299</v>
      </c>
      <c r="D29" s="36" t="s">
        <v>298</v>
      </c>
      <c r="E29" s="36" t="s">
        <v>375</v>
      </c>
      <c r="F29" s="36" t="s">
        <v>376</v>
      </c>
      <c r="G29" s="36" t="s">
        <v>418</v>
      </c>
      <c r="H29" s="36" t="s">
        <v>391</v>
      </c>
      <c r="I29" s="36" t="s">
        <v>432</v>
      </c>
      <c r="J29" s="36" t="s">
        <v>432</v>
      </c>
      <c r="K29" s="36" t="s">
        <v>432</v>
      </c>
    </row>
    <row r="30" spans="1:11" outlineLevel="1">
      <c r="C30" s="43"/>
      <c r="D30" s="43"/>
      <c r="E30" s="43"/>
      <c r="F30" s="43"/>
      <c r="G30" s="43"/>
      <c r="H30" s="63" t="s">
        <v>544</v>
      </c>
      <c r="I30" s="63" t="s">
        <v>668</v>
      </c>
      <c r="J30" s="63" t="s">
        <v>669</v>
      </c>
      <c r="K30" s="63" t="s">
        <v>670</v>
      </c>
    </row>
    <row r="31" spans="1:11" outlineLevel="1">
      <c r="A31" s="26">
        <v>1</v>
      </c>
      <c r="B31" s="60" t="s">
        <v>556</v>
      </c>
      <c r="C31" s="49" t="s">
        <v>37</v>
      </c>
      <c r="D31" s="49" t="s">
        <v>37</v>
      </c>
      <c r="E31" s="49" t="s">
        <v>37</v>
      </c>
      <c r="F31" s="49" t="s">
        <v>37</v>
      </c>
      <c r="G31" s="51" t="s">
        <v>37</v>
      </c>
      <c r="I31">
        <v>0</v>
      </c>
      <c r="J31" s="73">
        <f>I31</f>
        <v>0</v>
      </c>
      <c r="K31" s="73">
        <f>J31</f>
        <v>0</v>
      </c>
    </row>
    <row r="32" spans="1:11" outlineLevel="1">
      <c r="A32" s="26">
        <v>2</v>
      </c>
      <c r="B32" s="61" t="s">
        <v>557</v>
      </c>
      <c r="C32" s="48" t="s">
        <v>37</v>
      </c>
      <c r="D32" s="48" t="b">
        <v>1</v>
      </c>
      <c r="E32" s="48" t="s">
        <v>37</v>
      </c>
      <c r="F32" s="48" t="s">
        <v>37</v>
      </c>
      <c r="G32" s="52" t="str">
        <f ca="1">OFFSET(G32,-1,0)</f>
        <v>-</v>
      </c>
      <c r="I32">
        <v>0</v>
      </c>
      <c r="J32" s="73">
        <f t="shared" ref="J32:K34" si="1">I32</f>
        <v>0</v>
      </c>
      <c r="K32" s="73">
        <f t="shared" si="1"/>
        <v>0</v>
      </c>
    </row>
    <row r="33" spans="1:13" outlineLevel="1">
      <c r="A33" s="26">
        <v>3</v>
      </c>
      <c r="B33" s="61" t="s">
        <v>558</v>
      </c>
      <c r="C33" s="48" t="b">
        <v>1</v>
      </c>
      <c r="D33" s="48" t="s">
        <v>37</v>
      </c>
      <c r="E33" s="48" t="s">
        <v>37</v>
      </c>
      <c r="F33" s="48" t="s">
        <v>37</v>
      </c>
      <c r="G33" s="52" t="str">
        <f ca="1">OFFSET(G33,-1,0)</f>
        <v>-</v>
      </c>
      <c r="H33" s="47">
        <f>1.25*H34</f>
        <v>1.2500000000000001E-2</v>
      </c>
      <c r="I33" s="64">
        <f>1.25*J34</f>
        <v>6.25E-2</v>
      </c>
      <c r="J33" s="73">
        <f t="shared" si="1"/>
        <v>6.25E-2</v>
      </c>
      <c r="K33" s="73">
        <f t="shared" si="1"/>
        <v>6.25E-2</v>
      </c>
    </row>
    <row r="34" spans="1:13" outlineLevel="1">
      <c r="A34" s="26">
        <v>4</v>
      </c>
      <c r="B34" s="62" t="s">
        <v>559</v>
      </c>
      <c r="C34" s="50" t="s">
        <v>37</v>
      </c>
      <c r="D34" s="50" t="s">
        <v>37</v>
      </c>
      <c r="E34" s="50" t="b">
        <v>1</v>
      </c>
      <c r="F34" s="48" t="s">
        <v>37</v>
      </c>
      <c r="G34" s="53" t="str">
        <f ca="1">OFFSET(G34,-1,0)</f>
        <v>-</v>
      </c>
      <c r="H34" s="47">
        <v>0.01</v>
      </c>
      <c r="I34">
        <v>0</v>
      </c>
      <c r="J34" s="47">
        <v>0.05</v>
      </c>
      <c r="K34" s="73">
        <f t="shared" si="1"/>
        <v>0.05</v>
      </c>
    </row>
    <row r="35" spans="1:13" outlineLevel="1">
      <c r="A35" s="26">
        <v>5</v>
      </c>
      <c r="B35" s="61" t="s">
        <v>562</v>
      </c>
      <c r="C35" s="56" t="str">
        <f t="shared" ref="C35:F38" si="2">C44</f>
        <v>-</v>
      </c>
      <c r="D35" s="56" t="str">
        <f t="shared" si="2"/>
        <v>-</v>
      </c>
      <c r="E35" s="56" t="str">
        <f t="shared" si="2"/>
        <v>-</v>
      </c>
      <c r="F35" s="57" t="str">
        <f t="shared" si="2"/>
        <v>-</v>
      </c>
      <c r="G35" s="51">
        <v>0.5</v>
      </c>
      <c r="H35" s="47">
        <v>0.01</v>
      </c>
      <c r="I35" s="74">
        <f t="shared" ref="I35:J38" si="3">I31</f>
        <v>0</v>
      </c>
      <c r="J35" s="74">
        <f t="shared" si="3"/>
        <v>0</v>
      </c>
      <c r="K35" s="47">
        <v>0.06</v>
      </c>
      <c r="L35" s="41" t="s">
        <v>563</v>
      </c>
      <c r="M35" t="s">
        <v>564</v>
      </c>
    </row>
    <row r="36" spans="1:13" outlineLevel="1">
      <c r="A36" s="26">
        <v>6</v>
      </c>
      <c r="B36" s="61" t="s">
        <v>452</v>
      </c>
      <c r="C36" s="56" t="str">
        <f t="shared" si="2"/>
        <v>-</v>
      </c>
      <c r="D36" s="56" t="b">
        <f t="shared" si="2"/>
        <v>1</v>
      </c>
      <c r="E36" s="56" t="str">
        <f t="shared" si="2"/>
        <v>-</v>
      </c>
      <c r="F36" s="57" t="str">
        <f t="shared" si="2"/>
        <v>-</v>
      </c>
      <c r="G36" s="52">
        <f ca="1">OFFSET(G36,-1,0)</f>
        <v>0.5</v>
      </c>
      <c r="H36" s="75">
        <f>H$35+H32</f>
        <v>0.01</v>
      </c>
      <c r="I36" s="74">
        <f t="shared" si="3"/>
        <v>0</v>
      </c>
      <c r="J36" s="74">
        <f t="shared" si="3"/>
        <v>0</v>
      </c>
      <c r="K36" s="76">
        <f>K$35+J36</f>
        <v>0.06</v>
      </c>
      <c r="M36" t="s">
        <v>565</v>
      </c>
    </row>
    <row r="37" spans="1:13" outlineLevel="1">
      <c r="A37" s="26">
        <v>7</v>
      </c>
      <c r="B37" s="61" t="s">
        <v>453</v>
      </c>
      <c r="C37" s="56" t="b">
        <f t="shared" si="2"/>
        <v>1</v>
      </c>
      <c r="D37" s="56" t="str">
        <f t="shared" si="2"/>
        <v>-</v>
      </c>
      <c r="E37" s="56" t="str">
        <f t="shared" si="2"/>
        <v>-</v>
      </c>
      <c r="F37" s="57" t="str">
        <f t="shared" si="2"/>
        <v>-</v>
      </c>
      <c r="G37" s="52">
        <f ca="1">OFFSET(G37,-1,0)</f>
        <v>0.5</v>
      </c>
      <c r="H37" s="75">
        <f>H$35+H33</f>
        <v>2.2499999999999999E-2</v>
      </c>
      <c r="I37" s="74">
        <f t="shared" si="3"/>
        <v>6.25E-2</v>
      </c>
      <c r="J37" s="74">
        <f t="shared" si="3"/>
        <v>6.25E-2</v>
      </c>
      <c r="K37" s="76">
        <f>K$35+J37</f>
        <v>0.1225</v>
      </c>
    </row>
    <row r="38" spans="1:13" outlineLevel="1">
      <c r="A38" s="26">
        <v>8</v>
      </c>
      <c r="B38" s="62" t="s">
        <v>454</v>
      </c>
      <c r="C38" s="58" t="str">
        <f t="shared" si="2"/>
        <v>-</v>
      </c>
      <c r="D38" s="58" t="str">
        <f t="shared" si="2"/>
        <v>-</v>
      </c>
      <c r="E38" s="58" t="b">
        <f t="shared" si="2"/>
        <v>1</v>
      </c>
      <c r="F38" s="59" t="str">
        <f t="shared" si="2"/>
        <v>-</v>
      </c>
      <c r="G38" s="53">
        <f ca="1">OFFSET(G38,-1,0)</f>
        <v>0.5</v>
      </c>
      <c r="H38" s="75">
        <f>H$35+H34</f>
        <v>0.02</v>
      </c>
      <c r="I38" s="74">
        <f t="shared" si="3"/>
        <v>0</v>
      </c>
      <c r="J38" s="74">
        <f t="shared" si="3"/>
        <v>0.05</v>
      </c>
      <c r="K38" s="76">
        <f>K$35+J38</f>
        <v>0.11</v>
      </c>
    </row>
    <row r="39" spans="1:13" outlineLevel="1">
      <c r="A39" t="s">
        <v>786</v>
      </c>
    </row>
    <row r="40" spans="1:13" outlineLevel="1">
      <c r="A40" s="26">
        <v>5</v>
      </c>
      <c r="B40" s="61" t="s">
        <v>560</v>
      </c>
      <c r="C40" s="54" t="str">
        <f t="shared" ref="C40:F43" si="4">C31</f>
        <v>-</v>
      </c>
      <c r="D40" s="54" t="str">
        <f t="shared" si="4"/>
        <v>-</v>
      </c>
      <c r="E40" s="54" t="str">
        <f t="shared" si="4"/>
        <v>-</v>
      </c>
      <c r="F40" s="55" t="str">
        <f t="shared" si="4"/>
        <v>-</v>
      </c>
      <c r="G40" s="51">
        <v>0</v>
      </c>
      <c r="H40" s="74">
        <f t="shared" ref="H40:K43" si="5">H31</f>
        <v>0</v>
      </c>
      <c r="I40" s="74">
        <f t="shared" si="5"/>
        <v>0</v>
      </c>
      <c r="J40" s="74">
        <f t="shared" si="5"/>
        <v>0</v>
      </c>
      <c r="K40" s="74">
        <f t="shared" si="5"/>
        <v>0</v>
      </c>
    </row>
    <row r="41" spans="1:13" outlineLevel="1">
      <c r="A41" s="26">
        <v>6</v>
      </c>
      <c r="B41" s="61" t="s">
        <v>446</v>
      </c>
      <c r="C41" s="56" t="str">
        <f t="shared" si="4"/>
        <v>-</v>
      </c>
      <c r="D41" s="56" t="b">
        <f t="shared" si="4"/>
        <v>1</v>
      </c>
      <c r="E41" s="56" t="str">
        <f t="shared" si="4"/>
        <v>-</v>
      </c>
      <c r="F41" s="57" t="str">
        <f t="shared" si="4"/>
        <v>-</v>
      </c>
      <c r="G41" s="52">
        <f ca="1">OFFSET(G41,-1,0)</f>
        <v>0</v>
      </c>
      <c r="H41" s="74">
        <f t="shared" si="5"/>
        <v>0</v>
      </c>
      <c r="I41" s="74">
        <f t="shared" si="5"/>
        <v>0</v>
      </c>
      <c r="J41" s="74">
        <f t="shared" si="5"/>
        <v>0</v>
      </c>
      <c r="K41" s="74">
        <f t="shared" si="5"/>
        <v>0</v>
      </c>
    </row>
    <row r="42" spans="1:13" outlineLevel="1">
      <c r="A42" s="26">
        <v>7</v>
      </c>
      <c r="B42" s="61" t="s">
        <v>447</v>
      </c>
      <c r="C42" s="56" t="b">
        <f t="shared" si="4"/>
        <v>1</v>
      </c>
      <c r="D42" s="56" t="str">
        <f t="shared" si="4"/>
        <v>-</v>
      </c>
      <c r="E42" s="56" t="str">
        <f t="shared" si="4"/>
        <v>-</v>
      </c>
      <c r="F42" s="57" t="str">
        <f t="shared" si="4"/>
        <v>-</v>
      </c>
      <c r="G42" s="52">
        <f ca="1">OFFSET(G42,-1,0)</f>
        <v>0</v>
      </c>
      <c r="H42" s="74">
        <f t="shared" si="5"/>
        <v>1.2500000000000001E-2</v>
      </c>
      <c r="I42" s="74">
        <f t="shared" si="5"/>
        <v>6.25E-2</v>
      </c>
      <c r="J42" s="74">
        <f t="shared" si="5"/>
        <v>6.25E-2</v>
      </c>
      <c r="K42" s="74">
        <f t="shared" si="5"/>
        <v>6.25E-2</v>
      </c>
    </row>
    <row r="43" spans="1:13" outlineLevel="1">
      <c r="A43" s="26">
        <v>8</v>
      </c>
      <c r="B43" s="62" t="s">
        <v>448</v>
      </c>
      <c r="C43" s="58" t="str">
        <f t="shared" si="4"/>
        <v>-</v>
      </c>
      <c r="D43" s="58" t="str">
        <f t="shared" si="4"/>
        <v>-</v>
      </c>
      <c r="E43" s="58" t="b">
        <f t="shared" si="4"/>
        <v>1</v>
      </c>
      <c r="F43" s="59" t="str">
        <f t="shared" si="4"/>
        <v>-</v>
      </c>
      <c r="G43" s="53">
        <f ca="1">OFFSET(G43,-1,0)</f>
        <v>0</v>
      </c>
      <c r="H43" s="74">
        <f t="shared" si="5"/>
        <v>0.01</v>
      </c>
      <c r="I43" s="74">
        <f t="shared" si="5"/>
        <v>0</v>
      </c>
      <c r="J43" s="74">
        <f t="shared" si="5"/>
        <v>0.05</v>
      </c>
      <c r="K43" s="74">
        <f t="shared" si="5"/>
        <v>0.05</v>
      </c>
    </row>
    <row r="44" spans="1:13" outlineLevel="1">
      <c r="A44" s="26">
        <v>9</v>
      </c>
      <c r="B44" s="61" t="s">
        <v>561</v>
      </c>
      <c r="C44" s="56" t="str">
        <f t="shared" ref="C44:F47" si="6">C40</f>
        <v>-</v>
      </c>
      <c r="D44" s="56" t="str">
        <f t="shared" si="6"/>
        <v>-</v>
      </c>
      <c r="E44" s="56" t="str">
        <f t="shared" si="6"/>
        <v>-</v>
      </c>
      <c r="F44" s="57" t="str">
        <f t="shared" si="6"/>
        <v>-</v>
      </c>
      <c r="G44" s="51">
        <v>0.92</v>
      </c>
      <c r="H44" s="74">
        <f t="shared" ref="H44:K47" si="7">H40</f>
        <v>0</v>
      </c>
      <c r="I44" s="74">
        <f t="shared" si="7"/>
        <v>0</v>
      </c>
      <c r="J44" s="74">
        <f t="shared" si="7"/>
        <v>0</v>
      </c>
      <c r="K44" s="74">
        <f t="shared" si="7"/>
        <v>0</v>
      </c>
    </row>
    <row r="45" spans="1:13" outlineLevel="1">
      <c r="A45" s="26">
        <v>10</v>
      </c>
      <c r="B45" s="61" t="s">
        <v>449</v>
      </c>
      <c r="C45" s="56" t="str">
        <f t="shared" si="6"/>
        <v>-</v>
      </c>
      <c r="D45" s="56" t="b">
        <f t="shared" si="6"/>
        <v>1</v>
      </c>
      <c r="E45" s="56" t="str">
        <f t="shared" si="6"/>
        <v>-</v>
      </c>
      <c r="F45" s="57" t="str">
        <f t="shared" si="6"/>
        <v>-</v>
      </c>
      <c r="G45" s="52">
        <f ca="1">OFFSET(G45,-1,0)</f>
        <v>0.92</v>
      </c>
      <c r="H45" s="74">
        <f t="shared" si="7"/>
        <v>0</v>
      </c>
      <c r="I45" s="74">
        <f t="shared" si="7"/>
        <v>0</v>
      </c>
      <c r="J45" s="74">
        <f t="shared" si="7"/>
        <v>0</v>
      </c>
      <c r="K45" s="74">
        <f t="shared" si="7"/>
        <v>0</v>
      </c>
    </row>
    <row r="46" spans="1:13" outlineLevel="1">
      <c r="A46" s="26">
        <v>11</v>
      </c>
      <c r="B46" s="61" t="s">
        <v>450</v>
      </c>
      <c r="C46" s="56" t="b">
        <f t="shared" si="6"/>
        <v>1</v>
      </c>
      <c r="D46" s="56" t="str">
        <f t="shared" si="6"/>
        <v>-</v>
      </c>
      <c r="E46" s="56" t="str">
        <f t="shared" si="6"/>
        <v>-</v>
      </c>
      <c r="F46" s="57" t="str">
        <f t="shared" si="6"/>
        <v>-</v>
      </c>
      <c r="G46" s="52">
        <f ca="1">OFFSET(G46,-1,0)</f>
        <v>0.92</v>
      </c>
      <c r="H46" s="74">
        <f t="shared" si="7"/>
        <v>1.2500000000000001E-2</v>
      </c>
      <c r="I46" s="74">
        <f t="shared" si="7"/>
        <v>6.25E-2</v>
      </c>
      <c r="J46" s="74">
        <f t="shared" si="7"/>
        <v>6.25E-2</v>
      </c>
      <c r="K46" s="74">
        <f t="shared" si="7"/>
        <v>6.25E-2</v>
      </c>
    </row>
    <row r="47" spans="1:13" outlineLevel="1">
      <c r="A47" s="26">
        <v>12</v>
      </c>
      <c r="B47" s="62" t="s">
        <v>451</v>
      </c>
      <c r="C47" s="58" t="str">
        <f t="shared" si="6"/>
        <v>-</v>
      </c>
      <c r="D47" s="58" t="str">
        <f t="shared" si="6"/>
        <v>-</v>
      </c>
      <c r="E47" s="58" t="b">
        <f t="shared" si="6"/>
        <v>1</v>
      </c>
      <c r="F47" s="59" t="str">
        <f t="shared" si="6"/>
        <v>-</v>
      </c>
      <c r="G47" s="53">
        <f ca="1">OFFSET(G47,-1,0)</f>
        <v>0.92</v>
      </c>
      <c r="H47" s="74">
        <f t="shared" si="7"/>
        <v>0.01</v>
      </c>
      <c r="I47" s="74">
        <f t="shared" si="7"/>
        <v>0</v>
      </c>
      <c r="J47" s="74">
        <f t="shared" si="7"/>
        <v>0.05</v>
      </c>
      <c r="K47" s="74">
        <f t="shared" si="7"/>
        <v>0.05</v>
      </c>
    </row>
    <row r="49" spans="1:10">
      <c r="B49" s="19" t="s">
        <v>428</v>
      </c>
    </row>
    <row r="50" spans="1:10" ht="81" customHeight="1" outlineLevel="1">
      <c r="C50" s="36" t="s">
        <v>80</v>
      </c>
      <c r="D50" s="36" t="s">
        <v>120</v>
      </c>
      <c r="E50" s="36" t="s">
        <v>81</v>
      </c>
      <c r="F50" s="36" t="s">
        <v>380</v>
      </c>
      <c r="G50" s="36"/>
      <c r="H50" s="36" t="s">
        <v>916</v>
      </c>
      <c r="I50" s="36" t="s">
        <v>917</v>
      </c>
      <c r="J50" s="36" t="s">
        <v>918</v>
      </c>
    </row>
    <row r="51" spans="1:10" outlineLevel="1">
      <c r="B51" t="s">
        <v>389</v>
      </c>
      <c r="C51" s="45">
        <v>70</v>
      </c>
      <c r="D51" s="45">
        <v>50</v>
      </c>
      <c r="E51" s="45">
        <v>70</v>
      </c>
      <c r="F51" s="45">
        <v>50</v>
      </c>
      <c r="H51" s="144">
        <v>1</v>
      </c>
      <c r="I51" s="144">
        <v>1</v>
      </c>
      <c r="J51" s="144">
        <v>1</v>
      </c>
    </row>
    <row r="52" spans="1:10" outlineLevel="1">
      <c r="B52" t="s">
        <v>935</v>
      </c>
      <c r="H52" s="144">
        <v>0.75</v>
      </c>
      <c r="I52" s="144">
        <v>0.75</v>
      </c>
      <c r="J52" s="144">
        <v>0.75</v>
      </c>
    </row>
    <row r="53" spans="1:10" outlineLevel="1">
      <c r="B53" t="s">
        <v>936</v>
      </c>
      <c r="H53" s="144">
        <v>1.25</v>
      </c>
      <c r="I53" s="144">
        <v>1.25</v>
      </c>
      <c r="J53" s="144">
        <v>1.25</v>
      </c>
    </row>
    <row r="54" spans="1:10" outlineLevel="1">
      <c r="B54" t="s">
        <v>937</v>
      </c>
      <c r="H54" s="145"/>
      <c r="I54" s="144">
        <v>1.5</v>
      </c>
      <c r="J54" s="145"/>
    </row>
    <row r="55" spans="1:10" outlineLevel="1"/>
    <row r="56" spans="1:10" collapsed="1"/>
    <row r="57" spans="1:10">
      <c r="B57" s="19" t="s">
        <v>920</v>
      </c>
    </row>
    <row r="58" spans="1:10" ht="53.25" outlineLevel="1">
      <c r="C58" s="36" t="s">
        <v>929</v>
      </c>
      <c r="D58" s="36" t="s">
        <v>930</v>
      </c>
      <c r="E58" s="36" t="s">
        <v>931</v>
      </c>
    </row>
    <row r="59" spans="1:10" outlineLevel="1">
      <c r="A59">
        <v>1</v>
      </c>
      <c r="B59" t="s">
        <v>921</v>
      </c>
      <c r="C59" s="135" t="b">
        <v>1</v>
      </c>
      <c r="D59" s="136" t="b">
        <v>0</v>
      </c>
      <c r="E59" s="137" t="b">
        <v>0</v>
      </c>
    </row>
    <row r="60" spans="1:10" outlineLevel="1">
      <c r="A60">
        <v>2</v>
      </c>
      <c r="B60" t="s">
        <v>922</v>
      </c>
      <c r="C60" s="138" t="b">
        <v>0</v>
      </c>
      <c r="D60" s="139" t="b">
        <v>1</v>
      </c>
      <c r="E60" s="140" t="b">
        <v>0</v>
      </c>
    </row>
    <row r="61" spans="1:10" outlineLevel="1">
      <c r="A61">
        <v>3</v>
      </c>
      <c r="B61" t="s">
        <v>422</v>
      </c>
      <c r="C61" s="141" t="b">
        <v>0</v>
      </c>
      <c r="D61" s="142" t="b">
        <v>0</v>
      </c>
      <c r="E61" s="143" t="b">
        <v>1</v>
      </c>
    </row>
    <row r="62" spans="1:10" outlineLevel="1"/>
    <row r="64" spans="1:10">
      <c r="B64" s="19" t="s">
        <v>923</v>
      </c>
    </row>
    <row r="65" spans="1:28" ht="94.5" outlineLevel="1">
      <c r="C65" s="36" t="s">
        <v>927</v>
      </c>
      <c r="D65" s="36" t="s">
        <v>932</v>
      </c>
      <c r="E65" s="36" t="s">
        <v>933</v>
      </c>
      <c r="F65" s="36" t="s">
        <v>934</v>
      </c>
    </row>
    <row r="66" spans="1:28" outlineLevel="1">
      <c r="B66" s="41" t="s">
        <v>928</v>
      </c>
      <c r="D66" s="126">
        <v>0.5</v>
      </c>
      <c r="E66" s="126">
        <v>0.85</v>
      </c>
      <c r="F66" s="126">
        <v>1</v>
      </c>
    </row>
    <row r="67" spans="1:28" outlineLevel="1">
      <c r="A67">
        <v>1</v>
      </c>
      <c r="B67" t="s">
        <v>924</v>
      </c>
      <c r="C67" s="125">
        <v>0</v>
      </c>
      <c r="D67" s="127">
        <f>$C67*D$66</f>
        <v>0</v>
      </c>
      <c r="E67" s="128">
        <f t="shared" ref="E67:F69" si="8">$C67*E$66</f>
        <v>0</v>
      </c>
      <c r="F67" s="129">
        <f t="shared" si="8"/>
        <v>0</v>
      </c>
    </row>
    <row r="68" spans="1:28" outlineLevel="1">
      <c r="A68">
        <v>2</v>
      </c>
      <c r="B68" t="s">
        <v>925</v>
      </c>
      <c r="C68" s="125">
        <v>-0.2</v>
      </c>
      <c r="D68" s="130">
        <f t="shared" ref="D68:D69" si="9">$C68*D$66</f>
        <v>-0.1</v>
      </c>
      <c r="E68" s="16">
        <f t="shared" si="8"/>
        <v>-0.17</v>
      </c>
      <c r="F68" s="131">
        <f t="shared" si="8"/>
        <v>-0.2</v>
      </c>
    </row>
    <row r="69" spans="1:28" outlineLevel="1">
      <c r="A69">
        <v>3</v>
      </c>
      <c r="B69" t="s">
        <v>926</v>
      </c>
      <c r="C69" s="125">
        <v>0.2</v>
      </c>
      <c r="D69" s="132">
        <f t="shared" si="9"/>
        <v>0.1</v>
      </c>
      <c r="E69" s="133">
        <f t="shared" si="8"/>
        <v>0.17</v>
      </c>
      <c r="F69" s="134">
        <f t="shared" si="8"/>
        <v>0.2</v>
      </c>
    </row>
    <row r="70" spans="1:28" outlineLevel="1"/>
    <row r="72" spans="1:28">
      <c r="B72" s="19" t="s">
        <v>948</v>
      </c>
    </row>
    <row r="73" spans="1:28" ht="132.75">
      <c r="C73" s="36" t="s">
        <v>942</v>
      </c>
      <c r="D73" s="36" t="s">
        <v>943</v>
      </c>
      <c r="E73" s="36" t="s">
        <v>941</v>
      </c>
      <c r="F73" s="36" t="s">
        <v>300</v>
      </c>
      <c r="G73" s="36" t="s">
        <v>301</v>
      </c>
      <c r="H73" s="36" t="s">
        <v>418</v>
      </c>
      <c r="S73" s="36" t="s">
        <v>882</v>
      </c>
      <c r="T73" s="36" t="s">
        <v>881</v>
      </c>
      <c r="U73" s="36" t="s">
        <v>882</v>
      </c>
      <c r="V73" s="36" t="s">
        <v>881</v>
      </c>
      <c r="W73" s="36" t="s">
        <v>882</v>
      </c>
      <c r="X73" s="36" t="s">
        <v>881</v>
      </c>
      <c r="Y73" s="36" t="s">
        <v>882</v>
      </c>
      <c r="Z73" s="36" t="s">
        <v>881</v>
      </c>
      <c r="AA73" s="36" t="s">
        <v>882</v>
      </c>
      <c r="AB73" s="36" t="s">
        <v>881</v>
      </c>
    </row>
    <row r="74" spans="1:28" ht="36">
      <c r="C74" s="147" t="s">
        <v>945</v>
      </c>
      <c r="D74" s="148" t="s">
        <v>944</v>
      </c>
      <c r="E74" s="149"/>
      <c r="F74" s="149"/>
      <c r="G74" s="149"/>
      <c r="H74" s="149"/>
      <c r="K74" s="154" t="s">
        <v>947</v>
      </c>
      <c r="L74" s="155"/>
      <c r="M74" s="155"/>
      <c r="N74" s="155"/>
      <c r="O74" s="155"/>
      <c r="P74" s="155"/>
      <c r="S74" s="158" t="s">
        <v>960</v>
      </c>
      <c r="T74" s="159"/>
      <c r="U74" s="158" t="s">
        <v>961</v>
      </c>
      <c r="V74" s="159"/>
      <c r="W74" s="158" t="s">
        <v>962</v>
      </c>
      <c r="X74" s="159"/>
      <c r="Y74" s="158" t="s">
        <v>963</v>
      </c>
      <c r="Z74" s="159"/>
      <c r="AA74" s="158" t="s">
        <v>964</v>
      </c>
      <c r="AB74" s="159"/>
    </row>
    <row r="75" spans="1:28">
      <c r="A75">
        <v>1</v>
      </c>
      <c r="C75" s="22">
        <v>0</v>
      </c>
      <c r="D75" s="22" t="b">
        <v>0</v>
      </c>
      <c r="E75" s="22">
        <v>0</v>
      </c>
      <c r="F75" s="35">
        <v>0</v>
      </c>
      <c r="G75" s="26">
        <f>IF(F76="","-",F76-1)</f>
        <v>240</v>
      </c>
      <c r="H75" s="150">
        <v>0</v>
      </c>
      <c r="K75" t="s">
        <v>949</v>
      </c>
      <c r="L75" t="s">
        <v>952</v>
      </c>
      <c r="M75" t="s">
        <v>954</v>
      </c>
      <c r="N75" t="s">
        <v>954</v>
      </c>
      <c r="P75" t="s">
        <v>958</v>
      </c>
      <c r="W75">
        <v>1.2</v>
      </c>
      <c r="X75">
        <v>1.2</v>
      </c>
      <c r="Y75">
        <v>1.2</v>
      </c>
      <c r="Z75">
        <v>1.2</v>
      </c>
      <c r="AA75">
        <v>0.8</v>
      </c>
      <c r="AB75">
        <v>0.8</v>
      </c>
    </row>
    <row r="76" spans="1:28">
      <c r="A76">
        <v>2</v>
      </c>
      <c r="C76" s="22">
        <v>1</v>
      </c>
      <c r="D76" s="22" t="b">
        <v>0</v>
      </c>
      <c r="E76" s="22">
        <v>500</v>
      </c>
      <c r="F76" s="35">
        <v>241</v>
      </c>
      <c r="G76" s="26">
        <f t="shared" ref="G76:G78" si="10">IF(F77="","-",F77-1)</f>
        <v>450</v>
      </c>
      <c r="H76" s="150">
        <v>1</v>
      </c>
      <c r="K76" t="s">
        <v>950</v>
      </c>
      <c r="L76" t="s">
        <v>952</v>
      </c>
      <c r="M76" t="s">
        <v>955</v>
      </c>
      <c r="N76" t="s">
        <v>956</v>
      </c>
      <c r="P76" t="s">
        <v>959</v>
      </c>
    </row>
    <row r="77" spans="1:28">
      <c r="A77">
        <v>3</v>
      </c>
      <c r="C77" s="22">
        <v>1</v>
      </c>
      <c r="D77" s="22" t="b">
        <v>1</v>
      </c>
      <c r="F77" s="35">
        <v>451</v>
      </c>
      <c r="G77" s="26">
        <v>630</v>
      </c>
      <c r="K77" t="s">
        <v>950</v>
      </c>
      <c r="L77" t="s">
        <v>953</v>
      </c>
      <c r="N77" t="s">
        <v>955</v>
      </c>
    </row>
    <row r="78" spans="1:28">
      <c r="A78">
        <v>4</v>
      </c>
      <c r="C78" s="22">
        <v>5</v>
      </c>
      <c r="D78" s="22" t="b">
        <v>0</v>
      </c>
      <c r="F78" s="35">
        <v>601</v>
      </c>
      <c r="G78" s="26" t="str">
        <f t="shared" si="10"/>
        <v>-</v>
      </c>
      <c r="K78" t="s">
        <v>951</v>
      </c>
      <c r="L78" t="s">
        <v>952</v>
      </c>
      <c r="N78" t="s">
        <v>957</v>
      </c>
    </row>
    <row r="79" spans="1:28">
      <c r="L79" s="153">
        <f>COUNTA(D75:D78)</f>
        <v>4</v>
      </c>
      <c r="M79" s="153">
        <f>COUNTA(E75:E78)</f>
        <v>2</v>
      </c>
      <c r="N79">
        <v>1</v>
      </c>
      <c r="O79" s="153">
        <f>COUNTA(G75:G78)</f>
        <v>4</v>
      </c>
      <c r="P79" s="153">
        <f>COUNTA(H75:H78)</f>
        <v>2</v>
      </c>
      <c r="Q79">
        <v>1</v>
      </c>
    </row>
    <row r="80" spans="1:28">
      <c r="A80">
        <v>1</v>
      </c>
      <c r="B80" s="146" t="str">
        <f>INDEX($K$75:$K$78,$K80,1)&amp;" "&amp;INDEX($L$75:$L$78,$L80,1)&amp;", Young ewes:"&amp;INDEX($M$75:$M$78,$M80,1)&amp;", CFA:"&amp;INDEX($P$75:$P$78,$P80,1)&amp;", Wethers:"&amp;INDEX($N$75:$N$78,$N80,1)</f>
        <v>Fine BBB, Young ewes:Lamb, CFA:5.5yo, Wethers:Lamb</v>
      </c>
      <c r="C80">
        <f t="shared" ref="C80:C127" si="11">INDEX(C$75:C$78,K80,1)</f>
        <v>0</v>
      </c>
      <c r="D80" t="b">
        <f t="shared" ref="D80:D127" si="12">INDEX(D$75:D$78,L80,1)</f>
        <v>0</v>
      </c>
      <c r="E80">
        <f t="shared" ref="E80:E127" si="13">INDEX(E$75:E$78,M80,1)</f>
        <v>0</v>
      </c>
      <c r="F80">
        <f t="shared" ref="F80:F127" si="14">INDEX(F$75:F$78,N80,1)</f>
        <v>0</v>
      </c>
      <c r="G80">
        <f t="shared" ref="G80:G127" si="15">INDEX(G$75:G$78,O80,1)</f>
        <v>240</v>
      </c>
      <c r="H80">
        <f t="shared" ref="H80:H127" si="16">INDEX(H$75:H$78,P80,1)</f>
        <v>0</v>
      </c>
      <c r="K80" s="152">
        <f>L80</f>
        <v>1</v>
      </c>
      <c r="L80" s="151">
        <f>MOD(INT(($A80-1)/PRODUCT(M$79:$Q$79)),L$79)+1</f>
        <v>1</v>
      </c>
      <c r="M80" s="151">
        <f>MOD(INT(($A80-1)/PRODUCT(N$79:$Q$79)),M$79)+1</f>
        <v>1</v>
      </c>
      <c r="N80" s="152">
        <f>O80</f>
        <v>1</v>
      </c>
      <c r="O80" s="151">
        <f>MOD(INT(($A80-1)/PRODUCT(P$79:$Q$79)),O$79)+1</f>
        <v>1</v>
      </c>
      <c r="P80" s="151">
        <f>MOD(INT(($A80-1)/PRODUCT(Q$79:$Q$79)),P$79)+1</f>
        <v>1</v>
      </c>
      <c r="S80" s="22" t="s">
        <v>37</v>
      </c>
      <c r="T80" s="22" t="s">
        <v>37</v>
      </c>
      <c r="U80" s="22" t="s">
        <v>37</v>
      </c>
      <c r="V80" s="22" t="s">
        <v>37</v>
      </c>
      <c r="W80" s="22" t="str">
        <f>IF(S80="-","-",S80*W$75)</f>
        <v>-</v>
      </c>
      <c r="X80" s="22" t="str">
        <f t="shared" ref="X80:X129" si="17">IF(T80="-","-",T80*X$75)</f>
        <v>-</v>
      </c>
      <c r="Y80" s="22" t="str">
        <f t="shared" ref="Y80:Y129" si="18">IF(U80="-","-",U80*Y$75)</f>
        <v>-</v>
      </c>
      <c r="Z80" s="22" t="str">
        <f t="shared" ref="Z80:Z129" si="19">IF(V80="-","-",V80*Z$75)</f>
        <v>-</v>
      </c>
      <c r="AA80" s="22" t="str">
        <f>IF(S80="-","-",S80*AA$75)</f>
        <v>-</v>
      </c>
      <c r="AB80" s="22" t="str">
        <f t="shared" ref="AB80:AB129" si="20">IF(T80="-","-",T80*AB$75)</f>
        <v>-</v>
      </c>
    </row>
    <row r="81" spans="1:28">
      <c r="A81">
        <v>2</v>
      </c>
      <c r="B81" s="146" t="str">
        <f t="shared" ref="B81:B129" si="21">INDEX($K$75:$K$78,$K81,1)&amp;" "&amp;INDEX($L$75:$L$78,$L81,1)&amp;", Young ewes:"&amp;INDEX($M$75:$M$78,$M81,1)&amp;", CFA:"&amp;INDEX($P$75:$P$78,$P81,1)&amp;", Wethers:"&amp;INDEX($N$75:$N$78,$N81,1)</f>
        <v>Fine BBB, Young ewes:Lamb, CFA:6.5yo, Wethers:Lamb</v>
      </c>
      <c r="C81">
        <f t="shared" si="11"/>
        <v>0</v>
      </c>
      <c r="D81" t="b">
        <f t="shared" si="12"/>
        <v>0</v>
      </c>
      <c r="E81">
        <f t="shared" si="13"/>
        <v>0</v>
      </c>
      <c r="F81">
        <f t="shared" si="14"/>
        <v>0</v>
      </c>
      <c r="G81">
        <f t="shared" si="15"/>
        <v>240</v>
      </c>
      <c r="H81">
        <f t="shared" si="16"/>
        <v>1</v>
      </c>
      <c r="K81" s="152">
        <f t="shared" ref="K81:K143" si="22">L81</f>
        <v>1</v>
      </c>
      <c r="L81" s="151">
        <f>MOD(INT(($A81-1)/PRODUCT(M$79:$Q$79)),L$79)+1</f>
        <v>1</v>
      </c>
      <c r="M81" s="151">
        <f>MOD(INT(($A81-1)/PRODUCT(N$79:$Q$79)),M$79)+1</f>
        <v>1</v>
      </c>
      <c r="N81" s="152">
        <f t="shared" ref="N81:N143" si="23">O81</f>
        <v>1</v>
      </c>
      <c r="O81" s="151">
        <f>MOD(INT(($A81-1)/PRODUCT(P$79:$Q$79)),O$79)+1</f>
        <v>1</v>
      </c>
      <c r="P81" s="151">
        <f>MOD(INT(($A81-1)/PRODUCT(Q$79:$Q$79)),P$79)+1</f>
        <v>2</v>
      </c>
      <c r="S81" s="22" t="s">
        <v>37</v>
      </c>
      <c r="T81" s="22" t="s">
        <v>37</v>
      </c>
      <c r="U81" s="22" t="s">
        <v>37</v>
      </c>
      <c r="V81" s="22" t="s">
        <v>37</v>
      </c>
      <c r="W81" s="22" t="str">
        <f t="shared" ref="W81:W129" si="24">IF(S81="-","-",S81*W$75)</f>
        <v>-</v>
      </c>
      <c r="X81" s="22" t="str">
        <f t="shared" si="17"/>
        <v>-</v>
      </c>
      <c r="Y81" s="22" t="str">
        <f t="shared" si="18"/>
        <v>-</v>
      </c>
      <c r="Z81" s="22" t="str">
        <f t="shared" si="19"/>
        <v>-</v>
      </c>
      <c r="AA81" s="22" t="str">
        <f t="shared" ref="AA81:AA129" si="25">IF(S81="-","-",S81*AA$75)</f>
        <v>-</v>
      </c>
      <c r="AB81" s="22" t="str">
        <f t="shared" si="20"/>
        <v>-</v>
      </c>
    </row>
    <row r="82" spans="1:28">
      <c r="A82">
        <v>3</v>
      </c>
      <c r="B82" s="146" t="str">
        <f t="shared" si="21"/>
        <v>Fine BBB, Young ewes:Lamb, CFA:5.5yo, Wethers:Yearling</v>
      </c>
      <c r="C82">
        <f t="shared" si="11"/>
        <v>0</v>
      </c>
      <c r="D82" t="b">
        <f t="shared" si="12"/>
        <v>0</v>
      </c>
      <c r="E82">
        <f t="shared" si="13"/>
        <v>0</v>
      </c>
      <c r="F82">
        <f t="shared" si="14"/>
        <v>241</v>
      </c>
      <c r="G82">
        <f t="shared" si="15"/>
        <v>450</v>
      </c>
      <c r="H82">
        <f t="shared" si="16"/>
        <v>0</v>
      </c>
      <c r="K82" s="152">
        <f t="shared" si="22"/>
        <v>1</v>
      </c>
      <c r="L82" s="151">
        <f>MOD(INT(($A82-1)/PRODUCT(M$79:$Q$79)),L$79)+1</f>
        <v>1</v>
      </c>
      <c r="M82" s="151">
        <f>MOD(INT(($A82-1)/PRODUCT(N$79:$Q$79)),M$79)+1</f>
        <v>1</v>
      </c>
      <c r="N82" s="152">
        <f t="shared" si="23"/>
        <v>2</v>
      </c>
      <c r="O82" s="151">
        <f>MOD(INT(($A82-1)/PRODUCT(P$79:$Q$79)),O$79)+1</f>
        <v>2</v>
      </c>
      <c r="P82" s="151">
        <f>MOD(INT(($A82-1)/PRODUCT(Q$79:$Q$79)),P$79)+1</f>
        <v>1</v>
      </c>
      <c r="S82" s="22" t="s">
        <v>37</v>
      </c>
      <c r="T82" s="22" t="s">
        <v>37</v>
      </c>
      <c r="U82" s="22" t="s">
        <v>37</v>
      </c>
      <c r="V82" s="22" t="s">
        <v>37</v>
      </c>
      <c r="W82" s="22" t="str">
        <f t="shared" si="24"/>
        <v>-</v>
      </c>
      <c r="X82" s="22" t="str">
        <f t="shared" si="17"/>
        <v>-</v>
      </c>
      <c r="Y82" s="22" t="str">
        <f t="shared" si="18"/>
        <v>-</v>
      </c>
      <c r="Z82" s="22" t="str">
        <f t="shared" si="19"/>
        <v>-</v>
      </c>
      <c r="AA82" s="22" t="str">
        <f t="shared" si="25"/>
        <v>-</v>
      </c>
      <c r="AB82" s="22" t="str">
        <f t="shared" si="20"/>
        <v>-</v>
      </c>
    </row>
    <row r="83" spans="1:28">
      <c r="A83">
        <v>4</v>
      </c>
      <c r="B83" s="146" t="str">
        <f t="shared" si="21"/>
        <v>Fine BBB, Young ewes:Lamb, CFA:6.5yo, Wethers:Yearling</v>
      </c>
      <c r="C83">
        <f t="shared" si="11"/>
        <v>0</v>
      </c>
      <c r="D83" t="b">
        <f t="shared" si="12"/>
        <v>0</v>
      </c>
      <c r="E83">
        <f t="shared" si="13"/>
        <v>0</v>
      </c>
      <c r="F83">
        <f t="shared" si="14"/>
        <v>241</v>
      </c>
      <c r="G83">
        <f t="shared" si="15"/>
        <v>450</v>
      </c>
      <c r="H83">
        <f t="shared" si="16"/>
        <v>1</v>
      </c>
      <c r="K83" s="152">
        <f t="shared" si="22"/>
        <v>1</v>
      </c>
      <c r="L83" s="151">
        <f>MOD(INT(($A83-1)/PRODUCT(M$79:$Q$79)),L$79)+1</f>
        <v>1</v>
      </c>
      <c r="M83" s="151">
        <f>MOD(INT(($A83-1)/PRODUCT(N$79:$Q$79)),M$79)+1</f>
        <v>1</v>
      </c>
      <c r="N83" s="152">
        <f t="shared" si="23"/>
        <v>2</v>
      </c>
      <c r="O83" s="151">
        <f>MOD(INT(($A83-1)/PRODUCT(P$79:$Q$79)),O$79)+1</f>
        <v>2</v>
      </c>
      <c r="P83" s="151">
        <f>MOD(INT(($A83-1)/PRODUCT(Q$79:$Q$79)),P$79)+1</f>
        <v>2</v>
      </c>
      <c r="S83" s="22" t="s">
        <v>37</v>
      </c>
      <c r="T83" s="22" t="s">
        <v>37</v>
      </c>
      <c r="U83" s="22" t="s">
        <v>37</v>
      </c>
      <c r="V83" s="22" t="s">
        <v>37</v>
      </c>
      <c r="W83" s="22" t="str">
        <f t="shared" si="24"/>
        <v>-</v>
      </c>
      <c r="X83" s="22" t="str">
        <f t="shared" si="17"/>
        <v>-</v>
      </c>
      <c r="Y83" s="22" t="str">
        <f t="shared" si="18"/>
        <v>-</v>
      </c>
      <c r="Z83" s="22" t="str">
        <f t="shared" si="19"/>
        <v>-</v>
      </c>
      <c r="AA83" s="22" t="str">
        <f t="shared" si="25"/>
        <v>-</v>
      </c>
      <c r="AB83" s="22" t="str">
        <f t="shared" si="20"/>
        <v>-</v>
      </c>
    </row>
    <row r="84" spans="1:28">
      <c r="A84">
        <v>5</v>
      </c>
      <c r="B84" s="146" t="str">
        <f t="shared" si="21"/>
        <v>Fine BBB, Young ewes:Lamb, CFA:5.5yo, Wethers:Hgt</v>
      </c>
      <c r="C84">
        <f t="shared" si="11"/>
        <v>0</v>
      </c>
      <c r="D84" t="b">
        <f t="shared" si="12"/>
        <v>0</v>
      </c>
      <c r="E84">
        <f t="shared" si="13"/>
        <v>0</v>
      </c>
      <c r="F84">
        <f t="shared" si="14"/>
        <v>451</v>
      </c>
      <c r="G84">
        <f t="shared" si="15"/>
        <v>630</v>
      </c>
      <c r="H84">
        <f t="shared" si="16"/>
        <v>0</v>
      </c>
      <c r="K84" s="152">
        <f t="shared" si="22"/>
        <v>1</v>
      </c>
      <c r="L84" s="151">
        <f>MOD(INT(($A84-1)/PRODUCT(M$79:$Q$79)),L$79)+1</f>
        <v>1</v>
      </c>
      <c r="M84" s="151">
        <f>MOD(INT(($A84-1)/PRODUCT(N$79:$Q$79)),M$79)+1</f>
        <v>1</v>
      </c>
      <c r="N84" s="152">
        <f t="shared" si="23"/>
        <v>3</v>
      </c>
      <c r="O84" s="151">
        <f>MOD(INT(($A84-1)/PRODUCT(P$79:$Q$79)),O$79)+1</f>
        <v>3</v>
      </c>
      <c r="P84" s="151">
        <f>MOD(INT(($A84-1)/PRODUCT(Q$79:$Q$79)),P$79)+1</f>
        <v>1</v>
      </c>
      <c r="S84" s="22" t="s">
        <v>37</v>
      </c>
      <c r="T84" s="22" t="s">
        <v>37</v>
      </c>
      <c r="U84" s="22" t="s">
        <v>37</v>
      </c>
      <c r="V84" s="22" t="s">
        <v>37</v>
      </c>
      <c r="W84" s="22" t="str">
        <f t="shared" si="24"/>
        <v>-</v>
      </c>
      <c r="X84" s="22" t="str">
        <f t="shared" si="17"/>
        <v>-</v>
      </c>
      <c r="Y84" s="22" t="str">
        <f t="shared" si="18"/>
        <v>-</v>
      </c>
      <c r="Z84" s="22" t="str">
        <f t="shared" si="19"/>
        <v>-</v>
      </c>
      <c r="AA84" s="22" t="str">
        <f t="shared" si="25"/>
        <v>-</v>
      </c>
      <c r="AB84" s="22" t="str">
        <f t="shared" si="20"/>
        <v>-</v>
      </c>
    </row>
    <row r="85" spans="1:28">
      <c r="A85">
        <v>6</v>
      </c>
      <c r="B85" s="146" t="str">
        <f t="shared" si="21"/>
        <v>Fine BBB, Young ewes:Lamb, CFA:6.5yo, Wethers:Hgt</v>
      </c>
      <c r="C85">
        <f t="shared" si="11"/>
        <v>0</v>
      </c>
      <c r="D85" t="b">
        <f t="shared" si="12"/>
        <v>0</v>
      </c>
      <c r="E85">
        <f t="shared" si="13"/>
        <v>0</v>
      </c>
      <c r="F85">
        <f t="shared" si="14"/>
        <v>451</v>
      </c>
      <c r="G85">
        <f t="shared" si="15"/>
        <v>630</v>
      </c>
      <c r="H85">
        <f t="shared" si="16"/>
        <v>1</v>
      </c>
      <c r="K85" s="152">
        <f t="shared" si="22"/>
        <v>1</v>
      </c>
      <c r="L85" s="151">
        <f>MOD(INT(($A85-1)/PRODUCT(M$79:$Q$79)),L$79)+1</f>
        <v>1</v>
      </c>
      <c r="M85" s="151">
        <f>MOD(INT(($A85-1)/PRODUCT(N$79:$Q$79)),M$79)+1</f>
        <v>1</v>
      </c>
      <c r="N85" s="152">
        <f t="shared" si="23"/>
        <v>3</v>
      </c>
      <c r="O85" s="151">
        <f>MOD(INT(($A85-1)/PRODUCT(P$79:$Q$79)),O$79)+1</f>
        <v>3</v>
      </c>
      <c r="P85" s="151">
        <f>MOD(INT(($A85-1)/PRODUCT(Q$79:$Q$79)),P$79)+1</f>
        <v>2</v>
      </c>
      <c r="S85" s="22" t="s">
        <v>37</v>
      </c>
      <c r="T85" s="22" t="s">
        <v>37</v>
      </c>
      <c r="U85" s="22" t="s">
        <v>37</v>
      </c>
      <c r="V85" s="22" t="s">
        <v>37</v>
      </c>
      <c r="W85" s="22" t="str">
        <f t="shared" si="24"/>
        <v>-</v>
      </c>
      <c r="X85" s="22" t="str">
        <f t="shared" si="17"/>
        <v>-</v>
      </c>
      <c r="Y85" s="22" t="str">
        <f t="shared" si="18"/>
        <v>-</v>
      </c>
      <c r="Z85" s="22" t="str">
        <f t="shared" si="19"/>
        <v>-</v>
      </c>
      <c r="AA85" s="22" t="str">
        <f t="shared" si="25"/>
        <v>-</v>
      </c>
      <c r="AB85" s="22" t="str">
        <f t="shared" si="20"/>
        <v>-</v>
      </c>
    </row>
    <row r="86" spans="1:28">
      <c r="A86">
        <v>7</v>
      </c>
      <c r="B86" s="146" t="str">
        <f t="shared" si="21"/>
        <v>Fine BBB, Young ewes:Lamb, CFA:5.5yo, Wethers:Older</v>
      </c>
      <c r="C86">
        <f t="shared" si="11"/>
        <v>0</v>
      </c>
      <c r="D86" t="b">
        <f t="shared" si="12"/>
        <v>0</v>
      </c>
      <c r="E86">
        <f t="shared" si="13"/>
        <v>0</v>
      </c>
      <c r="F86">
        <f t="shared" si="14"/>
        <v>601</v>
      </c>
      <c r="G86" t="str">
        <f t="shared" si="15"/>
        <v>-</v>
      </c>
      <c r="H86">
        <f t="shared" si="16"/>
        <v>0</v>
      </c>
      <c r="K86" s="152">
        <f t="shared" si="22"/>
        <v>1</v>
      </c>
      <c r="L86" s="151">
        <f>MOD(INT(($A86-1)/PRODUCT(M$79:$Q$79)),L$79)+1</f>
        <v>1</v>
      </c>
      <c r="M86" s="151">
        <f>MOD(INT(($A86-1)/PRODUCT(N$79:$Q$79)),M$79)+1</f>
        <v>1</v>
      </c>
      <c r="N86" s="152">
        <f t="shared" si="23"/>
        <v>4</v>
      </c>
      <c r="O86" s="151">
        <f>MOD(INT(($A86-1)/PRODUCT(P$79:$Q$79)),O$79)+1</f>
        <v>4</v>
      </c>
      <c r="P86" s="151">
        <f>MOD(INT(($A86-1)/PRODUCT(Q$79:$Q$79)),P$79)+1</f>
        <v>1</v>
      </c>
      <c r="S86" s="22" t="s">
        <v>37</v>
      </c>
      <c r="T86" s="22" t="s">
        <v>37</v>
      </c>
      <c r="U86" s="22" t="s">
        <v>37</v>
      </c>
      <c r="V86" s="22" t="s">
        <v>37</v>
      </c>
      <c r="W86" s="22" t="str">
        <f t="shared" si="24"/>
        <v>-</v>
      </c>
      <c r="X86" s="22" t="str">
        <f t="shared" si="17"/>
        <v>-</v>
      </c>
      <c r="Y86" s="22" t="str">
        <f t="shared" si="18"/>
        <v>-</v>
      </c>
      <c r="Z86" s="22" t="str">
        <f t="shared" si="19"/>
        <v>-</v>
      </c>
      <c r="AA86" s="22" t="str">
        <f t="shared" si="25"/>
        <v>-</v>
      </c>
      <c r="AB86" s="22" t="str">
        <f t="shared" si="20"/>
        <v>-</v>
      </c>
    </row>
    <row r="87" spans="1:28">
      <c r="A87">
        <v>8</v>
      </c>
      <c r="B87" s="146" t="str">
        <f t="shared" si="21"/>
        <v>Fine BBB, Young ewes:Lamb, CFA:6.5yo, Wethers:Older</v>
      </c>
      <c r="C87">
        <f t="shared" si="11"/>
        <v>0</v>
      </c>
      <c r="D87" t="b">
        <f t="shared" si="12"/>
        <v>0</v>
      </c>
      <c r="E87">
        <f t="shared" si="13"/>
        <v>0</v>
      </c>
      <c r="F87">
        <f t="shared" si="14"/>
        <v>601</v>
      </c>
      <c r="G87" t="str">
        <f t="shared" si="15"/>
        <v>-</v>
      </c>
      <c r="H87">
        <f t="shared" si="16"/>
        <v>1</v>
      </c>
      <c r="K87" s="152">
        <f t="shared" si="22"/>
        <v>1</v>
      </c>
      <c r="L87" s="151">
        <f>MOD(INT(($A87-1)/PRODUCT(M$79:$Q$79)),L$79)+1</f>
        <v>1</v>
      </c>
      <c r="M87" s="151">
        <f>MOD(INT(($A87-1)/PRODUCT(N$79:$Q$79)),M$79)+1</f>
        <v>1</v>
      </c>
      <c r="N87" s="152">
        <f t="shared" si="23"/>
        <v>4</v>
      </c>
      <c r="O87" s="151">
        <f>MOD(INT(($A87-1)/PRODUCT(P$79:$Q$79)),O$79)+1</f>
        <v>4</v>
      </c>
      <c r="P87" s="151">
        <f>MOD(INT(($A87-1)/PRODUCT(Q$79:$Q$79)),P$79)+1</f>
        <v>2</v>
      </c>
      <c r="S87" s="22" t="s">
        <v>37</v>
      </c>
      <c r="T87" s="22" t="s">
        <v>37</v>
      </c>
      <c r="U87" s="22" t="s">
        <v>37</v>
      </c>
      <c r="V87" s="22" t="s">
        <v>37</v>
      </c>
      <c r="W87" s="22" t="str">
        <f t="shared" si="24"/>
        <v>-</v>
      </c>
      <c r="X87" s="22" t="str">
        <f t="shared" si="17"/>
        <v>-</v>
      </c>
      <c r="Y87" s="22" t="str">
        <f t="shared" si="18"/>
        <v>-</v>
      </c>
      <c r="Z87" s="22" t="str">
        <f t="shared" si="19"/>
        <v>-</v>
      </c>
      <c r="AA87" s="22" t="str">
        <f t="shared" si="25"/>
        <v>-</v>
      </c>
      <c r="AB87" s="22" t="str">
        <f t="shared" si="20"/>
        <v>-</v>
      </c>
    </row>
    <row r="88" spans="1:28">
      <c r="A88">
        <v>9</v>
      </c>
      <c r="B88" s="146" t="str">
        <f t="shared" si="21"/>
        <v>Fine BBB, Young ewes:Hgt, CFA:5.5yo, Wethers:Lamb</v>
      </c>
      <c r="C88">
        <f t="shared" si="11"/>
        <v>0</v>
      </c>
      <c r="D88" t="b">
        <f t="shared" si="12"/>
        <v>0</v>
      </c>
      <c r="E88">
        <f t="shared" si="13"/>
        <v>500</v>
      </c>
      <c r="F88">
        <f t="shared" si="14"/>
        <v>0</v>
      </c>
      <c r="G88">
        <f t="shared" si="15"/>
        <v>240</v>
      </c>
      <c r="H88">
        <f t="shared" si="16"/>
        <v>0</v>
      </c>
      <c r="K88" s="152">
        <f t="shared" si="22"/>
        <v>1</v>
      </c>
      <c r="L88" s="151">
        <f>MOD(INT(($A88-1)/PRODUCT(M$79:$Q$79)),L$79)+1</f>
        <v>1</v>
      </c>
      <c r="M88" s="151">
        <f>MOD(INT(($A88-1)/PRODUCT(N$79:$Q$79)),M$79)+1</f>
        <v>2</v>
      </c>
      <c r="N88" s="152">
        <f t="shared" si="23"/>
        <v>1</v>
      </c>
      <c r="O88" s="151">
        <f>MOD(INT(($A88-1)/PRODUCT(P$79:$Q$79)),O$79)+1</f>
        <v>1</v>
      </c>
      <c r="P88" s="151">
        <f>MOD(INT(($A88-1)/PRODUCT(Q$79:$Q$79)),P$79)+1</f>
        <v>1</v>
      </c>
      <c r="S88" s="22" t="s">
        <v>37</v>
      </c>
      <c r="T88" s="22" t="s">
        <v>37</v>
      </c>
      <c r="U88" s="22" t="s">
        <v>37</v>
      </c>
      <c r="V88" s="22" t="s">
        <v>37</v>
      </c>
      <c r="W88" s="22" t="str">
        <f t="shared" si="24"/>
        <v>-</v>
      </c>
      <c r="X88" s="22" t="str">
        <f t="shared" si="17"/>
        <v>-</v>
      </c>
      <c r="Y88" s="22" t="str">
        <f t="shared" si="18"/>
        <v>-</v>
      </c>
      <c r="Z88" s="22" t="str">
        <f t="shared" si="19"/>
        <v>-</v>
      </c>
      <c r="AA88" s="22" t="str">
        <f t="shared" si="25"/>
        <v>-</v>
      </c>
      <c r="AB88" s="22" t="str">
        <f t="shared" si="20"/>
        <v>-</v>
      </c>
    </row>
    <row r="89" spans="1:28">
      <c r="A89">
        <v>10</v>
      </c>
      <c r="B89" s="146" t="str">
        <f t="shared" si="21"/>
        <v>Fine BBB, Young ewes:Hgt, CFA:6.5yo, Wethers:Lamb</v>
      </c>
      <c r="C89">
        <f t="shared" si="11"/>
        <v>0</v>
      </c>
      <c r="D89" t="b">
        <f t="shared" si="12"/>
        <v>0</v>
      </c>
      <c r="E89">
        <f t="shared" si="13"/>
        <v>500</v>
      </c>
      <c r="F89">
        <f t="shared" si="14"/>
        <v>0</v>
      </c>
      <c r="G89">
        <f t="shared" si="15"/>
        <v>240</v>
      </c>
      <c r="H89">
        <f t="shared" si="16"/>
        <v>1</v>
      </c>
      <c r="K89" s="152">
        <f t="shared" si="22"/>
        <v>1</v>
      </c>
      <c r="L89" s="151">
        <f>MOD(INT(($A89-1)/PRODUCT(M$79:$Q$79)),L$79)+1</f>
        <v>1</v>
      </c>
      <c r="M89" s="151">
        <f>MOD(INT(($A89-1)/PRODUCT(N$79:$Q$79)),M$79)+1</f>
        <v>2</v>
      </c>
      <c r="N89" s="152">
        <f t="shared" si="23"/>
        <v>1</v>
      </c>
      <c r="O89" s="151">
        <f>MOD(INT(($A89-1)/PRODUCT(P$79:$Q$79)),O$79)+1</f>
        <v>1</v>
      </c>
      <c r="P89" s="151">
        <f>MOD(INT(($A89-1)/PRODUCT(Q$79:$Q$79)),P$79)+1</f>
        <v>2</v>
      </c>
      <c r="S89" s="22" t="s">
        <v>37</v>
      </c>
      <c r="T89" s="22" t="s">
        <v>37</v>
      </c>
      <c r="U89" s="22" t="s">
        <v>37</v>
      </c>
      <c r="V89" s="22" t="s">
        <v>37</v>
      </c>
      <c r="W89" s="22" t="str">
        <f t="shared" si="24"/>
        <v>-</v>
      </c>
      <c r="X89" s="22" t="str">
        <f t="shared" si="17"/>
        <v>-</v>
      </c>
      <c r="Y89" s="22" t="str">
        <f t="shared" si="18"/>
        <v>-</v>
      </c>
      <c r="Z89" s="22" t="str">
        <f t="shared" si="19"/>
        <v>-</v>
      </c>
      <c r="AA89" s="22" t="str">
        <f t="shared" si="25"/>
        <v>-</v>
      </c>
      <c r="AB89" s="22" t="str">
        <f t="shared" si="20"/>
        <v>-</v>
      </c>
    </row>
    <row r="90" spans="1:28">
      <c r="A90">
        <v>11</v>
      </c>
      <c r="B90" s="146" t="str">
        <f t="shared" si="21"/>
        <v>Fine BBB, Young ewes:Hgt, CFA:5.5yo, Wethers:Yearling</v>
      </c>
      <c r="C90">
        <f t="shared" si="11"/>
        <v>0</v>
      </c>
      <c r="D90" t="b">
        <f t="shared" si="12"/>
        <v>0</v>
      </c>
      <c r="E90">
        <f t="shared" si="13"/>
        <v>500</v>
      </c>
      <c r="F90">
        <f t="shared" si="14"/>
        <v>241</v>
      </c>
      <c r="G90">
        <f t="shared" si="15"/>
        <v>450</v>
      </c>
      <c r="H90">
        <f t="shared" si="16"/>
        <v>0</v>
      </c>
      <c r="K90" s="152">
        <f t="shared" si="22"/>
        <v>1</v>
      </c>
      <c r="L90" s="151">
        <f>MOD(INT(($A90-1)/PRODUCT(M$79:$Q$79)),L$79)+1</f>
        <v>1</v>
      </c>
      <c r="M90" s="151">
        <f>MOD(INT(($A90-1)/PRODUCT(N$79:$Q$79)),M$79)+1</f>
        <v>2</v>
      </c>
      <c r="N90" s="152">
        <f t="shared" si="23"/>
        <v>2</v>
      </c>
      <c r="O90" s="151">
        <f>MOD(INT(($A90-1)/PRODUCT(P$79:$Q$79)),O$79)+1</f>
        <v>2</v>
      </c>
      <c r="P90" s="151">
        <f>MOD(INT(($A90-1)/PRODUCT(Q$79:$Q$79)),P$79)+1</f>
        <v>1</v>
      </c>
      <c r="S90" s="22" t="s">
        <v>37</v>
      </c>
      <c r="T90" s="22" t="s">
        <v>37</v>
      </c>
      <c r="U90" s="22" t="s">
        <v>37</v>
      </c>
      <c r="V90" s="22" t="s">
        <v>37</v>
      </c>
      <c r="W90" s="22" t="str">
        <f t="shared" si="24"/>
        <v>-</v>
      </c>
      <c r="X90" s="22" t="str">
        <f t="shared" si="17"/>
        <v>-</v>
      </c>
      <c r="Y90" s="22" t="str">
        <f t="shared" si="18"/>
        <v>-</v>
      </c>
      <c r="Z90" s="22" t="str">
        <f t="shared" si="19"/>
        <v>-</v>
      </c>
      <c r="AA90" s="22" t="str">
        <f t="shared" si="25"/>
        <v>-</v>
      </c>
      <c r="AB90" s="22" t="str">
        <f t="shared" si="20"/>
        <v>-</v>
      </c>
    </row>
    <row r="91" spans="1:28">
      <c r="A91">
        <v>12</v>
      </c>
      <c r="B91" s="146" t="str">
        <f t="shared" si="21"/>
        <v>Fine BBB, Young ewes:Hgt, CFA:6.5yo, Wethers:Yearling</v>
      </c>
      <c r="C91">
        <f t="shared" si="11"/>
        <v>0</v>
      </c>
      <c r="D91" t="b">
        <f t="shared" si="12"/>
        <v>0</v>
      </c>
      <c r="E91">
        <f t="shared" si="13"/>
        <v>500</v>
      </c>
      <c r="F91">
        <f t="shared" si="14"/>
        <v>241</v>
      </c>
      <c r="G91">
        <f t="shared" si="15"/>
        <v>450</v>
      </c>
      <c r="H91">
        <f t="shared" si="16"/>
        <v>1</v>
      </c>
      <c r="K91" s="152">
        <f t="shared" si="22"/>
        <v>1</v>
      </c>
      <c r="L91" s="151">
        <f>MOD(INT(($A91-1)/PRODUCT(M$79:$Q$79)),L$79)+1</f>
        <v>1</v>
      </c>
      <c r="M91" s="151">
        <f>MOD(INT(($A91-1)/PRODUCT(N$79:$Q$79)),M$79)+1</f>
        <v>2</v>
      </c>
      <c r="N91" s="152">
        <f t="shared" si="23"/>
        <v>2</v>
      </c>
      <c r="O91" s="151">
        <f>MOD(INT(($A91-1)/PRODUCT(P$79:$Q$79)),O$79)+1</f>
        <v>2</v>
      </c>
      <c r="P91" s="151">
        <f>MOD(INT(($A91-1)/PRODUCT(Q$79:$Q$79)),P$79)+1</f>
        <v>2</v>
      </c>
      <c r="S91" s="22" t="s">
        <v>37</v>
      </c>
      <c r="T91" s="22" t="s">
        <v>37</v>
      </c>
      <c r="U91" s="22" t="s">
        <v>37</v>
      </c>
      <c r="V91" s="22" t="s">
        <v>37</v>
      </c>
      <c r="W91" s="22" t="str">
        <f t="shared" si="24"/>
        <v>-</v>
      </c>
      <c r="X91" s="22" t="str">
        <f t="shared" si="17"/>
        <v>-</v>
      </c>
      <c r="Y91" s="22" t="str">
        <f t="shared" si="18"/>
        <v>-</v>
      </c>
      <c r="Z91" s="22" t="str">
        <f t="shared" si="19"/>
        <v>-</v>
      </c>
      <c r="AA91" s="22" t="str">
        <f t="shared" si="25"/>
        <v>-</v>
      </c>
      <c r="AB91" s="22" t="str">
        <f t="shared" si="20"/>
        <v>-</v>
      </c>
    </row>
    <row r="92" spans="1:28">
      <c r="A92">
        <v>13</v>
      </c>
      <c r="B92" s="146" t="str">
        <f t="shared" si="21"/>
        <v>Fine BBB, Young ewes:Hgt, CFA:5.5yo, Wethers:Hgt</v>
      </c>
      <c r="C92">
        <f t="shared" si="11"/>
        <v>0</v>
      </c>
      <c r="D92" t="b">
        <f t="shared" si="12"/>
        <v>0</v>
      </c>
      <c r="E92">
        <f t="shared" si="13"/>
        <v>500</v>
      </c>
      <c r="F92">
        <f t="shared" si="14"/>
        <v>451</v>
      </c>
      <c r="G92">
        <f t="shared" si="15"/>
        <v>630</v>
      </c>
      <c r="H92">
        <f t="shared" si="16"/>
        <v>0</v>
      </c>
      <c r="K92" s="152">
        <f t="shared" si="22"/>
        <v>1</v>
      </c>
      <c r="L92" s="151">
        <f>MOD(INT(($A92-1)/PRODUCT(M$79:$Q$79)),L$79)+1</f>
        <v>1</v>
      </c>
      <c r="M92" s="151">
        <f>MOD(INT(($A92-1)/PRODUCT(N$79:$Q$79)),M$79)+1</f>
        <v>2</v>
      </c>
      <c r="N92" s="152">
        <f t="shared" si="23"/>
        <v>3</v>
      </c>
      <c r="O92" s="151">
        <f>MOD(INT(($A92-1)/PRODUCT(P$79:$Q$79)),O$79)+1</f>
        <v>3</v>
      </c>
      <c r="P92" s="151">
        <f>MOD(INT(($A92-1)/PRODUCT(Q$79:$Q$79)),P$79)+1</f>
        <v>1</v>
      </c>
      <c r="S92" s="22" t="s">
        <v>37</v>
      </c>
      <c r="T92" s="22" t="s">
        <v>37</v>
      </c>
      <c r="U92" s="22" t="s">
        <v>37</v>
      </c>
      <c r="V92" s="22" t="s">
        <v>37</v>
      </c>
      <c r="W92" s="22" t="str">
        <f t="shared" si="24"/>
        <v>-</v>
      </c>
      <c r="X92" s="22" t="str">
        <f t="shared" si="17"/>
        <v>-</v>
      </c>
      <c r="Y92" s="22" t="str">
        <f t="shared" si="18"/>
        <v>-</v>
      </c>
      <c r="Z92" s="22" t="str">
        <f t="shared" si="19"/>
        <v>-</v>
      </c>
      <c r="AA92" s="22" t="str">
        <f t="shared" si="25"/>
        <v>-</v>
      </c>
      <c r="AB92" s="22" t="str">
        <f t="shared" si="20"/>
        <v>-</v>
      </c>
    </row>
    <row r="93" spans="1:28">
      <c r="A93">
        <v>14</v>
      </c>
      <c r="B93" s="146" t="str">
        <f t="shared" si="21"/>
        <v>Fine BBB, Young ewes:Hgt, CFA:6.5yo, Wethers:Hgt</v>
      </c>
      <c r="C93">
        <f t="shared" si="11"/>
        <v>0</v>
      </c>
      <c r="D93" t="b">
        <f t="shared" si="12"/>
        <v>0</v>
      </c>
      <c r="E93">
        <f t="shared" si="13"/>
        <v>500</v>
      </c>
      <c r="F93">
        <f t="shared" si="14"/>
        <v>451</v>
      </c>
      <c r="G93">
        <f t="shared" si="15"/>
        <v>630</v>
      </c>
      <c r="H93">
        <f t="shared" si="16"/>
        <v>1</v>
      </c>
      <c r="K93" s="152">
        <f t="shared" si="22"/>
        <v>1</v>
      </c>
      <c r="L93" s="151">
        <f>MOD(INT(($A93-1)/PRODUCT(M$79:$Q$79)),L$79)+1</f>
        <v>1</v>
      </c>
      <c r="M93" s="151">
        <f>MOD(INT(($A93-1)/PRODUCT(N$79:$Q$79)),M$79)+1</f>
        <v>2</v>
      </c>
      <c r="N93" s="152">
        <f t="shared" si="23"/>
        <v>3</v>
      </c>
      <c r="O93" s="151">
        <f>MOD(INT(($A93-1)/PRODUCT(P$79:$Q$79)),O$79)+1</f>
        <v>3</v>
      </c>
      <c r="P93" s="151">
        <f>MOD(INT(($A93-1)/PRODUCT(Q$79:$Q$79)),P$79)+1</f>
        <v>2</v>
      </c>
      <c r="S93" s="22" t="s">
        <v>37</v>
      </c>
      <c r="T93" s="22" t="s">
        <v>37</v>
      </c>
      <c r="U93" s="22" t="s">
        <v>37</v>
      </c>
      <c r="V93" s="22" t="s">
        <v>37</v>
      </c>
      <c r="W93" s="22" t="str">
        <f t="shared" si="24"/>
        <v>-</v>
      </c>
      <c r="X93" s="22" t="str">
        <f t="shared" si="17"/>
        <v>-</v>
      </c>
      <c r="Y93" s="22" t="str">
        <f t="shared" si="18"/>
        <v>-</v>
      </c>
      <c r="Z93" s="22" t="str">
        <f t="shared" si="19"/>
        <v>-</v>
      </c>
      <c r="AA93" s="22" t="str">
        <f t="shared" si="25"/>
        <v>-</v>
      </c>
      <c r="AB93" s="22" t="str">
        <f t="shared" si="20"/>
        <v>-</v>
      </c>
    </row>
    <row r="94" spans="1:28">
      <c r="A94">
        <v>15</v>
      </c>
      <c r="B94" s="146" t="str">
        <f t="shared" si="21"/>
        <v>Fine BBB, Young ewes:Hgt, CFA:5.5yo, Wethers:Older</v>
      </c>
      <c r="C94">
        <f t="shared" si="11"/>
        <v>0</v>
      </c>
      <c r="D94" t="b">
        <f t="shared" si="12"/>
        <v>0</v>
      </c>
      <c r="E94">
        <f t="shared" si="13"/>
        <v>500</v>
      </c>
      <c r="F94">
        <f t="shared" si="14"/>
        <v>601</v>
      </c>
      <c r="G94" t="str">
        <f t="shared" si="15"/>
        <v>-</v>
      </c>
      <c r="H94">
        <f t="shared" si="16"/>
        <v>0</v>
      </c>
      <c r="K94" s="152">
        <f t="shared" si="22"/>
        <v>1</v>
      </c>
      <c r="L94" s="151">
        <f>MOD(INT(($A94-1)/PRODUCT(M$79:$Q$79)),L$79)+1</f>
        <v>1</v>
      </c>
      <c r="M94" s="151">
        <f>MOD(INT(($A94-1)/PRODUCT(N$79:$Q$79)),M$79)+1</f>
        <v>2</v>
      </c>
      <c r="N94" s="152">
        <f t="shared" si="23"/>
        <v>4</v>
      </c>
      <c r="O94" s="151">
        <f>MOD(INT(($A94-1)/PRODUCT(P$79:$Q$79)),O$79)+1</f>
        <v>4</v>
      </c>
      <c r="P94" s="151">
        <f>MOD(INT(($A94-1)/PRODUCT(Q$79:$Q$79)),P$79)+1</f>
        <v>1</v>
      </c>
      <c r="S94" s="22" t="s">
        <v>37</v>
      </c>
      <c r="T94" s="22" t="s">
        <v>37</v>
      </c>
      <c r="U94" s="22" t="s">
        <v>37</v>
      </c>
      <c r="V94" s="22" t="s">
        <v>37</v>
      </c>
      <c r="W94" s="22" t="str">
        <f t="shared" si="24"/>
        <v>-</v>
      </c>
      <c r="X94" s="22" t="str">
        <f t="shared" si="17"/>
        <v>-</v>
      </c>
      <c r="Y94" s="22" t="str">
        <f t="shared" si="18"/>
        <v>-</v>
      </c>
      <c r="Z94" s="22" t="str">
        <f t="shared" si="19"/>
        <v>-</v>
      </c>
      <c r="AA94" s="22" t="str">
        <f t="shared" si="25"/>
        <v>-</v>
      </c>
      <c r="AB94" s="22" t="str">
        <f t="shared" si="20"/>
        <v>-</v>
      </c>
    </row>
    <row r="95" spans="1:28">
      <c r="A95">
        <v>16</v>
      </c>
      <c r="B95" s="146" t="str">
        <f t="shared" si="21"/>
        <v>Fine BBB, Young ewes:Hgt, CFA:6.5yo, Wethers:Older</v>
      </c>
      <c r="C95">
        <f t="shared" si="11"/>
        <v>0</v>
      </c>
      <c r="D95" t="b">
        <f t="shared" si="12"/>
        <v>0</v>
      </c>
      <c r="E95">
        <f t="shared" si="13"/>
        <v>500</v>
      </c>
      <c r="F95">
        <f t="shared" si="14"/>
        <v>601</v>
      </c>
      <c r="G95" t="str">
        <f t="shared" si="15"/>
        <v>-</v>
      </c>
      <c r="H95">
        <f t="shared" si="16"/>
        <v>1</v>
      </c>
      <c r="K95" s="152">
        <f t="shared" si="22"/>
        <v>1</v>
      </c>
      <c r="L95" s="151">
        <f>MOD(INT(($A95-1)/PRODUCT(M$79:$Q$79)),L$79)+1</f>
        <v>1</v>
      </c>
      <c r="M95" s="151">
        <f>MOD(INT(($A95-1)/PRODUCT(N$79:$Q$79)),M$79)+1</f>
        <v>2</v>
      </c>
      <c r="N95" s="152">
        <f t="shared" si="23"/>
        <v>4</v>
      </c>
      <c r="O95" s="151">
        <f>MOD(INT(($A95-1)/PRODUCT(P$79:$Q$79)),O$79)+1</f>
        <v>4</v>
      </c>
      <c r="P95" s="151">
        <f>MOD(INT(($A95-1)/PRODUCT(Q$79:$Q$79)),P$79)+1</f>
        <v>2</v>
      </c>
      <c r="S95" s="22" t="s">
        <v>37</v>
      </c>
      <c r="T95" s="22" t="s">
        <v>37</v>
      </c>
      <c r="U95" s="22" t="s">
        <v>37</v>
      </c>
      <c r="V95" s="22" t="s">
        <v>37</v>
      </c>
      <c r="W95" s="22" t="str">
        <f t="shared" si="24"/>
        <v>-</v>
      </c>
      <c r="X95" s="22" t="str">
        <f t="shared" si="17"/>
        <v>-</v>
      </c>
      <c r="Y95" s="22" t="str">
        <f t="shared" si="18"/>
        <v>-</v>
      </c>
      <c r="Z95" s="22" t="str">
        <f t="shared" si="19"/>
        <v>-</v>
      </c>
      <c r="AA95" s="22" t="str">
        <f t="shared" si="25"/>
        <v>-</v>
      </c>
      <c r="AB95" s="22" t="str">
        <f t="shared" si="20"/>
        <v>-</v>
      </c>
    </row>
    <row r="96" spans="1:28">
      <c r="A96">
        <v>17</v>
      </c>
      <c r="B96" s="146" t="str">
        <f t="shared" si="21"/>
        <v>Medium BBB, Young ewes:Lamb, CFA:5.5yo, Wethers:Lamb</v>
      </c>
      <c r="C96">
        <f t="shared" si="11"/>
        <v>1</v>
      </c>
      <c r="D96" t="b">
        <f t="shared" si="12"/>
        <v>0</v>
      </c>
      <c r="E96">
        <f t="shared" si="13"/>
        <v>0</v>
      </c>
      <c r="F96">
        <f t="shared" si="14"/>
        <v>0</v>
      </c>
      <c r="G96">
        <f t="shared" si="15"/>
        <v>240</v>
      </c>
      <c r="H96">
        <f t="shared" si="16"/>
        <v>0</v>
      </c>
      <c r="K96" s="152">
        <f t="shared" si="22"/>
        <v>2</v>
      </c>
      <c r="L96" s="151">
        <f>MOD(INT(($A96-1)/PRODUCT(M$79:$Q$79)),L$79)+1</f>
        <v>2</v>
      </c>
      <c r="M96" s="151">
        <f>MOD(INT(($A96-1)/PRODUCT(N$79:$Q$79)),M$79)+1</f>
        <v>1</v>
      </c>
      <c r="N96" s="152">
        <f t="shared" si="23"/>
        <v>1</v>
      </c>
      <c r="O96" s="151">
        <f>MOD(INT(($A96-1)/PRODUCT(P$79:$Q$79)),O$79)+1</f>
        <v>1</v>
      </c>
      <c r="P96" s="151">
        <f>MOD(INT(($A96-1)/PRODUCT(Q$79:$Q$79)),P$79)+1</f>
        <v>1</v>
      </c>
      <c r="S96" s="22" t="s">
        <v>37</v>
      </c>
      <c r="T96" s="22" t="s">
        <v>37</v>
      </c>
      <c r="U96" s="22" t="s">
        <v>37</v>
      </c>
      <c r="V96" s="22" t="s">
        <v>37</v>
      </c>
      <c r="W96" s="22" t="str">
        <f t="shared" si="24"/>
        <v>-</v>
      </c>
      <c r="X96" s="22" t="str">
        <f t="shared" si="17"/>
        <v>-</v>
      </c>
      <c r="Y96" s="22" t="str">
        <f t="shared" si="18"/>
        <v>-</v>
      </c>
      <c r="Z96" s="22" t="str">
        <f t="shared" si="19"/>
        <v>-</v>
      </c>
      <c r="AA96" s="22" t="str">
        <f t="shared" si="25"/>
        <v>-</v>
      </c>
      <c r="AB96" s="22" t="str">
        <f t="shared" si="20"/>
        <v>-</v>
      </c>
    </row>
    <row r="97" spans="1:28">
      <c r="A97">
        <v>18</v>
      </c>
      <c r="B97" s="146" t="str">
        <f t="shared" si="21"/>
        <v>Medium BBB, Young ewes:Lamb, CFA:6.5yo, Wethers:Lamb</v>
      </c>
      <c r="C97">
        <f t="shared" si="11"/>
        <v>1</v>
      </c>
      <c r="D97" t="b">
        <f t="shared" si="12"/>
        <v>0</v>
      </c>
      <c r="E97">
        <f t="shared" si="13"/>
        <v>0</v>
      </c>
      <c r="F97">
        <f t="shared" si="14"/>
        <v>0</v>
      </c>
      <c r="G97">
        <f t="shared" si="15"/>
        <v>240</v>
      </c>
      <c r="H97">
        <f t="shared" si="16"/>
        <v>1</v>
      </c>
      <c r="K97" s="152">
        <f t="shared" si="22"/>
        <v>2</v>
      </c>
      <c r="L97" s="151">
        <f>MOD(INT(($A97-1)/PRODUCT(M$79:$Q$79)),L$79)+1</f>
        <v>2</v>
      </c>
      <c r="M97" s="151">
        <f>MOD(INT(($A97-1)/PRODUCT(N$79:$Q$79)),M$79)+1</f>
        <v>1</v>
      </c>
      <c r="N97" s="152">
        <f t="shared" si="23"/>
        <v>1</v>
      </c>
      <c r="O97" s="151">
        <f>MOD(INT(($A97-1)/PRODUCT(P$79:$Q$79)),O$79)+1</f>
        <v>1</v>
      </c>
      <c r="P97" s="151">
        <f>MOD(INT(($A97-1)/PRODUCT(Q$79:$Q$79)),P$79)+1</f>
        <v>2</v>
      </c>
      <c r="S97" s="22" t="s">
        <v>37</v>
      </c>
      <c r="T97" s="22" t="s">
        <v>37</v>
      </c>
      <c r="U97" s="22" t="s">
        <v>37</v>
      </c>
      <c r="V97" s="22" t="s">
        <v>37</v>
      </c>
      <c r="W97" s="22" t="str">
        <f t="shared" si="24"/>
        <v>-</v>
      </c>
      <c r="X97" s="22" t="str">
        <f t="shared" si="17"/>
        <v>-</v>
      </c>
      <c r="Y97" s="22" t="str">
        <f t="shared" si="18"/>
        <v>-</v>
      </c>
      <c r="Z97" s="22" t="str">
        <f t="shared" si="19"/>
        <v>-</v>
      </c>
      <c r="AA97" s="22" t="str">
        <f t="shared" si="25"/>
        <v>-</v>
      </c>
      <c r="AB97" s="22" t="str">
        <f t="shared" si="20"/>
        <v>-</v>
      </c>
    </row>
    <row r="98" spans="1:28">
      <c r="A98">
        <v>19</v>
      </c>
      <c r="B98" s="146" t="str">
        <f t="shared" si="21"/>
        <v>Medium BBB, Young ewes:Lamb, CFA:5.5yo, Wethers:Yearling</v>
      </c>
      <c r="C98">
        <f t="shared" si="11"/>
        <v>1</v>
      </c>
      <c r="D98" t="b">
        <f t="shared" si="12"/>
        <v>0</v>
      </c>
      <c r="E98">
        <f t="shared" si="13"/>
        <v>0</v>
      </c>
      <c r="F98">
        <f t="shared" si="14"/>
        <v>241</v>
      </c>
      <c r="G98">
        <f t="shared" si="15"/>
        <v>450</v>
      </c>
      <c r="H98">
        <f t="shared" si="16"/>
        <v>0</v>
      </c>
      <c r="K98" s="152">
        <f t="shared" si="22"/>
        <v>2</v>
      </c>
      <c r="L98" s="151">
        <f>MOD(INT(($A98-1)/PRODUCT(M$79:$Q$79)),L$79)+1</f>
        <v>2</v>
      </c>
      <c r="M98" s="151">
        <f>MOD(INT(($A98-1)/PRODUCT(N$79:$Q$79)),M$79)+1</f>
        <v>1</v>
      </c>
      <c r="N98" s="152">
        <f t="shared" si="23"/>
        <v>2</v>
      </c>
      <c r="O98" s="151">
        <f>MOD(INT(($A98-1)/PRODUCT(P$79:$Q$79)),O$79)+1</f>
        <v>2</v>
      </c>
      <c r="P98" s="151">
        <f>MOD(INT(($A98-1)/PRODUCT(Q$79:$Q$79)),P$79)+1</f>
        <v>1</v>
      </c>
      <c r="S98" s="22" t="s">
        <v>37</v>
      </c>
      <c r="T98" s="22" t="s">
        <v>37</v>
      </c>
      <c r="U98" s="22" t="s">
        <v>37</v>
      </c>
      <c r="V98" s="22" t="s">
        <v>37</v>
      </c>
      <c r="W98" s="22" t="str">
        <f t="shared" si="24"/>
        <v>-</v>
      </c>
      <c r="X98" s="22" t="str">
        <f t="shared" si="17"/>
        <v>-</v>
      </c>
      <c r="Y98" s="22" t="str">
        <f t="shared" si="18"/>
        <v>-</v>
      </c>
      <c r="Z98" s="22" t="str">
        <f t="shared" si="19"/>
        <v>-</v>
      </c>
      <c r="AA98" s="22" t="str">
        <f t="shared" si="25"/>
        <v>-</v>
      </c>
      <c r="AB98" s="22" t="str">
        <f t="shared" si="20"/>
        <v>-</v>
      </c>
    </row>
    <row r="99" spans="1:28">
      <c r="A99">
        <v>20</v>
      </c>
      <c r="B99" s="146" t="str">
        <f t="shared" si="21"/>
        <v>Medium BBB, Young ewes:Lamb, CFA:6.5yo, Wethers:Yearling</v>
      </c>
      <c r="C99">
        <f t="shared" si="11"/>
        <v>1</v>
      </c>
      <c r="D99" t="b">
        <f t="shared" si="12"/>
        <v>0</v>
      </c>
      <c r="E99">
        <f t="shared" si="13"/>
        <v>0</v>
      </c>
      <c r="F99">
        <f t="shared" si="14"/>
        <v>241</v>
      </c>
      <c r="G99">
        <f t="shared" si="15"/>
        <v>450</v>
      </c>
      <c r="H99">
        <f t="shared" si="16"/>
        <v>1</v>
      </c>
      <c r="K99" s="152">
        <f t="shared" si="22"/>
        <v>2</v>
      </c>
      <c r="L99" s="151">
        <f>MOD(INT(($A99-1)/PRODUCT(M$79:$Q$79)),L$79)+1</f>
        <v>2</v>
      </c>
      <c r="M99" s="151">
        <f>MOD(INT(($A99-1)/PRODUCT(N$79:$Q$79)),M$79)+1</f>
        <v>1</v>
      </c>
      <c r="N99" s="152">
        <f t="shared" si="23"/>
        <v>2</v>
      </c>
      <c r="O99" s="151">
        <f>MOD(INT(($A99-1)/PRODUCT(P$79:$Q$79)),O$79)+1</f>
        <v>2</v>
      </c>
      <c r="P99" s="151">
        <f>MOD(INT(($A99-1)/PRODUCT(Q$79:$Q$79)),P$79)+1</f>
        <v>2</v>
      </c>
      <c r="S99" s="22" t="s">
        <v>37</v>
      </c>
      <c r="T99" s="22" t="s">
        <v>37</v>
      </c>
      <c r="U99" s="22" t="s">
        <v>37</v>
      </c>
      <c r="V99" s="22" t="s">
        <v>37</v>
      </c>
      <c r="W99" s="22" t="str">
        <f t="shared" si="24"/>
        <v>-</v>
      </c>
      <c r="X99" s="22" t="str">
        <f t="shared" si="17"/>
        <v>-</v>
      </c>
      <c r="Y99" s="22" t="str">
        <f t="shared" si="18"/>
        <v>-</v>
      </c>
      <c r="Z99" s="22" t="str">
        <f t="shared" si="19"/>
        <v>-</v>
      </c>
      <c r="AA99" s="22" t="str">
        <f t="shared" si="25"/>
        <v>-</v>
      </c>
      <c r="AB99" s="22" t="str">
        <f t="shared" si="20"/>
        <v>-</v>
      </c>
    </row>
    <row r="100" spans="1:28">
      <c r="A100">
        <v>21</v>
      </c>
      <c r="B100" s="146" t="str">
        <f t="shared" si="21"/>
        <v>Medium BBB, Young ewes:Lamb, CFA:5.5yo, Wethers:Hgt</v>
      </c>
      <c r="C100">
        <f t="shared" si="11"/>
        <v>1</v>
      </c>
      <c r="D100" t="b">
        <f t="shared" si="12"/>
        <v>0</v>
      </c>
      <c r="E100">
        <f t="shared" si="13"/>
        <v>0</v>
      </c>
      <c r="F100">
        <f t="shared" si="14"/>
        <v>451</v>
      </c>
      <c r="G100">
        <f t="shared" si="15"/>
        <v>630</v>
      </c>
      <c r="H100">
        <f t="shared" si="16"/>
        <v>0</v>
      </c>
      <c r="K100" s="152">
        <f t="shared" si="22"/>
        <v>2</v>
      </c>
      <c r="L100" s="151">
        <f>MOD(INT(($A100-1)/PRODUCT(M$79:$Q$79)),L$79)+1</f>
        <v>2</v>
      </c>
      <c r="M100" s="151">
        <f>MOD(INT(($A100-1)/PRODUCT(N$79:$Q$79)),M$79)+1</f>
        <v>1</v>
      </c>
      <c r="N100" s="152">
        <f t="shared" si="23"/>
        <v>3</v>
      </c>
      <c r="O100" s="151">
        <f>MOD(INT(($A100-1)/PRODUCT(P$79:$Q$79)),O$79)+1</f>
        <v>3</v>
      </c>
      <c r="P100" s="151">
        <f>MOD(INT(($A100-1)/PRODUCT(Q$79:$Q$79)),P$79)+1</f>
        <v>1</v>
      </c>
      <c r="S100" s="22" t="s">
        <v>37</v>
      </c>
      <c r="T100" s="22" t="s">
        <v>37</v>
      </c>
      <c r="U100" s="22" t="s">
        <v>37</v>
      </c>
      <c r="V100" s="22" t="s">
        <v>37</v>
      </c>
      <c r="W100" s="22" t="str">
        <f t="shared" si="24"/>
        <v>-</v>
      </c>
      <c r="X100" s="22" t="str">
        <f t="shared" si="17"/>
        <v>-</v>
      </c>
      <c r="Y100" s="22" t="str">
        <f t="shared" si="18"/>
        <v>-</v>
      </c>
      <c r="Z100" s="22" t="str">
        <f t="shared" si="19"/>
        <v>-</v>
      </c>
      <c r="AA100" s="22" t="str">
        <f t="shared" si="25"/>
        <v>-</v>
      </c>
      <c r="AB100" s="22" t="str">
        <f t="shared" si="20"/>
        <v>-</v>
      </c>
    </row>
    <row r="101" spans="1:28">
      <c r="A101">
        <v>22</v>
      </c>
      <c r="B101" s="146" t="str">
        <f t="shared" si="21"/>
        <v>Medium BBB, Young ewes:Lamb, CFA:6.5yo, Wethers:Hgt</v>
      </c>
      <c r="C101">
        <f t="shared" si="11"/>
        <v>1</v>
      </c>
      <c r="D101" t="b">
        <f t="shared" si="12"/>
        <v>0</v>
      </c>
      <c r="E101">
        <f t="shared" si="13"/>
        <v>0</v>
      </c>
      <c r="F101">
        <f t="shared" si="14"/>
        <v>451</v>
      </c>
      <c r="G101">
        <f t="shared" si="15"/>
        <v>630</v>
      </c>
      <c r="H101">
        <f t="shared" si="16"/>
        <v>1</v>
      </c>
      <c r="K101" s="152">
        <f t="shared" si="22"/>
        <v>2</v>
      </c>
      <c r="L101" s="151">
        <f>MOD(INT(($A101-1)/PRODUCT(M$79:$Q$79)),L$79)+1</f>
        <v>2</v>
      </c>
      <c r="M101" s="151">
        <f>MOD(INT(($A101-1)/PRODUCT(N$79:$Q$79)),M$79)+1</f>
        <v>1</v>
      </c>
      <c r="N101" s="152">
        <f t="shared" si="23"/>
        <v>3</v>
      </c>
      <c r="O101" s="151">
        <f>MOD(INT(($A101-1)/PRODUCT(P$79:$Q$79)),O$79)+1</f>
        <v>3</v>
      </c>
      <c r="P101" s="151">
        <f>MOD(INT(($A101-1)/PRODUCT(Q$79:$Q$79)),P$79)+1</f>
        <v>2</v>
      </c>
      <c r="S101" s="22" t="s">
        <v>37</v>
      </c>
      <c r="T101" s="22" t="s">
        <v>37</v>
      </c>
      <c r="U101" s="22" t="s">
        <v>37</v>
      </c>
      <c r="V101" s="22" t="s">
        <v>37</v>
      </c>
      <c r="W101" s="22" t="str">
        <f t="shared" si="24"/>
        <v>-</v>
      </c>
      <c r="X101" s="22" t="str">
        <f t="shared" si="17"/>
        <v>-</v>
      </c>
      <c r="Y101" s="22" t="str">
        <f t="shared" si="18"/>
        <v>-</v>
      </c>
      <c r="Z101" s="22" t="str">
        <f t="shared" si="19"/>
        <v>-</v>
      </c>
      <c r="AA101" s="22" t="str">
        <f t="shared" si="25"/>
        <v>-</v>
      </c>
      <c r="AB101" s="22" t="str">
        <f t="shared" si="20"/>
        <v>-</v>
      </c>
    </row>
    <row r="102" spans="1:28">
      <c r="A102">
        <v>23</v>
      </c>
      <c r="B102" s="146" t="str">
        <f t="shared" si="21"/>
        <v>Medium BBB, Young ewes:Lamb, CFA:5.5yo, Wethers:Older</v>
      </c>
      <c r="C102">
        <f t="shared" si="11"/>
        <v>1</v>
      </c>
      <c r="D102" t="b">
        <f t="shared" si="12"/>
        <v>0</v>
      </c>
      <c r="E102">
        <f t="shared" si="13"/>
        <v>0</v>
      </c>
      <c r="F102">
        <f t="shared" si="14"/>
        <v>601</v>
      </c>
      <c r="G102" t="str">
        <f t="shared" si="15"/>
        <v>-</v>
      </c>
      <c r="H102">
        <f t="shared" si="16"/>
        <v>0</v>
      </c>
      <c r="K102" s="152">
        <f t="shared" si="22"/>
        <v>2</v>
      </c>
      <c r="L102" s="151">
        <f>MOD(INT(($A102-1)/PRODUCT(M$79:$Q$79)),L$79)+1</f>
        <v>2</v>
      </c>
      <c r="M102" s="151">
        <f>MOD(INT(($A102-1)/PRODUCT(N$79:$Q$79)),M$79)+1</f>
        <v>1</v>
      </c>
      <c r="N102" s="152">
        <f t="shared" si="23"/>
        <v>4</v>
      </c>
      <c r="O102" s="151">
        <f>MOD(INT(($A102-1)/PRODUCT(P$79:$Q$79)),O$79)+1</f>
        <v>4</v>
      </c>
      <c r="P102" s="151">
        <f>MOD(INT(($A102-1)/PRODUCT(Q$79:$Q$79)),P$79)+1</f>
        <v>1</v>
      </c>
      <c r="S102" s="22" t="s">
        <v>37</v>
      </c>
      <c r="T102" s="22" t="s">
        <v>37</v>
      </c>
      <c r="U102" s="22" t="s">
        <v>37</v>
      </c>
      <c r="V102" s="22" t="s">
        <v>37</v>
      </c>
      <c r="W102" s="22" t="str">
        <f t="shared" si="24"/>
        <v>-</v>
      </c>
      <c r="X102" s="22" t="str">
        <f t="shared" si="17"/>
        <v>-</v>
      </c>
      <c r="Y102" s="22" t="str">
        <f t="shared" si="18"/>
        <v>-</v>
      </c>
      <c r="Z102" s="22" t="str">
        <f t="shared" si="19"/>
        <v>-</v>
      </c>
      <c r="AA102" s="22" t="str">
        <f t="shared" si="25"/>
        <v>-</v>
      </c>
      <c r="AB102" s="22" t="str">
        <f t="shared" si="20"/>
        <v>-</v>
      </c>
    </row>
    <row r="103" spans="1:28">
      <c r="A103">
        <v>24</v>
      </c>
      <c r="B103" s="146" t="str">
        <f t="shared" si="21"/>
        <v>Medium BBB, Young ewes:Lamb, CFA:6.5yo, Wethers:Older</v>
      </c>
      <c r="C103">
        <f t="shared" si="11"/>
        <v>1</v>
      </c>
      <c r="D103" t="b">
        <f t="shared" si="12"/>
        <v>0</v>
      </c>
      <c r="E103">
        <f t="shared" si="13"/>
        <v>0</v>
      </c>
      <c r="F103">
        <f t="shared" si="14"/>
        <v>601</v>
      </c>
      <c r="G103" t="str">
        <f t="shared" si="15"/>
        <v>-</v>
      </c>
      <c r="H103">
        <f t="shared" si="16"/>
        <v>1</v>
      </c>
      <c r="K103" s="152">
        <f t="shared" si="22"/>
        <v>2</v>
      </c>
      <c r="L103" s="151">
        <f>MOD(INT(($A103-1)/PRODUCT(M$79:$Q$79)),L$79)+1</f>
        <v>2</v>
      </c>
      <c r="M103" s="151">
        <f>MOD(INT(($A103-1)/PRODUCT(N$79:$Q$79)),M$79)+1</f>
        <v>1</v>
      </c>
      <c r="N103" s="152">
        <f t="shared" si="23"/>
        <v>4</v>
      </c>
      <c r="O103" s="151">
        <f>MOD(INT(($A103-1)/PRODUCT(P$79:$Q$79)),O$79)+1</f>
        <v>4</v>
      </c>
      <c r="P103" s="151">
        <f>MOD(INT(($A103-1)/PRODUCT(Q$79:$Q$79)),P$79)+1</f>
        <v>2</v>
      </c>
      <c r="S103" s="22" t="s">
        <v>37</v>
      </c>
      <c r="T103" s="22" t="s">
        <v>37</v>
      </c>
      <c r="U103" s="22" t="s">
        <v>37</v>
      </c>
      <c r="V103" s="22" t="s">
        <v>37</v>
      </c>
      <c r="W103" s="22" t="str">
        <f t="shared" si="24"/>
        <v>-</v>
      </c>
      <c r="X103" s="22" t="str">
        <f t="shared" si="17"/>
        <v>-</v>
      </c>
      <c r="Y103" s="22" t="str">
        <f t="shared" si="18"/>
        <v>-</v>
      </c>
      <c r="Z103" s="22" t="str">
        <f t="shared" si="19"/>
        <v>-</v>
      </c>
      <c r="AA103" s="22" t="str">
        <f t="shared" si="25"/>
        <v>-</v>
      </c>
      <c r="AB103" s="22" t="str">
        <f t="shared" si="20"/>
        <v>-</v>
      </c>
    </row>
    <row r="104" spans="1:28">
      <c r="A104">
        <v>25</v>
      </c>
      <c r="B104" s="146" t="str">
        <f t="shared" si="21"/>
        <v>Medium BBB, Young ewes:Hgt, CFA:5.5yo, Wethers:Lamb</v>
      </c>
      <c r="C104">
        <f t="shared" si="11"/>
        <v>1</v>
      </c>
      <c r="D104" t="b">
        <f t="shared" si="12"/>
        <v>0</v>
      </c>
      <c r="E104">
        <f t="shared" si="13"/>
        <v>500</v>
      </c>
      <c r="F104">
        <f t="shared" si="14"/>
        <v>0</v>
      </c>
      <c r="G104">
        <f t="shared" si="15"/>
        <v>240</v>
      </c>
      <c r="H104">
        <f t="shared" si="16"/>
        <v>0</v>
      </c>
      <c r="K104" s="152">
        <f t="shared" si="22"/>
        <v>2</v>
      </c>
      <c r="L104" s="151">
        <f>MOD(INT(($A104-1)/PRODUCT(M$79:$Q$79)),L$79)+1</f>
        <v>2</v>
      </c>
      <c r="M104" s="151">
        <f>MOD(INT(($A104-1)/PRODUCT(N$79:$Q$79)),M$79)+1</f>
        <v>2</v>
      </c>
      <c r="N104" s="152">
        <f t="shared" si="23"/>
        <v>1</v>
      </c>
      <c r="O104" s="151">
        <f>MOD(INT(($A104-1)/PRODUCT(P$79:$Q$79)),O$79)+1</f>
        <v>1</v>
      </c>
      <c r="P104" s="151">
        <f>MOD(INT(($A104-1)/PRODUCT(Q$79:$Q$79)),P$79)+1</f>
        <v>1</v>
      </c>
      <c r="S104" s="22" t="s">
        <v>37</v>
      </c>
      <c r="T104" s="22" t="s">
        <v>37</v>
      </c>
      <c r="U104" s="22" t="s">
        <v>37</v>
      </c>
      <c r="V104" s="22" t="s">
        <v>37</v>
      </c>
      <c r="W104" s="22" t="str">
        <f t="shared" si="24"/>
        <v>-</v>
      </c>
      <c r="X104" s="22" t="str">
        <f t="shared" si="17"/>
        <v>-</v>
      </c>
      <c r="Y104" s="22" t="str">
        <f t="shared" si="18"/>
        <v>-</v>
      </c>
      <c r="Z104" s="22" t="str">
        <f t="shared" si="19"/>
        <v>-</v>
      </c>
      <c r="AA104" s="22" t="str">
        <f t="shared" si="25"/>
        <v>-</v>
      </c>
      <c r="AB104" s="22" t="str">
        <f t="shared" si="20"/>
        <v>-</v>
      </c>
    </row>
    <row r="105" spans="1:28">
      <c r="A105">
        <v>26</v>
      </c>
      <c r="B105" s="146" t="str">
        <f t="shared" si="21"/>
        <v>Medium BBB, Young ewes:Hgt, CFA:6.5yo, Wethers:Lamb</v>
      </c>
      <c r="C105">
        <f t="shared" si="11"/>
        <v>1</v>
      </c>
      <c r="D105" t="b">
        <f t="shared" si="12"/>
        <v>0</v>
      </c>
      <c r="E105">
        <f t="shared" si="13"/>
        <v>500</v>
      </c>
      <c r="F105">
        <f t="shared" si="14"/>
        <v>0</v>
      </c>
      <c r="G105">
        <f t="shared" si="15"/>
        <v>240</v>
      </c>
      <c r="H105">
        <f t="shared" si="16"/>
        <v>1</v>
      </c>
      <c r="K105" s="152">
        <f t="shared" si="22"/>
        <v>2</v>
      </c>
      <c r="L105" s="151">
        <f>MOD(INT(($A105-1)/PRODUCT(M$79:$Q$79)),L$79)+1</f>
        <v>2</v>
      </c>
      <c r="M105" s="151">
        <f>MOD(INT(($A105-1)/PRODUCT(N$79:$Q$79)),M$79)+1</f>
        <v>2</v>
      </c>
      <c r="N105" s="152">
        <f t="shared" si="23"/>
        <v>1</v>
      </c>
      <c r="O105" s="151">
        <f>MOD(INT(($A105-1)/PRODUCT(P$79:$Q$79)),O$79)+1</f>
        <v>1</v>
      </c>
      <c r="P105" s="151">
        <f>MOD(INT(($A105-1)/PRODUCT(Q$79:$Q$79)),P$79)+1</f>
        <v>2</v>
      </c>
      <c r="S105" s="22" t="s">
        <v>37</v>
      </c>
      <c r="T105" s="22" t="s">
        <v>37</v>
      </c>
      <c r="U105" s="22" t="s">
        <v>37</v>
      </c>
      <c r="V105" s="22" t="s">
        <v>37</v>
      </c>
      <c r="W105" s="22" t="str">
        <f t="shared" si="24"/>
        <v>-</v>
      </c>
      <c r="X105" s="22" t="str">
        <f t="shared" si="17"/>
        <v>-</v>
      </c>
      <c r="Y105" s="22" t="str">
        <f t="shared" si="18"/>
        <v>-</v>
      </c>
      <c r="Z105" s="22" t="str">
        <f t="shared" si="19"/>
        <v>-</v>
      </c>
      <c r="AA105" s="22" t="str">
        <f t="shared" si="25"/>
        <v>-</v>
      </c>
      <c r="AB105" s="22" t="str">
        <f t="shared" si="20"/>
        <v>-</v>
      </c>
    </row>
    <row r="106" spans="1:28">
      <c r="A106">
        <v>27</v>
      </c>
      <c r="B106" s="146" t="str">
        <f t="shared" si="21"/>
        <v>Medium BBB, Young ewes:Hgt, CFA:5.5yo, Wethers:Yearling</v>
      </c>
      <c r="C106">
        <f t="shared" si="11"/>
        <v>1</v>
      </c>
      <c r="D106" t="b">
        <f t="shared" si="12"/>
        <v>0</v>
      </c>
      <c r="E106">
        <f t="shared" si="13"/>
        <v>500</v>
      </c>
      <c r="F106">
        <f t="shared" si="14"/>
        <v>241</v>
      </c>
      <c r="G106">
        <f t="shared" si="15"/>
        <v>450</v>
      </c>
      <c r="H106">
        <f t="shared" si="16"/>
        <v>0</v>
      </c>
      <c r="K106" s="152">
        <f t="shared" si="22"/>
        <v>2</v>
      </c>
      <c r="L106" s="151">
        <f>MOD(INT(($A106-1)/PRODUCT(M$79:$Q$79)),L$79)+1</f>
        <v>2</v>
      </c>
      <c r="M106" s="151">
        <f>MOD(INT(($A106-1)/PRODUCT(N$79:$Q$79)),M$79)+1</f>
        <v>2</v>
      </c>
      <c r="N106" s="152">
        <f t="shared" si="23"/>
        <v>2</v>
      </c>
      <c r="O106" s="151">
        <f>MOD(INT(($A106-1)/PRODUCT(P$79:$Q$79)),O$79)+1</f>
        <v>2</v>
      </c>
      <c r="P106" s="151">
        <f>MOD(INT(($A106-1)/PRODUCT(Q$79:$Q$79)),P$79)+1</f>
        <v>1</v>
      </c>
      <c r="S106" s="22" t="s">
        <v>37</v>
      </c>
      <c r="T106" s="22" t="s">
        <v>37</v>
      </c>
      <c r="U106" s="22" t="s">
        <v>37</v>
      </c>
      <c r="V106" s="22" t="s">
        <v>37</v>
      </c>
      <c r="W106" s="22" t="str">
        <f t="shared" si="24"/>
        <v>-</v>
      </c>
      <c r="X106" s="22" t="str">
        <f t="shared" si="17"/>
        <v>-</v>
      </c>
      <c r="Y106" s="22" t="str">
        <f t="shared" si="18"/>
        <v>-</v>
      </c>
      <c r="Z106" s="22" t="str">
        <f t="shared" si="19"/>
        <v>-</v>
      </c>
      <c r="AA106" s="22" t="str">
        <f t="shared" si="25"/>
        <v>-</v>
      </c>
      <c r="AB106" s="22" t="str">
        <f t="shared" si="20"/>
        <v>-</v>
      </c>
    </row>
    <row r="107" spans="1:28">
      <c r="A107">
        <v>28</v>
      </c>
      <c r="B107" s="146" t="str">
        <f t="shared" si="21"/>
        <v>Medium BBB, Young ewes:Hgt, CFA:6.5yo, Wethers:Yearling</v>
      </c>
      <c r="C107">
        <f t="shared" si="11"/>
        <v>1</v>
      </c>
      <c r="D107" t="b">
        <f t="shared" si="12"/>
        <v>0</v>
      </c>
      <c r="E107">
        <f t="shared" si="13"/>
        <v>500</v>
      </c>
      <c r="F107">
        <f t="shared" si="14"/>
        <v>241</v>
      </c>
      <c r="G107">
        <f t="shared" si="15"/>
        <v>450</v>
      </c>
      <c r="H107">
        <f t="shared" si="16"/>
        <v>1</v>
      </c>
      <c r="K107" s="152">
        <f t="shared" si="22"/>
        <v>2</v>
      </c>
      <c r="L107" s="151">
        <f>MOD(INT(($A107-1)/PRODUCT(M$79:$Q$79)),L$79)+1</f>
        <v>2</v>
      </c>
      <c r="M107" s="151">
        <f>MOD(INT(($A107-1)/PRODUCT(N$79:$Q$79)),M$79)+1</f>
        <v>2</v>
      </c>
      <c r="N107" s="152">
        <f t="shared" si="23"/>
        <v>2</v>
      </c>
      <c r="O107" s="151">
        <f>MOD(INT(($A107-1)/PRODUCT(P$79:$Q$79)),O$79)+1</f>
        <v>2</v>
      </c>
      <c r="P107" s="151">
        <f>MOD(INT(($A107-1)/PRODUCT(Q$79:$Q$79)),P$79)+1</f>
        <v>2</v>
      </c>
      <c r="S107" s="22" t="s">
        <v>37</v>
      </c>
      <c r="T107" s="22" t="s">
        <v>37</v>
      </c>
      <c r="U107" s="22" t="s">
        <v>37</v>
      </c>
      <c r="V107" s="22" t="s">
        <v>37</v>
      </c>
      <c r="W107" s="22" t="str">
        <f t="shared" si="24"/>
        <v>-</v>
      </c>
      <c r="X107" s="22" t="str">
        <f t="shared" si="17"/>
        <v>-</v>
      </c>
      <c r="Y107" s="22" t="str">
        <f t="shared" si="18"/>
        <v>-</v>
      </c>
      <c r="Z107" s="22" t="str">
        <f t="shared" si="19"/>
        <v>-</v>
      </c>
      <c r="AA107" s="22" t="str">
        <f t="shared" si="25"/>
        <v>-</v>
      </c>
      <c r="AB107" s="22" t="str">
        <f t="shared" si="20"/>
        <v>-</v>
      </c>
    </row>
    <row r="108" spans="1:28">
      <c r="A108">
        <v>29</v>
      </c>
      <c r="B108" s="146" t="str">
        <f t="shared" si="21"/>
        <v>Medium BBB, Young ewes:Hgt, CFA:5.5yo, Wethers:Hgt</v>
      </c>
      <c r="C108">
        <f t="shared" si="11"/>
        <v>1</v>
      </c>
      <c r="D108" t="b">
        <f t="shared" si="12"/>
        <v>0</v>
      </c>
      <c r="E108">
        <f t="shared" si="13"/>
        <v>500</v>
      </c>
      <c r="F108">
        <f t="shared" si="14"/>
        <v>451</v>
      </c>
      <c r="G108">
        <f t="shared" si="15"/>
        <v>630</v>
      </c>
      <c r="H108">
        <f t="shared" si="16"/>
        <v>0</v>
      </c>
      <c r="K108" s="152">
        <f t="shared" si="22"/>
        <v>2</v>
      </c>
      <c r="L108" s="151">
        <f>MOD(INT(($A108-1)/PRODUCT(M$79:$Q$79)),L$79)+1</f>
        <v>2</v>
      </c>
      <c r="M108" s="151">
        <f>MOD(INT(($A108-1)/PRODUCT(N$79:$Q$79)),M$79)+1</f>
        <v>2</v>
      </c>
      <c r="N108" s="152">
        <f t="shared" si="23"/>
        <v>3</v>
      </c>
      <c r="O108" s="151">
        <f>MOD(INT(($A108-1)/PRODUCT(P$79:$Q$79)),O$79)+1</f>
        <v>3</v>
      </c>
      <c r="P108" s="151">
        <f>MOD(INT(($A108-1)/PRODUCT(Q$79:$Q$79)),P$79)+1</f>
        <v>1</v>
      </c>
      <c r="S108" s="22" t="s">
        <v>37</v>
      </c>
      <c r="T108" s="22" t="s">
        <v>37</v>
      </c>
      <c r="U108" s="22" t="s">
        <v>37</v>
      </c>
      <c r="V108" s="22" t="s">
        <v>37</v>
      </c>
      <c r="W108" s="22" t="str">
        <f t="shared" si="24"/>
        <v>-</v>
      </c>
      <c r="X108" s="22" t="str">
        <f t="shared" si="17"/>
        <v>-</v>
      </c>
      <c r="Y108" s="22" t="str">
        <f t="shared" si="18"/>
        <v>-</v>
      </c>
      <c r="Z108" s="22" t="str">
        <f t="shared" si="19"/>
        <v>-</v>
      </c>
      <c r="AA108" s="22" t="str">
        <f t="shared" si="25"/>
        <v>-</v>
      </c>
      <c r="AB108" s="22" t="str">
        <f t="shared" si="20"/>
        <v>-</v>
      </c>
    </row>
    <row r="109" spans="1:28">
      <c r="A109">
        <v>30</v>
      </c>
      <c r="B109" s="146" t="str">
        <f t="shared" si="21"/>
        <v>Medium BBB, Young ewes:Hgt, CFA:6.5yo, Wethers:Hgt</v>
      </c>
      <c r="C109">
        <f t="shared" si="11"/>
        <v>1</v>
      </c>
      <c r="D109" t="b">
        <f t="shared" si="12"/>
        <v>0</v>
      </c>
      <c r="E109">
        <f t="shared" si="13"/>
        <v>500</v>
      </c>
      <c r="F109">
        <f t="shared" si="14"/>
        <v>451</v>
      </c>
      <c r="G109">
        <f t="shared" si="15"/>
        <v>630</v>
      </c>
      <c r="H109">
        <f t="shared" si="16"/>
        <v>1</v>
      </c>
      <c r="K109" s="152">
        <f t="shared" si="22"/>
        <v>2</v>
      </c>
      <c r="L109" s="151">
        <f>MOD(INT(($A109-1)/PRODUCT(M$79:$Q$79)),L$79)+1</f>
        <v>2</v>
      </c>
      <c r="M109" s="151">
        <f>MOD(INT(($A109-1)/PRODUCT(N$79:$Q$79)),M$79)+1</f>
        <v>2</v>
      </c>
      <c r="N109" s="152">
        <f t="shared" si="23"/>
        <v>3</v>
      </c>
      <c r="O109" s="151">
        <f>MOD(INT(($A109-1)/PRODUCT(P$79:$Q$79)),O$79)+1</f>
        <v>3</v>
      </c>
      <c r="P109" s="151">
        <f>MOD(INT(($A109-1)/PRODUCT(Q$79:$Q$79)),P$79)+1</f>
        <v>2</v>
      </c>
      <c r="S109" s="22" t="s">
        <v>37</v>
      </c>
      <c r="T109" s="22" t="s">
        <v>37</v>
      </c>
      <c r="U109" s="22" t="s">
        <v>37</v>
      </c>
      <c r="V109" s="22" t="s">
        <v>37</v>
      </c>
      <c r="W109" s="22" t="str">
        <f t="shared" si="24"/>
        <v>-</v>
      </c>
      <c r="X109" s="22" t="str">
        <f t="shared" si="17"/>
        <v>-</v>
      </c>
      <c r="Y109" s="22" t="str">
        <f t="shared" si="18"/>
        <v>-</v>
      </c>
      <c r="Z109" s="22" t="str">
        <f t="shared" si="19"/>
        <v>-</v>
      </c>
      <c r="AA109" s="22" t="str">
        <f t="shared" si="25"/>
        <v>-</v>
      </c>
      <c r="AB109" s="22" t="str">
        <f t="shared" si="20"/>
        <v>-</v>
      </c>
    </row>
    <row r="110" spans="1:28">
      <c r="A110">
        <v>31</v>
      </c>
      <c r="B110" s="146" t="str">
        <f t="shared" si="21"/>
        <v>Medium BBB, Young ewes:Hgt, CFA:5.5yo, Wethers:Older</v>
      </c>
      <c r="C110">
        <f t="shared" si="11"/>
        <v>1</v>
      </c>
      <c r="D110" t="b">
        <f t="shared" si="12"/>
        <v>0</v>
      </c>
      <c r="E110">
        <f t="shared" si="13"/>
        <v>500</v>
      </c>
      <c r="F110">
        <f t="shared" si="14"/>
        <v>601</v>
      </c>
      <c r="G110" t="str">
        <f t="shared" si="15"/>
        <v>-</v>
      </c>
      <c r="H110">
        <f t="shared" si="16"/>
        <v>0</v>
      </c>
      <c r="K110" s="152">
        <f t="shared" si="22"/>
        <v>2</v>
      </c>
      <c r="L110" s="151">
        <f>MOD(INT(($A110-1)/PRODUCT(M$79:$Q$79)),L$79)+1</f>
        <v>2</v>
      </c>
      <c r="M110" s="151">
        <f>MOD(INT(($A110-1)/PRODUCT(N$79:$Q$79)),M$79)+1</f>
        <v>2</v>
      </c>
      <c r="N110" s="152">
        <f t="shared" si="23"/>
        <v>4</v>
      </c>
      <c r="O110" s="151">
        <f>MOD(INT(($A110-1)/PRODUCT(P$79:$Q$79)),O$79)+1</f>
        <v>4</v>
      </c>
      <c r="P110" s="151">
        <f>MOD(INT(($A110-1)/PRODUCT(Q$79:$Q$79)),P$79)+1</f>
        <v>1</v>
      </c>
      <c r="S110" s="22" t="s">
        <v>37</v>
      </c>
      <c r="T110" s="22" t="s">
        <v>37</v>
      </c>
      <c r="U110" s="22" t="s">
        <v>37</v>
      </c>
      <c r="V110" s="22" t="s">
        <v>37</v>
      </c>
      <c r="W110" s="22" t="str">
        <f t="shared" si="24"/>
        <v>-</v>
      </c>
      <c r="X110" s="22" t="str">
        <f t="shared" si="17"/>
        <v>-</v>
      </c>
      <c r="Y110" s="22" t="str">
        <f t="shared" si="18"/>
        <v>-</v>
      </c>
      <c r="Z110" s="22" t="str">
        <f t="shared" si="19"/>
        <v>-</v>
      </c>
      <c r="AA110" s="22" t="str">
        <f t="shared" si="25"/>
        <v>-</v>
      </c>
      <c r="AB110" s="22" t="str">
        <f t="shared" si="20"/>
        <v>-</v>
      </c>
    </row>
    <row r="111" spans="1:28">
      <c r="A111">
        <v>32</v>
      </c>
      <c r="B111" s="146" t="str">
        <f t="shared" si="21"/>
        <v>Medium BBB, Young ewes:Hgt, CFA:6.5yo, Wethers:Older</v>
      </c>
      <c r="C111">
        <f t="shared" si="11"/>
        <v>1</v>
      </c>
      <c r="D111" t="b">
        <f t="shared" si="12"/>
        <v>0</v>
      </c>
      <c r="E111">
        <f t="shared" si="13"/>
        <v>500</v>
      </c>
      <c r="F111">
        <f t="shared" si="14"/>
        <v>601</v>
      </c>
      <c r="G111" t="str">
        <f t="shared" si="15"/>
        <v>-</v>
      </c>
      <c r="H111">
        <f t="shared" si="16"/>
        <v>1</v>
      </c>
      <c r="K111" s="152">
        <f t="shared" si="22"/>
        <v>2</v>
      </c>
      <c r="L111" s="151">
        <f>MOD(INT(($A111-1)/PRODUCT(M$79:$Q$79)),L$79)+1</f>
        <v>2</v>
      </c>
      <c r="M111" s="151">
        <f>MOD(INT(($A111-1)/PRODUCT(N$79:$Q$79)),M$79)+1</f>
        <v>2</v>
      </c>
      <c r="N111" s="152">
        <f t="shared" si="23"/>
        <v>4</v>
      </c>
      <c r="O111" s="151">
        <f>MOD(INT(($A111-1)/PRODUCT(P$79:$Q$79)),O$79)+1</f>
        <v>4</v>
      </c>
      <c r="P111" s="151">
        <f>MOD(INT(($A111-1)/PRODUCT(Q$79:$Q$79)),P$79)+1</f>
        <v>2</v>
      </c>
      <c r="S111" s="22" t="s">
        <v>37</v>
      </c>
      <c r="T111" s="22" t="s">
        <v>37</v>
      </c>
      <c r="U111" s="22" t="s">
        <v>37</v>
      </c>
      <c r="V111" s="22" t="s">
        <v>37</v>
      </c>
      <c r="W111" s="22" t="str">
        <f t="shared" si="24"/>
        <v>-</v>
      </c>
      <c r="X111" s="22" t="str">
        <f t="shared" si="17"/>
        <v>-</v>
      </c>
      <c r="Y111" s="22" t="str">
        <f t="shared" si="18"/>
        <v>-</v>
      </c>
      <c r="Z111" s="22" t="str">
        <f t="shared" si="19"/>
        <v>-</v>
      </c>
      <c r="AA111" s="22" t="str">
        <f t="shared" si="25"/>
        <v>-</v>
      </c>
      <c r="AB111" s="22" t="str">
        <f t="shared" si="20"/>
        <v>-</v>
      </c>
    </row>
    <row r="112" spans="1:28">
      <c r="A112">
        <v>33</v>
      </c>
      <c r="B112" s="146" t="str">
        <f t="shared" si="21"/>
        <v>Medium BBT, Young ewes:Lamb, CFA:5.5yo, Wethers:Lamb</v>
      </c>
      <c r="C112">
        <f t="shared" si="11"/>
        <v>1</v>
      </c>
      <c r="D112" t="b">
        <f t="shared" si="12"/>
        <v>1</v>
      </c>
      <c r="E112">
        <f t="shared" si="13"/>
        <v>0</v>
      </c>
      <c r="F112">
        <f t="shared" si="14"/>
        <v>0</v>
      </c>
      <c r="G112">
        <f t="shared" si="15"/>
        <v>240</v>
      </c>
      <c r="H112">
        <f t="shared" si="16"/>
        <v>0</v>
      </c>
      <c r="K112" s="152">
        <f t="shared" si="22"/>
        <v>3</v>
      </c>
      <c r="L112" s="151">
        <f>MOD(INT(($A112-1)/PRODUCT(M$79:$Q$79)),L$79)+1</f>
        <v>3</v>
      </c>
      <c r="M112" s="151">
        <f>MOD(INT(($A112-1)/PRODUCT(N$79:$Q$79)),M$79)+1</f>
        <v>1</v>
      </c>
      <c r="N112" s="152">
        <f t="shared" si="23"/>
        <v>1</v>
      </c>
      <c r="O112" s="151">
        <f>MOD(INT(($A112-1)/PRODUCT(P$79:$Q$79)),O$79)+1</f>
        <v>1</v>
      </c>
      <c r="P112" s="151">
        <f>MOD(INT(($A112-1)/PRODUCT(Q$79:$Q$79)),P$79)+1</f>
        <v>1</v>
      </c>
      <c r="S112" s="22" t="s">
        <v>37</v>
      </c>
      <c r="T112" s="22" t="s">
        <v>37</v>
      </c>
      <c r="U112" s="22" t="s">
        <v>37</v>
      </c>
      <c r="V112" s="22" t="s">
        <v>37</v>
      </c>
      <c r="W112" s="22" t="str">
        <f t="shared" si="24"/>
        <v>-</v>
      </c>
      <c r="X112" s="22" t="str">
        <f t="shared" si="17"/>
        <v>-</v>
      </c>
      <c r="Y112" s="22" t="str">
        <f t="shared" si="18"/>
        <v>-</v>
      </c>
      <c r="Z112" s="22" t="str">
        <f t="shared" si="19"/>
        <v>-</v>
      </c>
      <c r="AA112" s="22" t="str">
        <f t="shared" si="25"/>
        <v>-</v>
      </c>
      <c r="AB112" s="22" t="str">
        <f t="shared" si="20"/>
        <v>-</v>
      </c>
    </row>
    <row r="113" spans="1:28">
      <c r="A113">
        <v>34</v>
      </c>
      <c r="B113" s="146" t="str">
        <f t="shared" si="21"/>
        <v>Medium BBT, Young ewes:Lamb, CFA:6.5yo, Wethers:Lamb</v>
      </c>
      <c r="C113">
        <f t="shared" si="11"/>
        <v>1</v>
      </c>
      <c r="D113" t="b">
        <f t="shared" si="12"/>
        <v>1</v>
      </c>
      <c r="E113">
        <f t="shared" si="13"/>
        <v>0</v>
      </c>
      <c r="F113">
        <f t="shared" si="14"/>
        <v>0</v>
      </c>
      <c r="G113">
        <f t="shared" si="15"/>
        <v>240</v>
      </c>
      <c r="H113">
        <f t="shared" si="16"/>
        <v>1</v>
      </c>
      <c r="K113" s="152">
        <f t="shared" si="22"/>
        <v>3</v>
      </c>
      <c r="L113" s="151">
        <f>MOD(INT(($A113-1)/PRODUCT(M$79:$Q$79)),L$79)+1</f>
        <v>3</v>
      </c>
      <c r="M113" s="151">
        <f>MOD(INT(($A113-1)/PRODUCT(N$79:$Q$79)),M$79)+1</f>
        <v>1</v>
      </c>
      <c r="N113" s="152">
        <f t="shared" si="23"/>
        <v>1</v>
      </c>
      <c r="O113" s="151">
        <f>MOD(INT(($A113-1)/PRODUCT(P$79:$Q$79)),O$79)+1</f>
        <v>1</v>
      </c>
      <c r="P113" s="151">
        <f>MOD(INT(($A113-1)/PRODUCT(Q$79:$Q$79)),P$79)+1</f>
        <v>2</v>
      </c>
      <c r="S113" s="22" t="s">
        <v>37</v>
      </c>
      <c r="T113" s="22" t="s">
        <v>37</v>
      </c>
      <c r="U113" s="22" t="s">
        <v>37</v>
      </c>
      <c r="V113" s="22" t="s">
        <v>37</v>
      </c>
      <c r="W113" s="22" t="str">
        <f t="shared" si="24"/>
        <v>-</v>
      </c>
      <c r="X113" s="22" t="str">
        <f t="shared" si="17"/>
        <v>-</v>
      </c>
      <c r="Y113" s="22" t="str">
        <f t="shared" si="18"/>
        <v>-</v>
      </c>
      <c r="Z113" s="22" t="str">
        <f t="shared" si="19"/>
        <v>-</v>
      </c>
      <c r="AA113" s="22" t="str">
        <f t="shared" si="25"/>
        <v>-</v>
      </c>
      <c r="AB113" s="22" t="str">
        <f t="shared" si="20"/>
        <v>-</v>
      </c>
    </row>
    <row r="114" spans="1:28">
      <c r="A114">
        <v>35</v>
      </c>
      <c r="B114" s="146" t="str">
        <f t="shared" si="21"/>
        <v>Medium BBT, Young ewes:Lamb, CFA:5.5yo, Wethers:Yearling</v>
      </c>
      <c r="C114">
        <f t="shared" si="11"/>
        <v>1</v>
      </c>
      <c r="D114" t="b">
        <f t="shared" si="12"/>
        <v>1</v>
      </c>
      <c r="E114">
        <f t="shared" si="13"/>
        <v>0</v>
      </c>
      <c r="F114">
        <f t="shared" si="14"/>
        <v>241</v>
      </c>
      <c r="G114">
        <f t="shared" si="15"/>
        <v>450</v>
      </c>
      <c r="H114">
        <f t="shared" si="16"/>
        <v>0</v>
      </c>
      <c r="K114" s="152">
        <f t="shared" si="22"/>
        <v>3</v>
      </c>
      <c r="L114" s="151">
        <f>MOD(INT(($A114-1)/PRODUCT(M$79:$Q$79)),L$79)+1</f>
        <v>3</v>
      </c>
      <c r="M114" s="151">
        <f>MOD(INT(($A114-1)/PRODUCT(N$79:$Q$79)),M$79)+1</f>
        <v>1</v>
      </c>
      <c r="N114" s="152">
        <f t="shared" si="23"/>
        <v>2</v>
      </c>
      <c r="O114" s="151">
        <f>MOD(INT(($A114-1)/PRODUCT(P$79:$Q$79)),O$79)+1</f>
        <v>2</v>
      </c>
      <c r="P114" s="151">
        <f>MOD(INT(($A114-1)/PRODUCT(Q$79:$Q$79)),P$79)+1</f>
        <v>1</v>
      </c>
      <c r="S114" s="22" t="s">
        <v>37</v>
      </c>
      <c r="T114" s="22" t="s">
        <v>37</v>
      </c>
      <c r="U114" s="22" t="s">
        <v>37</v>
      </c>
      <c r="V114" s="22" t="s">
        <v>37</v>
      </c>
      <c r="W114" s="22" t="str">
        <f t="shared" si="24"/>
        <v>-</v>
      </c>
      <c r="X114" s="22" t="str">
        <f t="shared" si="17"/>
        <v>-</v>
      </c>
      <c r="Y114" s="22" t="str">
        <f t="shared" si="18"/>
        <v>-</v>
      </c>
      <c r="Z114" s="22" t="str">
        <f t="shared" si="19"/>
        <v>-</v>
      </c>
      <c r="AA114" s="22" t="str">
        <f t="shared" si="25"/>
        <v>-</v>
      </c>
      <c r="AB114" s="22" t="str">
        <f t="shared" si="20"/>
        <v>-</v>
      </c>
    </row>
    <row r="115" spans="1:28">
      <c r="A115">
        <v>36</v>
      </c>
      <c r="B115" s="146" t="str">
        <f t="shared" si="21"/>
        <v>Medium BBT, Young ewes:Lamb, CFA:6.5yo, Wethers:Yearling</v>
      </c>
      <c r="C115">
        <f t="shared" si="11"/>
        <v>1</v>
      </c>
      <c r="D115" t="b">
        <f t="shared" si="12"/>
        <v>1</v>
      </c>
      <c r="E115">
        <f t="shared" si="13"/>
        <v>0</v>
      </c>
      <c r="F115">
        <f t="shared" si="14"/>
        <v>241</v>
      </c>
      <c r="G115">
        <f t="shared" si="15"/>
        <v>450</v>
      </c>
      <c r="H115">
        <f t="shared" si="16"/>
        <v>1</v>
      </c>
      <c r="K115" s="152">
        <f t="shared" si="22"/>
        <v>3</v>
      </c>
      <c r="L115" s="151">
        <f>MOD(INT(($A115-1)/PRODUCT(M$79:$Q$79)),L$79)+1</f>
        <v>3</v>
      </c>
      <c r="M115" s="151">
        <f>MOD(INT(($A115-1)/PRODUCT(N$79:$Q$79)),M$79)+1</f>
        <v>1</v>
      </c>
      <c r="N115" s="152">
        <f t="shared" si="23"/>
        <v>2</v>
      </c>
      <c r="O115" s="151">
        <f>MOD(INT(($A115-1)/PRODUCT(P$79:$Q$79)),O$79)+1</f>
        <v>2</v>
      </c>
      <c r="P115" s="151">
        <f>MOD(INT(($A115-1)/PRODUCT(Q$79:$Q$79)),P$79)+1</f>
        <v>2</v>
      </c>
      <c r="S115" s="22" t="s">
        <v>37</v>
      </c>
      <c r="T115" s="22" t="s">
        <v>37</v>
      </c>
      <c r="U115" s="22" t="s">
        <v>37</v>
      </c>
      <c r="V115" s="22" t="s">
        <v>37</v>
      </c>
      <c r="W115" s="22" t="str">
        <f t="shared" si="24"/>
        <v>-</v>
      </c>
      <c r="X115" s="22" t="str">
        <f t="shared" si="17"/>
        <v>-</v>
      </c>
      <c r="Y115" s="22" t="str">
        <f t="shared" si="18"/>
        <v>-</v>
      </c>
      <c r="Z115" s="22" t="str">
        <f t="shared" si="19"/>
        <v>-</v>
      </c>
      <c r="AA115" s="22" t="str">
        <f t="shared" si="25"/>
        <v>-</v>
      </c>
      <c r="AB115" s="22" t="str">
        <f t="shared" si="20"/>
        <v>-</v>
      </c>
    </row>
    <row r="116" spans="1:28">
      <c r="A116">
        <v>37</v>
      </c>
      <c r="B116" s="146" t="str">
        <f t="shared" si="21"/>
        <v>Medium BBT, Young ewes:Lamb, CFA:5.5yo, Wethers:Hgt</v>
      </c>
      <c r="C116">
        <f t="shared" si="11"/>
        <v>1</v>
      </c>
      <c r="D116" t="b">
        <f t="shared" si="12"/>
        <v>1</v>
      </c>
      <c r="E116">
        <f t="shared" si="13"/>
        <v>0</v>
      </c>
      <c r="F116">
        <f t="shared" si="14"/>
        <v>451</v>
      </c>
      <c r="G116">
        <f t="shared" si="15"/>
        <v>630</v>
      </c>
      <c r="H116">
        <f t="shared" si="16"/>
        <v>0</v>
      </c>
      <c r="K116" s="152">
        <f t="shared" si="22"/>
        <v>3</v>
      </c>
      <c r="L116" s="151">
        <f>MOD(INT(($A116-1)/PRODUCT(M$79:$Q$79)),L$79)+1</f>
        <v>3</v>
      </c>
      <c r="M116" s="151">
        <f>MOD(INT(($A116-1)/PRODUCT(N$79:$Q$79)),M$79)+1</f>
        <v>1</v>
      </c>
      <c r="N116" s="152">
        <f t="shared" si="23"/>
        <v>3</v>
      </c>
      <c r="O116" s="151">
        <f>MOD(INT(($A116-1)/PRODUCT(P$79:$Q$79)),O$79)+1</f>
        <v>3</v>
      </c>
      <c r="P116" s="151">
        <f>MOD(INT(($A116-1)/PRODUCT(Q$79:$Q$79)),P$79)+1</f>
        <v>1</v>
      </c>
      <c r="S116" s="22" t="s">
        <v>37</v>
      </c>
      <c r="T116" s="22" t="s">
        <v>37</v>
      </c>
      <c r="U116" s="22" t="s">
        <v>37</v>
      </c>
      <c r="V116" s="22" t="s">
        <v>37</v>
      </c>
      <c r="W116" s="22" t="str">
        <f t="shared" si="24"/>
        <v>-</v>
      </c>
      <c r="X116" s="22" t="str">
        <f t="shared" si="17"/>
        <v>-</v>
      </c>
      <c r="Y116" s="22" t="str">
        <f t="shared" si="18"/>
        <v>-</v>
      </c>
      <c r="Z116" s="22" t="str">
        <f t="shared" si="19"/>
        <v>-</v>
      </c>
      <c r="AA116" s="22" t="str">
        <f t="shared" si="25"/>
        <v>-</v>
      </c>
      <c r="AB116" s="22" t="str">
        <f t="shared" si="20"/>
        <v>-</v>
      </c>
    </row>
    <row r="117" spans="1:28">
      <c r="A117">
        <v>38</v>
      </c>
      <c r="B117" s="146" t="str">
        <f t="shared" si="21"/>
        <v>Medium BBT, Young ewes:Lamb, CFA:6.5yo, Wethers:Hgt</v>
      </c>
      <c r="C117">
        <f t="shared" si="11"/>
        <v>1</v>
      </c>
      <c r="D117" t="b">
        <f t="shared" si="12"/>
        <v>1</v>
      </c>
      <c r="E117">
        <f t="shared" si="13"/>
        <v>0</v>
      </c>
      <c r="F117">
        <f t="shared" si="14"/>
        <v>451</v>
      </c>
      <c r="G117">
        <f t="shared" si="15"/>
        <v>630</v>
      </c>
      <c r="H117">
        <f t="shared" si="16"/>
        <v>1</v>
      </c>
      <c r="K117" s="152">
        <f t="shared" si="22"/>
        <v>3</v>
      </c>
      <c r="L117" s="151">
        <f>MOD(INT(($A117-1)/PRODUCT(M$79:$Q$79)),L$79)+1</f>
        <v>3</v>
      </c>
      <c r="M117" s="151">
        <f>MOD(INT(($A117-1)/PRODUCT(N$79:$Q$79)),M$79)+1</f>
        <v>1</v>
      </c>
      <c r="N117" s="152">
        <f t="shared" si="23"/>
        <v>3</v>
      </c>
      <c r="O117" s="151">
        <f>MOD(INT(($A117-1)/PRODUCT(P$79:$Q$79)),O$79)+1</f>
        <v>3</v>
      </c>
      <c r="P117" s="151">
        <f>MOD(INT(($A117-1)/PRODUCT(Q$79:$Q$79)),P$79)+1</f>
        <v>2</v>
      </c>
      <c r="S117" s="22" t="s">
        <v>37</v>
      </c>
      <c r="T117" s="22" t="s">
        <v>37</v>
      </c>
      <c r="U117" s="22" t="s">
        <v>37</v>
      </c>
      <c r="V117" s="22" t="s">
        <v>37</v>
      </c>
      <c r="W117" s="22" t="str">
        <f t="shared" si="24"/>
        <v>-</v>
      </c>
      <c r="X117" s="22" t="str">
        <f t="shared" si="17"/>
        <v>-</v>
      </c>
      <c r="Y117" s="22" t="str">
        <f t="shared" si="18"/>
        <v>-</v>
      </c>
      <c r="Z117" s="22" t="str">
        <f t="shared" si="19"/>
        <v>-</v>
      </c>
      <c r="AA117" s="22" t="str">
        <f t="shared" si="25"/>
        <v>-</v>
      </c>
      <c r="AB117" s="22" t="str">
        <f t="shared" si="20"/>
        <v>-</v>
      </c>
    </row>
    <row r="118" spans="1:28">
      <c r="A118">
        <v>39</v>
      </c>
      <c r="B118" s="146" t="str">
        <f t="shared" si="21"/>
        <v>Medium BBT, Young ewes:Lamb, CFA:5.5yo, Wethers:Older</v>
      </c>
      <c r="C118">
        <f t="shared" si="11"/>
        <v>1</v>
      </c>
      <c r="D118" t="b">
        <f t="shared" si="12"/>
        <v>1</v>
      </c>
      <c r="E118">
        <f t="shared" si="13"/>
        <v>0</v>
      </c>
      <c r="F118">
        <f t="shared" si="14"/>
        <v>601</v>
      </c>
      <c r="G118" t="str">
        <f t="shared" si="15"/>
        <v>-</v>
      </c>
      <c r="H118">
        <f t="shared" si="16"/>
        <v>0</v>
      </c>
      <c r="K118" s="152">
        <f t="shared" si="22"/>
        <v>3</v>
      </c>
      <c r="L118" s="151">
        <f>MOD(INT(($A118-1)/PRODUCT(M$79:$Q$79)),L$79)+1</f>
        <v>3</v>
      </c>
      <c r="M118" s="151">
        <f>MOD(INT(($A118-1)/PRODUCT(N$79:$Q$79)),M$79)+1</f>
        <v>1</v>
      </c>
      <c r="N118" s="152">
        <f t="shared" si="23"/>
        <v>4</v>
      </c>
      <c r="O118" s="151">
        <f>MOD(INT(($A118-1)/PRODUCT(P$79:$Q$79)),O$79)+1</f>
        <v>4</v>
      </c>
      <c r="P118" s="151">
        <f>MOD(INT(($A118-1)/PRODUCT(Q$79:$Q$79)),P$79)+1</f>
        <v>1</v>
      </c>
      <c r="S118" s="22" t="s">
        <v>37</v>
      </c>
      <c r="T118" s="22" t="s">
        <v>37</v>
      </c>
      <c r="U118" s="22" t="s">
        <v>37</v>
      </c>
      <c r="V118" s="22" t="s">
        <v>37</v>
      </c>
      <c r="W118" s="22" t="str">
        <f t="shared" si="24"/>
        <v>-</v>
      </c>
      <c r="X118" s="22" t="str">
        <f t="shared" si="17"/>
        <v>-</v>
      </c>
      <c r="Y118" s="22" t="str">
        <f t="shared" si="18"/>
        <v>-</v>
      </c>
      <c r="Z118" s="22" t="str">
        <f t="shared" si="19"/>
        <v>-</v>
      </c>
      <c r="AA118" s="22" t="str">
        <f t="shared" si="25"/>
        <v>-</v>
      </c>
      <c r="AB118" s="22" t="str">
        <f t="shared" si="20"/>
        <v>-</v>
      </c>
    </row>
    <row r="119" spans="1:28">
      <c r="A119">
        <v>40</v>
      </c>
      <c r="B119" s="146" t="str">
        <f t="shared" si="21"/>
        <v>Medium BBT, Young ewes:Lamb, CFA:6.5yo, Wethers:Older</v>
      </c>
      <c r="C119">
        <f t="shared" si="11"/>
        <v>1</v>
      </c>
      <c r="D119" t="b">
        <f t="shared" si="12"/>
        <v>1</v>
      </c>
      <c r="E119">
        <f t="shared" si="13"/>
        <v>0</v>
      </c>
      <c r="F119">
        <f t="shared" si="14"/>
        <v>601</v>
      </c>
      <c r="G119" t="str">
        <f t="shared" si="15"/>
        <v>-</v>
      </c>
      <c r="H119">
        <f t="shared" si="16"/>
        <v>1</v>
      </c>
      <c r="K119" s="152">
        <f t="shared" si="22"/>
        <v>3</v>
      </c>
      <c r="L119" s="151">
        <f>MOD(INT(($A119-1)/PRODUCT(M$79:$Q$79)),L$79)+1</f>
        <v>3</v>
      </c>
      <c r="M119" s="151">
        <f>MOD(INT(($A119-1)/PRODUCT(N$79:$Q$79)),M$79)+1</f>
        <v>1</v>
      </c>
      <c r="N119" s="152">
        <f t="shared" si="23"/>
        <v>4</v>
      </c>
      <c r="O119" s="151">
        <f>MOD(INT(($A119-1)/PRODUCT(P$79:$Q$79)),O$79)+1</f>
        <v>4</v>
      </c>
      <c r="P119" s="151">
        <f>MOD(INT(($A119-1)/PRODUCT(Q$79:$Q$79)),P$79)+1</f>
        <v>2</v>
      </c>
      <c r="S119" s="22" t="s">
        <v>37</v>
      </c>
      <c r="T119" s="22" t="s">
        <v>37</v>
      </c>
      <c r="U119" s="22" t="s">
        <v>37</v>
      </c>
      <c r="V119" s="22" t="s">
        <v>37</v>
      </c>
      <c r="W119" s="22" t="str">
        <f t="shared" si="24"/>
        <v>-</v>
      </c>
      <c r="X119" s="22" t="str">
        <f t="shared" si="17"/>
        <v>-</v>
      </c>
      <c r="Y119" s="22" t="str">
        <f t="shared" si="18"/>
        <v>-</v>
      </c>
      <c r="Z119" s="22" t="str">
        <f t="shared" si="19"/>
        <v>-</v>
      </c>
      <c r="AA119" s="22" t="str">
        <f t="shared" si="25"/>
        <v>-</v>
      </c>
      <c r="AB119" s="22" t="str">
        <f t="shared" si="20"/>
        <v>-</v>
      </c>
    </row>
    <row r="120" spans="1:28">
      <c r="A120">
        <v>41</v>
      </c>
      <c r="B120" s="146" t="str">
        <f t="shared" si="21"/>
        <v>Medium BBT, Young ewes:Hgt, CFA:5.5yo, Wethers:Lamb</v>
      </c>
      <c r="C120">
        <f t="shared" si="11"/>
        <v>1</v>
      </c>
      <c r="D120" t="b">
        <f t="shared" si="12"/>
        <v>1</v>
      </c>
      <c r="E120">
        <f t="shared" si="13"/>
        <v>500</v>
      </c>
      <c r="F120">
        <f t="shared" si="14"/>
        <v>0</v>
      </c>
      <c r="G120">
        <f t="shared" si="15"/>
        <v>240</v>
      </c>
      <c r="H120">
        <f t="shared" si="16"/>
        <v>0</v>
      </c>
      <c r="K120" s="152">
        <f t="shared" si="22"/>
        <v>3</v>
      </c>
      <c r="L120" s="151">
        <f>MOD(INT(($A120-1)/PRODUCT(M$79:$Q$79)),L$79)+1</f>
        <v>3</v>
      </c>
      <c r="M120" s="151">
        <f>MOD(INT(($A120-1)/PRODUCT(N$79:$Q$79)),M$79)+1</f>
        <v>2</v>
      </c>
      <c r="N120" s="152">
        <f t="shared" si="23"/>
        <v>1</v>
      </c>
      <c r="O120" s="151">
        <f>MOD(INT(($A120-1)/PRODUCT(P$79:$Q$79)),O$79)+1</f>
        <v>1</v>
      </c>
      <c r="P120" s="151">
        <f>MOD(INT(($A120-1)/PRODUCT(Q$79:$Q$79)),P$79)+1</f>
        <v>1</v>
      </c>
      <c r="S120" s="22" t="s">
        <v>37</v>
      </c>
      <c r="T120" s="22" t="s">
        <v>37</v>
      </c>
      <c r="U120" s="22" t="s">
        <v>37</v>
      </c>
      <c r="V120" s="22" t="s">
        <v>37</v>
      </c>
      <c r="W120" s="22" t="str">
        <f t="shared" si="24"/>
        <v>-</v>
      </c>
      <c r="X120" s="22" t="str">
        <f t="shared" si="17"/>
        <v>-</v>
      </c>
      <c r="Y120" s="22" t="str">
        <f t="shared" si="18"/>
        <v>-</v>
      </c>
      <c r="Z120" s="22" t="str">
        <f t="shared" si="19"/>
        <v>-</v>
      </c>
      <c r="AA120" s="22" t="str">
        <f t="shared" si="25"/>
        <v>-</v>
      </c>
      <c r="AB120" s="22" t="str">
        <f t="shared" si="20"/>
        <v>-</v>
      </c>
    </row>
    <row r="121" spans="1:28">
      <c r="A121">
        <v>42</v>
      </c>
      <c r="B121" s="146" t="str">
        <f t="shared" si="21"/>
        <v>Medium BBT, Young ewes:Hgt, CFA:6.5yo, Wethers:Lamb</v>
      </c>
      <c r="C121">
        <f t="shared" si="11"/>
        <v>1</v>
      </c>
      <c r="D121" t="b">
        <f t="shared" si="12"/>
        <v>1</v>
      </c>
      <c r="E121">
        <f t="shared" si="13"/>
        <v>500</v>
      </c>
      <c r="F121">
        <f t="shared" si="14"/>
        <v>0</v>
      </c>
      <c r="G121">
        <f t="shared" si="15"/>
        <v>240</v>
      </c>
      <c r="H121">
        <f t="shared" si="16"/>
        <v>1</v>
      </c>
      <c r="K121" s="152">
        <f t="shared" si="22"/>
        <v>3</v>
      </c>
      <c r="L121" s="151">
        <f>MOD(INT(($A121-1)/PRODUCT(M$79:$Q$79)),L$79)+1</f>
        <v>3</v>
      </c>
      <c r="M121" s="151">
        <f>MOD(INT(($A121-1)/PRODUCT(N$79:$Q$79)),M$79)+1</f>
        <v>2</v>
      </c>
      <c r="N121" s="152">
        <f t="shared" si="23"/>
        <v>1</v>
      </c>
      <c r="O121" s="151">
        <f>MOD(INT(($A121-1)/PRODUCT(P$79:$Q$79)),O$79)+1</f>
        <v>1</v>
      </c>
      <c r="P121" s="151">
        <f>MOD(INT(($A121-1)/PRODUCT(Q$79:$Q$79)),P$79)+1</f>
        <v>2</v>
      </c>
      <c r="S121" s="22" t="s">
        <v>37</v>
      </c>
      <c r="T121" s="22" t="s">
        <v>37</v>
      </c>
      <c r="U121" s="22" t="s">
        <v>37</v>
      </c>
      <c r="V121" s="22" t="s">
        <v>37</v>
      </c>
      <c r="W121" s="22" t="str">
        <f t="shared" si="24"/>
        <v>-</v>
      </c>
      <c r="X121" s="22" t="str">
        <f t="shared" si="17"/>
        <v>-</v>
      </c>
      <c r="Y121" s="22" t="str">
        <f t="shared" si="18"/>
        <v>-</v>
      </c>
      <c r="Z121" s="22" t="str">
        <f t="shared" si="19"/>
        <v>-</v>
      </c>
      <c r="AA121" s="22" t="str">
        <f t="shared" si="25"/>
        <v>-</v>
      </c>
      <c r="AB121" s="22" t="str">
        <f t="shared" si="20"/>
        <v>-</v>
      </c>
    </row>
    <row r="122" spans="1:28">
      <c r="A122">
        <v>43</v>
      </c>
      <c r="B122" s="146" t="str">
        <f t="shared" si="21"/>
        <v>Medium BBT, Young ewes:Hgt, CFA:5.5yo, Wethers:Yearling</v>
      </c>
      <c r="C122">
        <f t="shared" si="11"/>
        <v>1</v>
      </c>
      <c r="D122" t="b">
        <f t="shared" si="12"/>
        <v>1</v>
      </c>
      <c r="E122">
        <f t="shared" si="13"/>
        <v>500</v>
      </c>
      <c r="F122">
        <f t="shared" si="14"/>
        <v>241</v>
      </c>
      <c r="G122">
        <f t="shared" si="15"/>
        <v>450</v>
      </c>
      <c r="H122">
        <f t="shared" si="16"/>
        <v>0</v>
      </c>
      <c r="K122" s="152">
        <f t="shared" si="22"/>
        <v>3</v>
      </c>
      <c r="L122" s="151">
        <f>MOD(INT(($A122-1)/PRODUCT(M$79:$Q$79)),L$79)+1</f>
        <v>3</v>
      </c>
      <c r="M122" s="151">
        <f>MOD(INT(($A122-1)/PRODUCT(N$79:$Q$79)),M$79)+1</f>
        <v>2</v>
      </c>
      <c r="N122" s="152">
        <f t="shared" si="23"/>
        <v>2</v>
      </c>
      <c r="O122" s="151">
        <f>MOD(INT(($A122-1)/PRODUCT(P$79:$Q$79)),O$79)+1</f>
        <v>2</v>
      </c>
      <c r="P122" s="151">
        <f>MOD(INT(($A122-1)/PRODUCT(Q$79:$Q$79)),P$79)+1</f>
        <v>1</v>
      </c>
      <c r="S122" s="22" t="s">
        <v>37</v>
      </c>
      <c r="T122" s="22" t="s">
        <v>37</v>
      </c>
      <c r="U122" s="22" t="s">
        <v>37</v>
      </c>
      <c r="V122" s="22" t="s">
        <v>37</v>
      </c>
      <c r="W122" s="22" t="str">
        <f t="shared" si="24"/>
        <v>-</v>
      </c>
      <c r="X122" s="22" t="str">
        <f t="shared" si="17"/>
        <v>-</v>
      </c>
      <c r="Y122" s="22" t="str">
        <f t="shared" si="18"/>
        <v>-</v>
      </c>
      <c r="Z122" s="22" t="str">
        <f t="shared" si="19"/>
        <v>-</v>
      </c>
      <c r="AA122" s="22" t="str">
        <f t="shared" si="25"/>
        <v>-</v>
      </c>
      <c r="AB122" s="22" t="str">
        <f t="shared" si="20"/>
        <v>-</v>
      </c>
    </row>
    <row r="123" spans="1:28">
      <c r="A123">
        <v>44</v>
      </c>
      <c r="B123" s="146" t="str">
        <f t="shared" si="21"/>
        <v>Medium BBT, Young ewes:Hgt, CFA:6.5yo, Wethers:Yearling</v>
      </c>
      <c r="C123">
        <f t="shared" si="11"/>
        <v>1</v>
      </c>
      <c r="D123" t="b">
        <f t="shared" si="12"/>
        <v>1</v>
      </c>
      <c r="E123">
        <f t="shared" si="13"/>
        <v>500</v>
      </c>
      <c r="F123">
        <f t="shared" si="14"/>
        <v>241</v>
      </c>
      <c r="G123">
        <f t="shared" si="15"/>
        <v>450</v>
      </c>
      <c r="H123">
        <f t="shared" si="16"/>
        <v>1</v>
      </c>
      <c r="K123" s="152">
        <f t="shared" si="22"/>
        <v>3</v>
      </c>
      <c r="L123" s="151">
        <f>MOD(INT(($A123-1)/PRODUCT(M$79:$Q$79)),L$79)+1</f>
        <v>3</v>
      </c>
      <c r="M123" s="151">
        <f>MOD(INT(($A123-1)/PRODUCT(N$79:$Q$79)),M$79)+1</f>
        <v>2</v>
      </c>
      <c r="N123" s="152">
        <f t="shared" si="23"/>
        <v>2</v>
      </c>
      <c r="O123" s="151">
        <f>MOD(INT(($A123-1)/PRODUCT(P$79:$Q$79)),O$79)+1</f>
        <v>2</v>
      </c>
      <c r="P123" s="151">
        <f>MOD(INT(($A123-1)/PRODUCT(Q$79:$Q$79)),P$79)+1</f>
        <v>2</v>
      </c>
      <c r="S123" s="22" t="s">
        <v>37</v>
      </c>
      <c r="T123" s="22" t="s">
        <v>37</v>
      </c>
      <c r="U123" s="22" t="s">
        <v>37</v>
      </c>
      <c r="V123" s="22" t="s">
        <v>37</v>
      </c>
      <c r="W123" s="22" t="str">
        <f t="shared" si="24"/>
        <v>-</v>
      </c>
      <c r="X123" s="22" t="str">
        <f t="shared" si="17"/>
        <v>-</v>
      </c>
      <c r="Y123" s="22" t="str">
        <f t="shared" si="18"/>
        <v>-</v>
      </c>
      <c r="Z123" s="22" t="str">
        <f t="shared" si="19"/>
        <v>-</v>
      </c>
      <c r="AA123" s="22" t="str">
        <f t="shared" si="25"/>
        <v>-</v>
      </c>
      <c r="AB123" s="22" t="str">
        <f t="shared" si="20"/>
        <v>-</v>
      </c>
    </row>
    <row r="124" spans="1:28">
      <c r="A124">
        <v>45</v>
      </c>
      <c r="B124" s="146" t="str">
        <f t="shared" si="21"/>
        <v>Medium BBT, Young ewes:Hgt, CFA:5.5yo, Wethers:Hgt</v>
      </c>
      <c r="C124">
        <f t="shared" si="11"/>
        <v>1</v>
      </c>
      <c r="D124" t="b">
        <f t="shared" si="12"/>
        <v>1</v>
      </c>
      <c r="E124">
        <f t="shared" si="13"/>
        <v>500</v>
      </c>
      <c r="F124">
        <f t="shared" si="14"/>
        <v>451</v>
      </c>
      <c r="G124">
        <f t="shared" si="15"/>
        <v>630</v>
      </c>
      <c r="H124">
        <f t="shared" si="16"/>
        <v>0</v>
      </c>
      <c r="K124" s="152">
        <f t="shared" si="22"/>
        <v>3</v>
      </c>
      <c r="L124" s="151">
        <f>MOD(INT(($A124-1)/PRODUCT(M$79:$Q$79)),L$79)+1</f>
        <v>3</v>
      </c>
      <c r="M124" s="151">
        <f>MOD(INT(($A124-1)/PRODUCT(N$79:$Q$79)),M$79)+1</f>
        <v>2</v>
      </c>
      <c r="N124" s="152">
        <f t="shared" si="23"/>
        <v>3</v>
      </c>
      <c r="O124" s="151">
        <f>MOD(INT(($A124-1)/PRODUCT(P$79:$Q$79)),O$79)+1</f>
        <v>3</v>
      </c>
      <c r="P124" s="151">
        <f>MOD(INT(($A124-1)/PRODUCT(Q$79:$Q$79)),P$79)+1</f>
        <v>1</v>
      </c>
      <c r="S124" s="22" t="s">
        <v>37</v>
      </c>
      <c r="T124" s="22" t="s">
        <v>37</v>
      </c>
      <c r="U124" s="22" t="s">
        <v>37</v>
      </c>
      <c r="V124" s="22" t="s">
        <v>37</v>
      </c>
      <c r="W124" s="22" t="str">
        <f t="shared" si="24"/>
        <v>-</v>
      </c>
      <c r="X124" s="22" t="str">
        <f t="shared" si="17"/>
        <v>-</v>
      </c>
      <c r="Y124" s="22" t="str">
        <f t="shared" si="18"/>
        <v>-</v>
      </c>
      <c r="Z124" s="22" t="str">
        <f t="shared" si="19"/>
        <v>-</v>
      </c>
      <c r="AA124" s="22" t="str">
        <f t="shared" si="25"/>
        <v>-</v>
      </c>
      <c r="AB124" s="22" t="str">
        <f t="shared" si="20"/>
        <v>-</v>
      </c>
    </row>
    <row r="125" spans="1:28">
      <c r="A125">
        <v>46</v>
      </c>
      <c r="B125" s="146" t="str">
        <f t="shared" si="21"/>
        <v>Medium BBT, Young ewes:Hgt, CFA:6.5yo, Wethers:Hgt</v>
      </c>
      <c r="C125">
        <f t="shared" si="11"/>
        <v>1</v>
      </c>
      <c r="D125" t="b">
        <f t="shared" si="12"/>
        <v>1</v>
      </c>
      <c r="E125">
        <f t="shared" si="13"/>
        <v>500</v>
      </c>
      <c r="F125">
        <f t="shared" si="14"/>
        <v>451</v>
      </c>
      <c r="G125">
        <f t="shared" si="15"/>
        <v>630</v>
      </c>
      <c r="H125">
        <f t="shared" si="16"/>
        <v>1</v>
      </c>
      <c r="K125" s="152">
        <f t="shared" si="22"/>
        <v>3</v>
      </c>
      <c r="L125" s="151">
        <f>MOD(INT(($A125-1)/PRODUCT(M$79:$Q$79)),L$79)+1</f>
        <v>3</v>
      </c>
      <c r="M125" s="151">
        <f>MOD(INT(($A125-1)/PRODUCT(N$79:$Q$79)),M$79)+1</f>
        <v>2</v>
      </c>
      <c r="N125" s="152">
        <f t="shared" si="23"/>
        <v>3</v>
      </c>
      <c r="O125" s="151">
        <f>MOD(INT(($A125-1)/PRODUCT(P$79:$Q$79)),O$79)+1</f>
        <v>3</v>
      </c>
      <c r="P125" s="151">
        <f>MOD(INT(($A125-1)/PRODUCT(Q$79:$Q$79)),P$79)+1</f>
        <v>2</v>
      </c>
      <c r="S125" s="22" t="s">
        <v>37</v>
      </c>
      <c r="T125" s="22" t="s">
        <v>37</v>
      </c>
      <c r="U125" s="22" t="s">
        <v>37</v>
      </c>
      <c r="V125" s="22" t="s">
        <v>37</v>
      </c>
      <c r="W125" s="22" t="str">
        <f t="shared" si="24"/>
        <v>-</v>
      </c>
      <c r="X125" s="22" t="str">
        <f t="shared" si="17"/>
        <v>-</v>
      </c>
      <c r="Y125" s="22" t="str">
        <f t="shared" si="18"/>
        <v>-</v>
      </c>
      <c r="Z125" s="22" t="str">
        <f t="shared" si="19"/>
        <v>-</v>
      </c>
      <c r="AA125" s="22" t="str">
        <f t="shared" si="25"/>
        <v>-</v>
      </c>
      <c r="AB125" s="22" t="str">
        <f t="shared" si="20"/>
        <v>-</v>
      </c>
    </row>
    <row r="126" spans="1:28">
      <c r="A126">
        <v>47</v>
      </c>
      <c r="B126" s="146" t="str">
        <f t="shared" si="21"/>
        <v>Medium BBT, Young ewes:Hgt, CFA:5.5yo, Wethers:Older</v>
      </c>
      <c r="C126">
        <f t="shared" si="11"/>
        <v>1</v>
      </c>
      <c r="D126" t="b">
        <f t="shared" si="12"/>
        <v>1</v>
      </c>
      <c r="E126">
        <f t="shared" si="13"/>
        <v>500</v>
      </c>
      <c r="F126">
        <f t="shared" si="14"/>
        <v>601</v>
      </c>
      <c r="G126" t="str">
        <f t="shared" si="15"/>
        <v>-</v>
      </c>
      <c r="H126">
        <f t="shared" si="16"/>
        <v>0</v>
      </c>
      <c r="K126" s="152">
        <f t="shared" si="22"/>
        <v>3</v>
      </c>
      <c r="L126" s="151">
        <f>MOD(INT(($A126-1)/PRODUCT(M$79:$Q$79)),L$79)+1</f>
        <v>3</v>
      </c>
      <c r="M126" s="151">
        <f>MOD(INT(($A126-1)/PRODUCT(N$79:$Q$79)),M$79)+1</f>
        <v>2</v>
      </c>
      <c r="N126" s="152">
        <f t="shared" si="23"/>
        <v>4</v>
      </c>
      <c r="O126" s="151">
        <f>MOD(INT(($A126-1)/PRODUCT(P$79:$Q$79)),O$79)+1</f>
        <v>4</v>
      </c>
      <c r="P126" s="151">
        <f>MOD(INT(($A126-1)/PRODUCT(Q$79:$Q$79)),P$79)+1</f>
        <v>1</v>
      </c>
      <c r="S126" s="22" t="s">
        <v>37</v>
      </c>
      <c r="T126" s="22" t="s">
        <v>37</v>
      </c>
      <c r="U126" s="22" t="s">
        <v>37</v>
      </c>
      <c r="V126" s="22" t="s">
        <v>37</v>
      </c>
      <c r="W126" s="22" t="str">
        <f t="shared" si="24"/>
        <v>-</v>
      </c>
      <c r="X126" s="22" t="str">
        <f t="shared" si="17"/>
        <v>-</v>
      </c>
      <c r="Y126" s="22" t="str">
        <f t="shared" si="18"/>
        <v>-</v>
      </c>
      <c r="Z126" s="22" t="str">
        <f t="shared" si="19"/>
        <v>-</v>
      </c>
      <c r="AA126" s="22" t="str">
        <f t="shared" si="25"/>
        <v>-</v>
      </c>
      <c r="AB126" s="22" t="str">
        <f t="shared" si="20"/>
        <v>-</v>
      </c>
    </row>
    <row r="127" spans="1:28">
      <c r="A127">
        <v>48</v>
      </c>
      <c r="B127" s="146" t="str">
        <f t="shared" si="21"/>
        <v>Medium BBT, Young ewes:Hgt, CFA:6.5yo, Wethers:Older</v>
      </c>
      <c r="C127">
        <f t="shared" si="11"/>
        <v>1</v>
      </c>
      <c r="D127" t="b">
        <f t="shared" si="12"/>
        <v>1</v>
      </c>
      <c r="E127">
        <f t="shared" si="13"/>
        <v>500</v>
      </c>
      <c r="F127">
        <f t="shared" si="14"/>
        <v>601</v>
      </c>
      <c r="G127" t="str">
        <f t="shared" si="15"/>
        <v>-</v>
      </c>
      <c r="H127">
        <f t="shared" si="16"/>
        <v>1</v>
      </c>
      <c r="K127" s="152">
        <f t="shared" si="22"/>
        <v>3</v>
      </c>
      <c r="L127" s="151">
        <f>MOD(INT(($A127-1)/PRODUCT(M$79:$Q$79)),L$79)+1</f>
        <v>3</v>
      </c>
      <c r="M127" s="151">
        <f>MOD(INT(($A127-1)/PRODUCT(N$79:$Q$79)),M$79)+1</f>
        <v>2</v>
      </c>
      <c r="N127" s="152">
        <f t="shared" si="23"/>
        <v>4</v>
      </c>
      <c r="O127" s="151">
        <f>MOD(INT(($A127-1)/PRODUCT(P$79:$Q$79)),O$79)+1</f>
        <v>4</v>
      </c>
      <c r="P127" s="151">
        <f>MOD(INT(($A127-1)/PRODUCT(Q$79:$Q$79)),P$79)+1</f>
        <v>2</v>
      </c>
      <c r="S127" s="22" t="s">
        <v>37</v>
      </c>
      <c r="T127" s="22" t="s">
        <v>37</v>
      </c>
      <c r="U127" s="22" t="s">
        <v>37</v>
      </c>
      <c r="V127" s="22" t="s">
        <v>37</v>
      </c>
      <c r="W127" s="22" t="str">
        <f t="shared" si="24"/>
        <v>-</v>
      </c>
      <c r="X127" s="22" t="str">
        <f t="shared" si="17"/>
        <v>-</v>
      </c>
      <c r="Y127" s="22" t="str">
        <f t="shared" si="18"/>
        <v>-</v>
      </c>
      <c r="Z127" s="22" t="str">
        <f t="shared" si="19"/>
        <v>-</v>
      </c>
      <c r="AA127" s="22" t="str">
        <f t="shared" si="25"/>
        <v>-</v>
      </c>
      <c r="AB127" s="22" t="str">
        <f t="shared" si="20"/>
        <v>-</v>
      </c>
    </row>
    <row r="128" spans="1:28">
      <c r="A128">
        <v>49</v>
      </c>
      <c r="B128" s="146" t="str">
        <f t="shared" si="21"/>
        <v>Maternal BBB, Young ewes:Lamb, CFA:5.5yo, Wethers:Lamb</v>
      </c>
      <c r="C128">
        <f t="shared" ref="C128:C143" si="26">INDEX(C$75:C$78,K128,1)</f>
        <v>5</v>
      </c>
      <c r="D128" t="b">
        <f t="shared" ref="D128:D143" si="27">INDEX(D$75:D$78,L128,1)</f>
        <v>0</v>
      </c>
      <c r="E128" s="161" t="s">
        <v>37</v>
      </c>
      <c r="F128" s="161" t="s">
        <v>37</v>
      </c>
      <c r="G128" s="161" t="s">
        <v>37</v>
      </c>
      <c r="H128">
        <f t="shared" ref="H128:H143" si="28">INDEX(H$75:H$78,P128,1)</f>
        <v>0</v>
      </c>
      <c r="K128" s="152">
        <f t="shared" si="22"/>
        <v>4</v>
      </c>
      <c r="L128" s="151">
        <f>MOD(INT(($A128-1)/PRODUCT(M$79:$Q$79)),L$79)+1</f>
        <v>4</v>
      </c>
      <c r="M128" s="151">
        <f>MOD(INT(($A128-1)/PRODUCT(N$79:$Q$79)),M$79)+1</f>
        <v>1</v>
      </c>
      <c r="N128" s="152">
        <f t="shared" si="23"/>
        <v>1</v>
      </c>
      <c r="O128" s="151">
        <f>MOD(INT(($A128-1)/PRODUCT(P$79:$Q$79)),O$79)+1</f>
        <v>1</v>
      </c>
      <c r="P128" s="151">
        <f>MOD(INT(($A128-1)/PRODUCT(Q$79:$Q$79)),P$79)+1</f>
        <v>1</v>
      </c>
      <c r="S128" s="22" t="s">
        <v>37</v>
      </c>
      <c r="T128" s="22" t="s">
        <v>37</v>
      </c>
      <c r="U128" s="22" t="s">
        <v>37</v>
      </c>
      <c r="V128" s="22" t="s">
        <v>37</v>
      </c>
      <c r="W128" s="22" t="str">
        <f t="shared" si="24"/>
        <v>-</v>
      </c>
      <c r="X128" s="22" t="str">
        <f t="shared" si="17"/>
        <v>-</v>
      </c>
      <c r="Y128" s="22" t="str">
        <f t="shared" si="18"/>
        <v>-</v>
      </c>
      <c r="Z128" s="22" t="str">
        <f t="shared" si="19"/>
        <v>-</v>
      </c>
      <c r="AA128" s="22" t="str">
        <f t="shared" si="25"/>
        <v>-</v>
      </c>
      <c r="AB128" s="22" t="str">
        <f t="shared" si="20"/>
        <v>-</v>
      </c>
    </row>
    <row r="129" spans="1:28">
      <c r="A129">
        <v>50</v>
      </c>
      <c r="B129" s="146" t="str">
        <f t="shared" si="21"/>
        <v>Maternal BBB, Young ewes:Lamb, CFA:6.5yo, Wethers:Lamb</v>
      </c>
      <c r="C129">
        <f t="shared" si="26"/>
        <v>5</v>
      </c>
      <c r="D129" t="b">
        <f t="shared" si="27"/>
        <v>0</v>
      </c>
      <c r="E129" s="161" t="s">
        <v>37</v>
      </c>
      <c r="F129" s="161" t="s">
        <v>37</v>
      </c>
      <c r="G129" s="161" t="s">
        <v>37</v>
      </c>
      <c r="H129">
        <f t="shared" si="28"/>
        <v>1</v>
      </c>
      <c r="K129" s="152">
        <f t="shared" si="22"/>
        <v>4</v>
      </c>
      <c r="L129" s="151">
        <f>MOD(INT(($A129-1)/PRODUCT(M$79:$Q$79)),L$79)+1</f>
        <v>4</v>
      </c>
      <c r="M129" s="151">
        <f>MOD(INT(($A129-1)/PRODUCT(N$79:$Q$79)),M$79)+1</f>
        <v>1</v>
      </c>
      <c r="N129" s="152">
        <f t="shared" si="23"/>
        <v>1</v>
      </c>
      <c r="O129" s="151">
        <f>MOD(INT(($A129-1)/PRODUCT(P$79:$Q$79)),O$79)+1</f>
        <v>1</v>
      </c>
      <c r="P129" s="151">
        <f>MOD(INT(($A129-1)/PRODUCT(Q$79:$Q$79)),P$79)+1</f>
        <v>2</v>
      </c>
      <c r="S129" s="22" t="s">
        <v>37</v>
      </c>
      <c r="T129" s="22" t="s">
        <v>37</v>
      </c>
      <c r="U129" s="22" t="s">
        <v>37</v>
      </c>
      <c r="V129" s="22" t="s">
        <v>37</v>
      </c>
      <c r="W129" s="22" t="str">
        <f t="shared" si="24"/>
        <v>-</v>
      </c>
      <c r="X129" s="22" t="str">
        <f t="shared" si="17"/>
        <v>-</v>
      </c>
      <c r="Y129" s="22" t="str">
        <f t="shared" si="18"/>
        <v>-</v>
      </c>
      <c r="Z129" s="22" t="str">
        <f t="shared" si="19"/>
        <v>-</v>
      </c>
      <c r="AA129" s="22" t="str">
        <f t="shared" si="25"/>
        <v>-</v>
      </c>
      <c r="AB129" s="22" t="str">
        <f t="shared" si="20"/>
        <v>-</v>
      </c>
    </row>
    <row r="130" spans="1:28">
      <c r="A130">
        <v>51</v>
      </c>
      <c r="B130" s="160" t="s">
        <v>946</v>
      </c>
      <c r="C130">
        <f t="shared" si="26"/>
        <v>5</v>
      </c>
      <c r="D130" t="b">
        <f t="shared" si="27"/>
        <v>0</v>
      </c>
      <c r="E130">
        <f t="shared" ref="E130:E143" si="29">INDEX(E$75:E$78,M130,1)</f>
        <v>0</v>
      </c>
      <c r="F130">
        <f t="shared" ref="F130:F143" si="30">INDEX(F$75:F$78,N130,1)</f>
        <v>241</v>
      </c>
      <c r="G130">
        <f t="shared" ref="G130:G143" si="31">INDEX(G$75:G$78,O130,1)</f>
        <v>450</v>
      </c>
      <c r="H130">
        <f t="shared" si="28"/>
        <v>0</v>
      </c>
      <c r="K130" s="152">
        <f t="shared" si="22"/>
        <v>4</v>
      </c>
      <c r="L130" s="151">
        <f>MOD(INT(($A130-1)/PRODUCT(M$79:$Q$79)),L$79)+1</f>
        <v>4</v>
      </c>
      <c r="M130" s="151">
        <f>MOD(INT(($A130-1)/PRODUCT(N$79:$Q$79)),M$79)+1</f>
        <v>1</v>
      </c>
      <c r="N130" s="152">
        <f t="shared" si="23"/>
        <v>2</v>
      </c>
      <c r="O130" s="151">
        <f>MOD(INT(($A130-1)/PRODUCT(P$79:$Q$79)),O$79)+1</f>
        <v>2</v>
      </c>
      <c r="P130" s="151">
        <f>MOD(INT(($A130-1)/PRODUCT(Q$79:$Q$79)),P$79)+1</f>
        <v>1</v>
      </c>
    </row>
    <row r="131" spans="1:28">
      <c r="A131">
        <v>52</v>
      </c>
      <c r="B131" s="160" t="s">
        <v>966</v>
      </c>
      <c r="C131">
        <f t="shared" si="26"/>
        <v>5</v>
      </c>
      <c r="D131" t="b">
        <f t="shared" si="27"/>
        <v>0</v>
      </c>
      <c r="E131">
        <f t="shared" si="29"/>
        <v>0</v>
      </c>
      <c r="F131">
        <f t="shared" si="30"/>
        <v>241</v>
      </c>
      <c r="G131">
        <f t="shared" si="31"/>
        <v>450</v>
      </c>
      <c r="H131">
        <f t="shared" si="28"/>
        <v>1</v>
      </c>
      <c r="K131" s="152">
        <f t="shared" si="22"/>
        <v>4</v>
      </c>
      <c r="L131" s="151">
        <f>MOD(INT(($A131-1)/PRODUCT(M$79:$Q$79)),L$79)+1</f>
        <v>4</v>
      </c>
      <c r="M131" s="151">
        <f>MOD(INT(($A131-1)/PRODUCT(N$79:$Q$79)),M$79)+1</f>
        <v>1</v>
      </c>
      <c r="N131" s="152">
        <f t="shared" si="23"/>
        <v>2</v>
      </c>
      <c r="O131" s="151">
        <f>MOD(INT(($A131-1)/PRODUCT(P$79:$Q$79)),O$79)+1</f>
        <v>2</v>
      </c>
      <c r="P131" s="151">
        <f>MOD(INT(($A131-1)/PRODUCT(Q$79:$Q$79)),P$79)+1</f>
        <v>2</v>
      </c>
    </row>
    <row r="132" spans="1:28">
      <c r="A132">
        <v>53</v>
      </c>
      <c r="B132" s="160" t="s">
        <v>967</v>
      </c>
      <c r="C132">
        <f t="shared" si="26"/>
        <v>5</v>
      </c>
      <c r="D132" t="b">
        <f t="shared" si="27"/>
        <v>0</v>
      </c>
      <c r="E132">
        <f t="shared" si="29"/>
        <v>0</v>
      </c>
      <c r="F132">
        <f t="shared" si="30"/>
        <v>451</v>
      </c>
      <c r="G132">
        <f t="shared" si="31"/>
        <v>630</v>
      </c>
      <c r="H132">
        <f t="shared" si="28"/>
        <v>0</v>
      </c>
      <c r="K132" s="152">
        <f t="shared" si="22"/>
        <v>4</v>
      </c>
      <c r="L132" s="151">
        <f>MOD(INT(($A132-1)/PRODUCT(M$79:$Q$79)),L$79)+1</f>
        <v>4</v>
      </c>
      <c r="M132" s="151">
        <f>MOD(INT(($A132-1)/PRODUCT(N$79:$Q$79)),M$79)+1</f>
        <v>1</v>
      </c>
      <c r="N132" s="152">
        <f t="shared" si="23"/>
        <v>3</v>
      </c>
      <c r="O132" s="151">
        <f>MOD(INT(($A132-1)/PRODUCT(P$79:$Q$79)),O$79)+1</f>
        <v>3</v>
      </c>
      <c r="P132" s="151">
        <f>MOD(INT(($A132-1)/PRODUCT(Q$79:$Q$79)),P$79)+1</f>
        <v>1</v>
      </c>
    </row>
    <row r="133" spans="1:28">
      <c r="A133">
        <v>54</v>
      </c>
      <c r="C133">
        <f t="shared" si="26"/>
        <v>5</v>
      </c>
      <c r="D133" t="b">
        <f t="shared" si="27"/>
        <v>0</v>
      </c>
      <c r="E133">
        <f t="shared" si="29"/>
        <v>0</v>
      </c>
      <c r="F133">
        <f t="shared" si="30"/>
        <v>451</v>
      </c>
      <c r="G133">
        <f t="shared" si="31"/>
        <v>630</v>
      </c>
      <c r="H133">
        <f t="shared" si="28"/>
        <v>1</v>
      </c>
      <c r="K133" s="152">
        <f t="shared" si="22"/>
        <v>4</v>
      </c>
      <c r="L133" s="151">
        <f>MOD(INT(($A133-1)/PRODUCT(M$79:$Q$79)),L$79)+1</f>
        <v>4</v>
      </c>
      <c r="M133" s="151">
        <f>MOD(INT(($A133-1)/PRODUCT(N$79:$Q$79)),M$79)+1</f>
        <v>1</v>
      </c>
      <c r="N133" s="152">
        <f t="shared" si="23"/>
        <v>3</v>
      </c>
      <c r="O133" s="151">
        <f>MOD(INT(($A133-1)/PRODUCT(P$79:$Q$79)),O$79)+1</f>
        <v>3</v>
      </c>
      <c r="P133" s="151">
        <f>MOD(INT(($A133-1)/PRODUCT(Q$79:$Q$79)),P$79)+1</f>
        <v>2</v>
      </c>
    </row>
    <row r="134" spans="1:28">
      <c r="A134">
        <v>55</v>
      </c>
      <c r="C134">
        <f t="shared" si="26"/>
        <v>5</v>
      </c>
      <c r="D134" t="b">
        <f t="shared" si="27"/>
        <v>0</v>
      </c>
      <c r="E134">
        <f t="shared" si="29"/>
        <v>0</v>
      </c>
      <c r="F134">
        <f t="shared" si="30"/>
        <v>601</v>
      </c>
      <c r="G134" t="str">
        <f t="shared" si="31"/>
        <v>-</v>
      </c>
      <c r="H134">
        <f t="shared" si="28"/>
        <v>0</v>
      </c>
      <c r="K134" s="152">
        <f t="shared" si="22"/>
        <v>4</v>
      </c>
      <c r="L134" s="151">
        <f>MOD(INT(($A134-1)/PRODUCT(M$79:$Q$79)),L$79)+1</f>
        <v>4</v>
      </c>
      <c r="M134" s="151">
        <f>MOD(INT(($A134-1)/PRODUCT(N$79:$Q$79)),M$79)+1</f>
        <v>1</v>
      </c>
      <c r="N134" s="152">
        <f t="shared" si="23"/>
        <v>4</v>
      </c>
      <c r="O134" s="151">
        <f>MOD(INT(($A134-1)/PRODUCT(P$79:$Q$79)),O$79)+1</f>
        <v>4</v>
      </c>
      <c r="P134" s="151">
        <f>MOD(INT(($A134-1)/PRODUCT(Q$79:$Q$79)),P$79)+1</f>
        <v>1</v>
      </c>
    </row>
    <row r="135" spans="1:28">
      <c r="A135">
        <v>56</v>
      </c>
      <c r="C135">
        <f t="shared" si="26"/>
        <v>5</v>
      </c>
      <c r="D135" t="b">
        <f t="shared" si="27"/>
        <v>0</v>
      </c>
      <c r="E135">
        <f t="shared" si="29"/>
        <v>0</v>
      </c>
      <c r="F135">
        <f t="shared" si="30"/>
        <v>601</v>
      </c>
      <c r="G135" t="str">
        <f t="shared" si="31"/>
        <v>-</v>
      </c>
      <c r="H135">
        <f t="shared" si="28"/>
        <v>1</v>
      </c>
      <c r="K135" s="152">
        <f t="shared" si="22"/>
        <v>4</v>
      </c>
      <c r="L135" s="151">
        <f>MOD(INT(($A135-1)/PRODUCT(M$79:$Q$79)),L$79)+1</f>
        <v>4</v>
      </c>
      <c r="M135" s="151">
        <f>MOD(INT(($A135-1)/PRODUCT(N$79:$Q$79)),M$79)+1</f>
        <v>1</v>
      </c>
      <c r="N135" s="152">
        <f t="shared" si="23"/>
        <v>4</v>
      </c>
      <c r="O135" s="151">
        <f>MOD(INT(($A135-1)/PRODUCT(P$79:$Q$79)),O$79)+1</f>
        <v>4</v>
      </c>
      <c r="P135" s="151">
        <f>MOD(INT(($A135-1)/PRODUCT(Q$79:$Q$79)),P$79)+1</f>
        <v>2</v>
      </c>
    </row>
    <row r="136" spans="1:28">
      <c r="A136">
        <v>57</v>
      </c>
      <c r="C136">
        <f t="shared" si="26"/>
        <v>5</v>
      </c>
      <c r="D136" t="b">
        <f t="shared" si="27"/>
        <v>0</v>
      </c>
      <c r="E136">
        <f t="shared" si="29"/>
        <v>500</v>
      </c>
      <c r="F136">
        <f t="shared" si="30"/>
        <v>0</v>
      </c>
      <c r="G136">
        <f t="shared" si="31"/>
        <v>240</v>
      </c>
      <c r="H136">
        <f t="shared" si="28"/>
        <v>0</v>
      </c>
      <c r="K136" s="152">
        <f t="shared" si="22"/>
        <v>4</v>
      </c>
      <c r="L136" s="151">
        <f>MOD(INT(($A136-1)/PRODUCT(M$79:$Q$79)),L$79)+1</f>
        <v>4</v>
      </c>
      <c r="M136" s="151">
        <f>MOD(INT(($A136-1)/PRODUCT(N$79:$Q$79)),M$79)+1</f>
        <v>2</v>
      </c>
      <c r="N136" s="152">
        <f t="shared" si="23"/>
        <v>1</v>
      </c>
      <c r="O136" s="151">
        <f>MOD(INT(($A136-1)/PRODUCT(P$79:$Q$79)),O$79)+1</f>
        <v>1</v>
      </c>
      <c r="P136" s="151">
        <f>MOD(INT(($A136-1)/PRODUCT(Q$79:$Q$79)),P$79)+1</f>
        <v>1</v>
      </c>
    </row>
    <row r="137" spans="1:28">
      <c r="A137">
        <v>58</v>
      </c>
      <c r="C137">
        <f t="shared" si="26"/>
        <v>5</v>
      </c>
      <c r="D137" t="b">
        <f t="shared" si="27"/>
        <v>0</v>
      </c>
      <c r="E137">
        <f t="shared" si="29"/>
        <v>500</v>
      </c>
      <c r="F137">
        <f t="shared" si="30"/>
        <v>0</v>
      </c>
      <c r="G137">
        <f t="shared" si="31"/>
        <v>240</v>
      </c>
      <c r="H137">
        <f t="shared" si="28"/>
        <v>1</v>
      </c>
      <c r="K137" s="152">
        <f t="shared" si="22"/>
        <v>4</v>
      </c>
      <c r="L137" s="151">
        <f>MOD(INT(($A137-1)/PRODUCT(M$79:$Q$79)),L$79)+1</f>
        <v>4</v>
      </c>
      <c r="M137" s="151">
        <f>MOD(INT(($A137-1)/PRODUCT(N$79:$Q$79)),M$79)+1</f>
        <v>2</v>
      </c>
      <c r="N137" s="152">
        <f t="shared" si="23"/>
        <v>1</v>
      </c>
      <c r="O137" s="151">
        <f>MOD(INT(($A137-1)/PRODUCT(P$79:$Q$79)),O$79)+1</f>
        <v>1</v>
      </c>
      <c r="P137" s="151">
        <f>MOD(INT(($A137-1)/PRODUCT(Q$79:$Q$79)),P$79)+1</f>
        <v>2</v>
      </c>
    </row>
    <row r="138" spans="1:28">
      <c r="A138">
        <v>59</v>
      </c>
      <c r="C138">
        <f t="shared" si="26"/>
        <v>5</v>
      </c>
      <c r="D138" t="b">
        <f t="shared" si="27"/>
        <v>0</v>
      </c>
      <c r="E138">
        <f t="shared" si="29"/>
        <v>500</v>
      </c>
      <c r="F138">
        <f t="shared" si="30"/>
        <v>241</v>
      </c>
      <c r="G138">
        <f t="shared" si="31"/>
        <v>450</v>
      </c>
      <c r="H138">
        <f t="shared" si="28"/>
        <v>0</v>
      </c>
      <c r="K138" s="152">
        <f t="shared" si="22"/>
        <v>4</v>
      </c>
      <c r="L138" s="151">
        <f>MOD(INT(($A138-1)/PRODUCT(M$79:$Q$79)),L$79)+1</f>
        <v>4</v>
      </c>
      <c r="M138" s="151">
        <f>MOD(INT(($A138-1)/PRODUCT(N$79:$Q$79)),M$79)+1</f>
        <v>2</v>
      </c>
      <c r="N138" s="152">
        <f t="shared" si="23"/>
        <v>2</v>
      </c>
      <c r="O138" s="151">
        <f>MOD(INT(($A138-1)/PRODUCT(P$79:$Q$79)),O$79)+1</f>
        <v>2</v>
      </c>
      <c r="P138" s="151">
        <f>MOD(INT(($A138-1)/PRODUCT(Q$79:$Q$79)),P$79)+1</f>
        <v>1</v>
      </c>
    </row>
    <row r="139" spans="1:28">
      <c r="A139">
        <v>60</v>
      </c>
      <c r="C139">
        <f t="shared" si="26"/>
        <v>5</v>
      </c>
      <c r="D139" t="b">
        <f t="shared" si="27"/>
        <v>0</v>
      </c>
      <c r="E139">
        <f t="shared" si="29"/>
        <v>500</v>
      </c>
      <c r="F139">
        <f t="shared" si="30"/>
        <v>241</v>
      </c>
      <c r="G139">
        <f t="shared" si="31"/>
        <v>450</v>
      </c>
      <c r="H139">
        <f t="shared" si="28"/>
        <v>1</v>
      </c>
      <c r="K139" s="152">
        <f t="shared" si="22"/>
        <v>4</v>
      </c>
      <c r="L139" s="151">
        <f>MOD(INT(($A139-1)/PRODUCT(M$79:$Q$79)),L$79)+1</f>
        <v>4</v>
      </c>
      <c r="M139" s="151">
        <f>MOD(INT(($A139-1)/PRODUCT(N$79:$Q$79)),M$79)+1</f>
        <v>2</v>
      </c>
      <c r="N139" s="152">
        <f t="shared" si="23"/>
        <v>2</v>
      </c>
      <c r="O139" s="151">
        <f>MOD(INT(($A139-1)/PRODUCT(P$79:$Q$79)),O$79)+1</f>
        <v>2</v>
      </c>
      <c r="P139" s="151">
        <f>MOD(INT(($A139-1)/PRODUCT(Q$79:$Q$79)),P$79)+1</f>
        <v>2</v>
      </c>
    </row>
    <row r="140" spans="1:28">
      <c r="A140">
        <v>61</v>
      </c>
      <c r="C140">
        <f t="shared" si="26"/>
        <v>5</v>
      </c>
      <c r="D140" t="b">
        <f t="shared" si="27"/>
        <v>0</v>
      </c>
      <c r="E140">
        <f t="shared" si="29"/>
        <v>500</v>
      </c>
      <c r="F140">
        <f t="shared" si="30"/>
        <v>451</v>
      </c>
      <c r="G140">
        <f t="shared" si="31"/>
        <v>630</v>
      </c>
      <c r="H140">
        <f t="shared" si="28"/>
        <v>0</v>
      </c>
      <c r="K140" s="152">
        <f t="shared" si="22"/>
        <v>4</v>
      </c>
      <c r="L140" s="151">
        <f>MOD(INT(($A140-1)/PRODUCT(M$79:$Q$79)),L$79)+1</f>
        <v>4</v>
      </c>
      <c r="M140" s="151">
        <f>MOD(INT(($A140-1)/PRODUCT(N$79:$Q$79)),M$79)+1</f>
        <v>2</v>
      </c>
      <c r="N140" s="152">
        <f t="shared" si="23"/>
        <v>3</v>
      </c>
      <c r="O140" s="151">
        <f>MOD(INT(($A140-1)/PRODUCT(P$79:$Q$79)),O$79)+1</f>
        <v>3</v>
      </c>
      <c r="P140" s="151">
        <f>MOD(INT(($A140-1)/PRODUCT(Q$79:$Q$79)),P$79)+1</f>
        <v>1</v>
      </c>
    </row>
    <row r="141" spans="1:28">
      <c r="A141">
        <v>62</v>
      </c>
      <c r="C141">
        <f t="shared" si="26"/>
        <v>5</v>
      </c>
      <c r="D141" t="b">
        <f t="shared" si="27"/>
        <v>0</v>
      </c>
      <c r="E141">
        <f t="shared" si="29"/>
        <v>500</v>
      </c>
      <c r="F141">
        <f t="shared" si="30"/>
        <v>451</v>
      </c>
      <c r="G141">
        <f t="shared" si="31"/>
        <v>630</v>
      </c>
      <c r="H141">
        <f t="shared" si="28"/>
        <v>1</v>
      </c>
      <c r="K141" s="152">
        <f t="shared" si="22"/>
        <v>4</v>
      </c>
      <c r="L141" s="151">
        <f>MOD(INT(($A141-1)/PRODUCT(M$79:$Q$79)),L$79)+1</f>
        <v>4</v>
      </c>
      <c r="M141" s="151">
        <f>MOD(INT(($A141-1)/PRODUCT(N$79:$Q$79)),M$79)+1</f>
        <v>2</v>
      </c>
      <c r="N141" s="152">
        <f t="shared" si="23"/>
        <v>3</v>
      </c>
      <c r="O141" s="151">
        <f>MOD(INT(($A141-1)/PRODUCT(P$79:$Q$79)),O$79)+1</f>
        <v>3</v>
      </c>
      <c r="P141" s="151">
        <f>MOD(INT(($A141-1)/PRODUCT(Q$79:$Q$79)),P$79)+1</f>
        <v>2</v>
      </c>
    </row>
    <row r="142" spans="1:28">
      <c r="A142">
        <v>63</v>
      </c>
      <c r="C142">
        <f t="shared" si="26"/>
        <v>5</v>
      </c>
      <c r="D142" t="b">
        <f t="shared" si="27"/>
        <v>0</v>
      </c>
      <c r="E142">
        <f t="shared" si="29"/>
        <v>500</v>
      </c>
      <c r="F142">
        <f t="shared" si="30"/>
        <v>601</v>
      </c>
      <c r="G142" t="str">
        <f t="shared" si="31"/>
        <v>-</v>
      </c>
      <c r="H142">
        <f t="shared" si="28"/>
        <v>0</v>
      </c>
      <c r="K142" s="152">
        <f t="shared" si="22"/>
        <v>4</v>
      </c>
      <c r="L142" s="151">
        <f>MOD(INT(($A142-1)/PRODUCT(M$79:$Q$79)),L$79)+1</f>
        <v>4</v>
      </c>
      <c r="M142" s="151">
        <f>MOD(INT(($A142-1)/PRODUCT(N$79:$Q$79)),M$79)+1</f>
        <v>2</v>
      </c>
      <c r="N142" s="152">
        <f t="shared" si="23"/>
        <v>4</v>
      </c>
      <c r="O142" s="151">
        <f>MOD(INT(($A142-1)/PRODUCT(P$79:$Q$79)),O$79)+1</f>
        <v>4</v>
      </c>
      <c r="P142" s="151">
        <f>MOD(INT(($A142-1)/PRODUCT(Q$79:$Q$79)),P$79)+1</f>
        <v>1</v>
      </c>
    </row>
    <row r="143" spans="1:28">
      <c r="A143">
        <v>64</v>
      </c>
      <c r="C143">
        <f t="shared" si="26"/>
        <v>5</v>
      </c>
      <c r="D143" t="b">
        <f t="shared" si="27"/>
        <v>0</v>
      </c>
      <c r="E143">
        <f t="shared" si="29"/>
        <v>500</v>
      </c>
      <c r="F143">
        <f t="shared" si="30"/>
        <v>601</v>
      </c>
      <c r="G143" t="str">
        <f t="shared" si="31"/>
        <v>-</v>
      </c>
      <c r="H143">
        <f t="shared" si="28"/>
        <v>1</v>
      </c>
      <c r="K143" s="152">
        <f t="shared" si="22"/>
        <v>4</v>
      </c>
      <c r="L143" s="151">
        <f>MOD(INT(($A143-1)/PRODUCT(M$79:$Q$79)),L$79)+1</f>
        <v>4</v>
      </c>
      <c r="M143" s="151">
        <f>MOD(INT(($A143-1)/PRODUCT(N$79:$Q$79)),M$79)+1</f>
        <v>2</v>
      </c>
      <c r="N143" s="152">
        <f t="shared" si="23"/>
        <v>4</v>
      </c>
      <c r="O143" s="151">
        <f>MOD(INT(($A143-1)/PRODUCT(P$79:$Q$79)),O$79)+1</f>
        <v>4</v>
      </c>
      <c r="P143" s="151">
        <f>MOD(INT(($A143-1)/PRODUCT(Q$79:$Q$79)),P$79)+1</f>
        <v>2</v>
      </c>
    </row>
  </sheetData>
  <conditionalFormatting sqref="L80:M143 O80:P143">
    <cfRule type="cellIs" dxfId="90" priority="2" stopIfTrue="1" operator="equal">
      <formula>TRUE</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17" activePane="bottomLeft" state="frozen"/>
      <selection pane="bottomLeft" activeCell="B540" sqref="B540"/>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5"/>
      <c r="B10" t="s">
        <v>86</v>
      </c>
    </row>
    <row r="11" spans="1:2">
      <c r="A11" s="25"/>
      <c r="B11" t="s">
        <v>88</v>
      </c>
    </row>
    <row r="12" spans="1:2">
      <c r="A12" s="25"/>
      <c r="B12" t="s">
        <v>89</v>
      </c>
    </row>
    <row r="13" spans="1:2">
      <c r="A13" s="25"/>
      <c r="B13" t="s">
        <v>90</v>
      </c>
    </row>
    <row r="14" spans="1:2">
      <c r="A14" s="25"/>
      <c r="B14" t="s">
        <v>91</v>
      </c>
    </row>
    <row r="15" spans="1:2">
      <c r="A15" s="25"/>
      <c r="B15" t="s">
        <v>92</v>
      </c>
    </row>
    <row r="16" spans="1:2">
      <c r="A16" s="25"/>
      <c r="B16" t="s">
        <v>93</v>
      </c>
    </row>
    <row r="17" spans="1:2">
      <c r="A17" s="25"/>
      <c r="B17" t="s">
        <v>94</v>
      </c>
    </row>
    <row r="18" spans="1:2">
      <c r="A18" s="25"/>
      <c r="B18" t="s">
        <v>95</v>
      </c>
    </row>
    <row r="19" spans="1:2">
      <c r="A19" s="25"/>
      <c r="B19" t="s">
        <v>96</v>
      </c>
    </row>
    <row r="20" spans="1:2">
      <c r="A20" s="25"/>
      <c r="B20" t="s">
        <v>101</v>
      </c>
    </row>
    <row r="21" spans="1:2">
      <c r="A21" s="25"/>
      <c r="B21" s="28" t="s">
        <v>97</v>
      </c>
    </row>
    <row r="22" spans="1:2">
      <c r="A22" s="25"/>
      <c r="B22" t="s">
        <v>99</v>
      </c>
    </row>
    <row r="23" spans="1:2">
      <c r="A23" s="25"/>
      <c r="B23" t="s">
        <v>100</v>
      </c>
    </row>
    <row r="24" spans="1:2">
      <c r="A24" s="25"/>
      <c r="B24" t="s">
        <v>102</v>
      </c>
    </row>
    <row r="25" spans="1:2">
      <c r="A25" s="25"/>
      <c r="B25" t="s">
        <v>103</v>
      </c>
    </row>
    <row r="26" spans="1:2">
      <c r="A26" s="25"/>
      <c r="B26" t="s">
        <v>104</v>
      </c>
    </row>
    <row r="27" spans="1:2">
      <c r="A27" s="25"/>
      <c r="B27" t="s">
        <v>106</v>
      </c>
    </row>
    <row r="28" spans="1:2">
      <c r="A28" s="25"/>
      <c r="B28" t="s">
        <v>105</v>
      </c>
    </row>
    <row r="29" spans="1:2">
      <c r="A29" s="25"/>
      <c r="B29" t="s">
        <v>108</v>
      </c>
    </row>
    <row r="30" spans="1:2">
      <c r="A30" s="25"/>
      <c r="B30" t="s">
        <v>107</v>
      </c>
    </row>
    <row r="31" spans="1:2">
      <c r="A31" s="25"/>
      <c r="B31" t="s">
        <v>109</v>
      </c>
    </row>
    <row r="32" spans="1:2">
      <c r="A32" s="25"/>
      <c r="B32" t="s">
        <v>110</v>
      </c>
    </row>
    <row r="33" spans="1:2">
      <c r="A33" s="25"/>
      <c r="B33" t="s">
        <v>111</v>
      </c>
    </row>
    <row r="34" spans="1:2">
      <c r="A34" s="25"/>
      <c r="B34" t="s">
        <v>112</v>
      </c>
    </row>
    <row r="35" spans="1:2">
      <c r="A35" s="25"/>
      <c r="B35" t="s">
        <v>114</v>
      </c>
    </row>
    <row r="36" spans="1:2">
      <c r="B36" t="s">
        <v>115</v>
      </c>
    </row>
    <row r="37" spans="1:2">
      <c r="A37" s="25"/>
      <c r="B37" t="s">
        <v>116</v>
      </c>
    </row>
    <row r="38" spans="1:2">
      <c r="A38" s="25"/>
      <c r="B38" t="s">
        <v>117</v>
      </c>
    </row>
    <row r="39" spans="1:2">
      <c r="A39" s="25"/>
      <c r="B39" t="s">
        <v>123</v>
      </c>
    </row>
    <row r="40" spans="1:2">
      <c r="A40" s="25"/>
      <c r="B40" t="s">
        <v>118</v>
      </c>
    </row>
    <row r="41" spans="1:2">
      <c r="A41" s="25"/>
      <c r="B41" t="s">
        <v>122</v>
      </c>
    </row>
    <row r="42" spans="1:2">
      <c r="A42" s="25"/>
      <c r="B42" t="s">
        <v>119</v>
      </c>
    </row>
    <row r="43" spans="1:2">
      <c r="A43" s="25"/>
      <c r="B43" t="s">
        <v>121</v>
      </c>
    </row>
    <row r="44" spans="1:2">
      <c r="A44" s="25"/>
      <c r="B44" t="s">
        <v>124</v>
      </c>
    </row>
    <row r="45" spans="1:2">
      <c r="A45" s="25"/>
      <c r="B45" t="s">
        <v>125</v>
      </c>
    </row>
    <row r="46" spans="1:2">
      <c r="A46" s="25"/>
      <c r="B46" t="s">
        <v>126</v>
      </c>
    </row>
    <row r="47" spans="1:2">
      <c r="A47" s="25"/>
      <c r="B47" t="s">
        <v>127</v>
      </c>
    </row>
    <row r="48" spans="1:2">
      <c r="A48" s="25"/>
      <c r="B48" t="s">
        <v>128</v>
      </c>
    </row>
    <row r="49" spans="1:2">
      <c r="A49" s="25"/>
      <c r="B49" t="s">
        <v>129</v>
      </c>
    </row>
    <row r="50" spans="1:2">
      <c r="A50" s="25"/>
      <c r="B50" t="s">
        <v>130</v>
      </c>
    </row>
    <row r="51" spans="1:2">
      <c r="A51" s="25"/>
      <c r="B51" s="30" t="s">
        <v>131</v>
      </c>
    </row>
    <row r="52" spans="1:2">
      <c r="A52" s="25"/>
      <c r="B52" t="s">
        <v>132</v>
      </c>
    </row>
    <row r="53" spans="1:2">
      <c r="A53" s="25"/>
      <c r="B53" t="s">
        <v>133</v>
      </c>
    </row>
    <row r="54" spans="1:2">
      <c r="A54" s="25"/>
      <c r="B54" t="s">
        <v>134</v>
      </c>
    </row>
    <row r="55" spans="1:2">
      <c r="A55" s="25"/>
      <c r="B55" t="s">
        <v>135</v>
      </c>
    </row>
    <row r="56" spans="1:2" ht="30">
      <c r="A56" s="25"/>
      <c r="B56" s="31" t="s">
        <v>136</v>
      </c>
    </row>
    <row r="57" spans="1:2">
      <c r="A57" s="25"/>
      <c r="B57" s="19" t="s">
        <v>139</v>
      </c>
    </row>
    <row r="58" spans="1:2">
      <c r="A58" s="25"/>
      <c r="B58" t="s">
        <v>140</v>
      </c>
    </row>
    <row r="59" spans="1:2">
      <c r="A59" s="25"/>
      <c r="B59" t="s">
        <v>141</v>
      </c>
    </row>
    <row r="60" spans="1:2">
      <c r="A60" s="25"/>
      <c r="B60" t="s">
        <v>142</v>
      </c>
    </row>
    <row r="61" spans="1:2">
      <c r="A61" s="25"/>
      <c r="B61" t="s">
        <v>143</v>
      </c>
    </row>
    <row r="62" spans="1:2">
      <c r="A62" s="25"/>
      <c r="B62" t="s">
        <v>144</v>
      </c>
    </row>
    <row r="63" spans="1:2">
      <c r="A63" s="25"/>
      <c r="B63" t="s">
        <v>145</v>
      </c>
    </row>
    <row r="64" spans="1:2">
      <c r="A64" s="25"/>
      <c r="B64" t="s">
        <v>146</v>
      </c>
    </row>
    <row r="65" spans="1:2">
      <c r="A65" s="25"/>
      <c r="B65" s="30" t="s">
        <v>147</v>
      </c>
    </row>
    <row r="66" spans="1:2">
      <c r="A66" s="25">
        <v>44295.333333333336</v>
      </c>
      <c r="B66" s="19" t="s">
        <v>148</v>
      </c>
    </row>
    <row r="67" spans="1:2">
      <c r="A67" s="25"/>
      <c r="B67" t="s">
        <v>149</v>
      </c>
    </row>
    <row r="68" spans="1:2">
      <c r="A68" s="25"/>
      <c r="B68" t="s">
        <v>150</v>
      </c>
    </row>
    <row r="69" spans="1:2">
      <c r="A69" s="25"/>
      <c r="B69" t="s">
        <v>151</v>
      </c>
    </row>
    <row r="70" spans="1:2">
      <c r="A70" s="25">
        <v>44295.45416666667</v>
      </c>
      <c r="B70" s="19" t="s">
        <v>148</v>
      </c>
    </row>
    <row r="71" spans="1:2">
      <c r="A71" s="25"/>
      <c r="B71" s="19" t="s">
        <v>152</v>
      </c>
    </row>
    <row r="72" spans="1:2">
      <c r="A72" s="25"/>
      <c r="B72" t="s">
        <v>153</v>
      </c>
    </row>
    <row r="73" spans="1:2">
      <c r="A73" s="25"/>
      <c r="B73" t="s">
        <v>154</v>
      </c>
    </row>
    <row r="74" spans="1:2">
      <c r="A74" s="25"/>
      <c r="B74" s="19" t="s">
        <v>157</v>
      </c>
    </row>
    <row r="75" spans="1:2">
      <c r="A75" s="25">
        <v>44297.355856249997</v>
      </c>
      <c r="B75" t="s">
        <v>158</v>
      </c>
    </row>
    <row r="76" spans="1:2">
      <c r="A76" s="25"/>
      <c r="B76" t="s">
        <v>159</v>
      </c>
    </row>
    <row r="77" spans="1:2">
      <c r="A77" s="25"/>
      <c r="B77" t="s">
        <v>160</v>
      </c>
    </row>
    <row r="78" spans="1:2">
      <c r="A78" s="25"/>
      <c r="B78" t="s">
        <v>162</v>
      </c>
    </row>
    <row r="79" spans="1:2">
      <c r="A79" s="25"/>
      <c r="B79" t="s">
        <v>161</v>
      </c>
    </row>
    <row r="80" spans="1:2">
      <c r="A80" s="25"/>
      <c r="B80" t="s">
        <v>163</v>
      </c>
    </row>
    <row r="81" spans="1:2">
      <c r="A81" s="25">
        <v>44297.8298399306</v>
      </c>
      <c r="B81" t="s">
        <v>164</v>
      </c>
    </row>
    <row r="82" spans="1:2">
      <c r="A82" s="25"/>
      <c r="B82" t="s">
        <v>165</v>
      </c>
    </row>
    <row r="83" spans="1:2">
      <c r="A83" s="25"/>
      <c r="B83" t="s">
        <v>166</v>
      </c>
    </row>
    <row r="84" spans="1:2">
      <c r="A84" s="25"/>
      <c r="B84" t="s">
        <v>167</v>
      </c>
    </row>
    <row r="85" spans="1:2">
      <c r="A85" s="25"/>
      <c r="B85" t="s">
        <v>169</v>
      </c>
    </row>
    <row r="86" spans="1:2">
      <c r="A86" s="25"/>
      <c r="B86" t="s">
        <v>170</v>
      </c>
    </row>
    <row r="87" spans="1:2">
      <c r="A87" s="25"/>
      <c r="B87" t="s">
        <v>172</v>
      </c>
    </row>
    <row r="88" spans="1:2">
      <c r="A88" s="25"/>
      <c r="B88" t="s">
        <v>173</v>
      </c>
    </row>
    <row r="89" spans="1:2">
      <c r="A89" s="25"/>
      <c r="B89" t="s">
        <v>174</v>
      </c>
    </row>
    <row r="90" spans="1:2">
      <c r="A90" s="25">
        <v>44299.579150810197</v>
      </c>
      <c r="B90" t="s">
        <v>176</v>
      </c>
    </row>
    <row r="91" spans="1:2">
      <c r="A91" s="25"/>
      <c r="B91" t="s">
        <v>177</v>
      </c>
    </row>
    <row r="92" spans="1:2">
      <c r="A92" s="25">
        <v>44299.694020486102</v>
      </c>
      <c r="B92" t="s">
        <v>178</v>
      </c>
    </row>
    <row r="93" spans="1:2">
      <c r="A93" s="25"/>
      <c r="B93" t="s">
        <v>179</v>
      </c>
    </row>
    <row r="94" spans="1:2">
      <c r="A94" s="25"/>
      <c r="B94" t="s">
        <v>180</v>
      </c>
    </row>
    <row r="95" spans="1:2">
      <c r="A95" s="25"/>
      <c r="B95" t="s">
        <v>181</v>
      </c>
    </row>
    <row r="96" spans="1:2">
      <c r="A96" s="25"/>
      <c r="B96" t="s">
        <v>182</v>
      </c>
    </row>
    <row r="97" spans="1:2">
      <c r="A97" s="25">
        <v>44300.588789467598</v>
      </c>
      <c r="B97" t="s">
        <v>183</v>
      </c>
    </row>
    <row r="98" spans="1:2">
      <c r="A98" s="25"/>
      <c r="B98" t="s">
        <v>185</v>
      </c>
    </row>
    <row r="99" spans="1:2">
      <c r="A99" s="25"/>
      <c r="B99" t="s">
        <v>186</v>
      </c>
    </row>
    <row r="100" spans="1:2">
      <c r="A100" s="25"/>
      <c r="B100" t="s">
        <v>184</v>
      </c>
    </row>
    <row r="101" spans="1:2">
      <c r="A101" s="25"/>
      <c r="B101" t="s">
        <v>187</v>
      </c>
    </row>
    <row r="102" spans="1:2">
      <c r="A102" s="25"/>
      <c r="B102" t="s">
        <v>188</v>
      </c>
    </row>
    <row r="103" spans="1:2">
      <c r="A103" s="25"/>
      <c r="B103" t="s">
        <v>189</v>
      </c>
    </row>
    <row r="104" spans="1:2">
      <c r="A104" s="25"/>
      <c r="B104" t="s">
        <v>192</v>
      </c>
    </row>
    <row r="105" spans="1:2">
      <c r="A105" s="25">
        <v>44302.4714969907</v>
      </c>
      <c r="B105" t="s">
        <v>193</v>
      </c>
    </row>
    <row r="106" spans="1:2">
      <c r="A106" s="25"/>
      <c r="B106" t="s">
        <v>194</v>
      </c>
    </row>
    <row r="107" spans="1:2">
      <c r="A107" s="25"/>
      <c r="B107" t="s">
        <v>195</v>
      </c>
    </row>
    <row r="108" spans="1:2">
      <c r="A108" s="25"/>
      <c r="B108" t="s">
        <v>196</v>
      </c>
    </row>
    <row r="109" spans="1:2">
      <c r="A109" s="25"/>
      <c r="B109" t="s">
        <v>198</v>
      </c>
    </row>
    <row r="110" spans="1:2">
      <c r="A110" s="25"/>
      <c r="B110" t="s">
        <v>199</v>
      </c>
    </row>
    <row r="111" spans="1:2">
      <c r="A111" s="25">
        <v>44303</v>
      </c>
      <c r="B111" t="s">
        <v>200</v>
      </c>
    </row>
    <row r="112" spans="1:2">
      <c r="A112" s="25"/>
      <c r="B112" t="s">
        <v>204</v>
      </c>
    </row>
    <row r="113" spans="1:2">
      <c r="A113" s="25"/>
      <c r="B113" t="s">
        <v>205</v>
      </c>
    </row>
    <row r="114" spans="1:2">
      <c r="A114" s="25">
        <v>44304.534314583303</v>
      </c>
      <c r="B114" t="s">
        <v>206</v>
      </c>
    </row>
    <row r="115" spans="1:2">
      <c r="A115" s="25"/>
      <c r="B115" t="s">
        <v>209</v>
      </c>
    </row>
    <row r="116" spans="1:2">
      <c r="A116" s="25"/>
      <c r="B116" t="s">
        <v>210</v>
      </c>
    </row>
    <row r="117" spans="1:2">
      <c r="A117" s="25"/>
      <c r="B117" t="s">
        <v>211</v>
      </c>
    </row>
    <row r="118" spans="1:2">
      <c r="A118" s="25"/>
      <c r="B118" t="s">
        <v>212</v>
      </c>
    </row>
    <row r="119" spans="1:2">
      <c r="A119" s="25"/>
      <c r="B119" t="s">
        <v>213</v>
      </c>
    </row>
    <row r="120" spans="1:2">
      <c r="A120" s="25">
        <v>44305.451966898101</v>
      </c>
      <c r="B120" t="s">
        <v>214</v>
      </c>
    </row>
    <row r="121" spans="1:2">
      <c r="A121" s="25"/>
      <c r="B121" t="s">
        <v>215</v>
      </c>
    </row>
    <row r="122" spans="1:2">
      <c r="A122" s="25"/>
      <c r="B122" t="s">
        <v>221</v>
      </c>
    </row>
    <row r="123" spans="1:2">
      <c r="A123" s="25"/>
      <c r="B123" t="s">
        <v>219</v>
      </c>
    </row>
    <row r="124" spans="1:2">
      <c r="A124" s="25"/>
      <c r="B124" t="s">
        <v>220</v>
      </c>
    </row>
    <row r="125" spans="1:2">
      <c r="A125" s="25"/>
      <c r="B125" t="s">
        <v>222</v>
      </c>
    </row>
    <row r="126" spans="1:2">
      <c r="A126" s="25"/>
      <c r="B126" t="s">
        <v>223</v>
      </c>
    </row>
    <row r="127" spans="1:2">
      <c r="A127" s="25"/>
      <c r="B127" t="s">
        <v>224</v>
      </c>
    </row>
    <row r="128" spans="1:2">
      <c r="A128" s="25"/>
      <c r="B128" t="s">
        <v>225</v>
      </c>
    </row>
    <row r="129" spans="1:2">
      <c r="A129" s="25"/>
      <c r="B129" t="s">
        <v>226</v>
      </c>
    </row>
    <row r="130" spans="1:2">
      <c r="A130" s="25">
        <v>44306.324938425903</v>
      </c>
      <c r="B130" t="s">
        <v>227</v>
      </c>
    </row>
    <row r="131" spans="1:2">
      <c r="A131" s="25"/>
      <c r="B131" t="s">
        <v>228</v>
      </c>
    </row>
    <row r="132" spans="1:2">
      <c r="A132" s="25"/>
      <c r="B132" t="s">
        <v>229</v>
      </c>
    </row>
    <row r="133" spans="1:2">
      <c r="A133" s="25"/>
      <c r="B133" t="s">
        <v>230</v>
      </c>
    </row>
    <row r="134" spans="1:2">
      <c r="A134" s="25"/>
      <c r="B134" t="s">
        <v>231</v>
      </c>
    </row>
    <row r="135" spans="1:2">
      <c r="A135" s="25"/>
      <c r="B135" t="s">
        <v>232</v>
      </c>
    </row>
    <row r="136" spans="1:2">
      <c r="A136" s="25"/>
      <c r="B136" t="s">
        <v>233</v>
      </c>
    </row>
    <row r="137" spans="1:2">
      <c r="A137" s="25"/>
      <c r="B137" t="s">
        <v>234</v>
      </c>
    </row>
    <row r="138" spans="1:2">
      <c r="A138" s="25"/>
      <c r="B138" t="s">
        <v>235</v>
      </c>
    </row>
    <row r="139" spans="1:2">
      <c r="A139" s="25">
        <v>44307.766821643498</v>
      </c>
      <c r="B139" t="s">
        <v>236</v>
      </c>
    </row>
    <row r="140" spans="1:2">
      <c r="A140" s="25">
        <v>44307.8445818287</v>
      </c>
      <c r="B140" t="s">
        <v>237</v>
      </c>
    </row>
    <row r="141" spans="1:2">
      <c r="A141" s="25">
        <v>44308.488527314803</v>
      </c>
      <c r="B141" t="s">
        <v>238</v>
      </c>
    </row>
    <row r="142" spans="1:2">
      <c r="A142" s="25"/>
      <c r="B142" t="s">
        <v>239</v>
      </c>
    </row>
    <row r="143" spans="1:2">
      <c r="A143" s="25"/>
      <c r="B143" t="s">
        <v>252</v>
      </c>
    </row>
    <row r="144" spans="1:2">
      <c r="A144" s="25">
        <v>44314.278955902802</v>
      </c>
      <c r="B144" t="s">
        <v>253</v>
      </c>
    </row>
    <row r="145" spans="1:2">
      <c r="A145" s="25"/>
      <c r="B145" t="s">
        <v>255</v>
      </c>
    </row>
    <row r="146" spans="1:2">
      <c r="A146" s="25"/>
      <c r="B146" t="s">
        <v>257</v>
      </c>
    </row>
    <row r="147" spans="1:2">
      <c r="A147" s="25">
        <v>44315.688820486102</v>
      </c>
      <c r="B147" t="s">
        <v>262</v>
      </c>
    </row>
    <row r="148" spans="1:2">
      <c r="A148" s="25"/>
      <c r="B148" t="s">
        <v>259</v>
      </c>
    </row>
    <row r="149" spans="1:2">
      <c r="A149" s="25"/>
      <c r="B149" t="s">
        <v>260</v>
      </c>
    </row>
    <row r="150" spans="1:2">
      <c r="A150" s="25"/>
      <c r="B150" t="s">
        <v>261</v>
      </c>
    </row>
    <row r="151" spans="1:2">
      <c r="A151" s="25"/>
      <c r="B151" t="s">
        <v>263</v>
      </c>
    </row>
    <row r="152" spans="1:2">
      <c r="A152" s="25">
        <v>44315.8158616898</v>
      </c>
      <c r="B152" t="s">
        <v>264</v>
      </c>
    </row>
    <row r="153" spans="1:2">
      <c r="A153" s="25"/>
      <c r="B153" t="s">
        <v>265</v>
      </c>
    </row>
    <row r="154" spans="1:2">
      <c r="A154" s="25"/>
      <c r="B154" t="s">
        <v>266</v>
      </c>
    </row>
    <row r="155" spans="1:2">
      <c r="A155" s="25"/>
      <c r="B155" t="s">
        <v>267</v>
      </c>
    </row>
    <row r="156" spans="1:2">
      <c r="A156" s="25"/>
      <c r="B156" t="s">
        <v>268</v>
      </c>
    </row>
    <row r="157" spans="1:2">
      <c r="A157" s="25"/>
      <c r="B157" t="s">
        <v>269</v>
      </c>
    </row>
    <row r="158" spans="1:2">
      <c r="A158" s="25">
        <v>44316.651822337997</v>
      </c>
      <c r="B158" t="s">
        <v>270</v>
      </c>
    </row>
    <row r="159" spans="1:2">
      <c r="A159" s="25"/>
      <c r="B159" t="s">
        <v>272</v>
      </c>
    </row>
    <row r="160" spans="1:2">
      <c r="A160" s="25"/>
      <c r="B160" t="s">
        <v>271</v>
      </c>
    </row>
    <row r="161" spans="1:2">
      <c r="A161" s="25"/>
      <c r="B161" t="s">
        <v>273</v>
      </c>
    </row>
    <row r="162" spans="1:2">
      <c r="A162" s="25"/>
      <c r="B162" t="s">
        <v>274</v>
      </c>
    </row>
    <row r="163" spans="1:2">
      <c r="A163" s="25"/>
      <c r="B163" t="s">
        <v>276</v>
      </c>
    </row>
    <row r="164" spans="1:2">
      <c r="A164" s="25"/>
      <c r="B164" t="s">
        <v>277</v>
      </c>
    </row>
    <row r="165" spans="1:2">
      <c r="A165" s="25"/>
      <c r="B165" t="s">
        <v>279</v>
      </c>
    </row>
    <row r="166" spans="1:2">
      <c r="A166" s="25"/>
      <c r="B166" t="s">
        <v>280</v>
      </c>
    </row>
    <row r="167" spans="1:2">
      <c r="A167" s="25">
        <v>44318.795286805602</v>
      </c>
      <c r="B167" t="s">
        <v>291</v>
      </c>
    </row>
    <row r="168" spans="1:2">
      <c r="A168" s="25"/>
      <c r="B168" t="s">
        <v>290</v>
      </c>
    </row>
    <row r="169" spans="1:2">
      <c r="A169" s="25">
        <v>44319.416666666664</v>
      </c>
      <c r="B169" t="s">
        <v>292</v>
      </c>
    </row>
    <row r="170" spans="1:2">
      <c r="A170" s="25"/>
      <c r="B170" t="s">
        <v>294</v>
      </c>
    </row>
    <row r="171" spans="1:2">
      <c r="A171" s="25">
        <v>44320.589794328705</v>
      </c>
      <c r="B171" t="s">
        <v>295</v>
      </c>
    </row>
    <row r="172" spans="1:2">
      <c r="A172" s="25"/>
      <c r="B172" t="s">
        <v>303</v>
      </c>
    </row>
    <row r="173" spans="1:2">
      <c r="A173" s="25">
        <v>44321</v>
      </c>
      <c r="B173" t="s">
        <v>304</v>
      </c>
    </row>
    <row r="174" spans="1:2">
      <c r="A174" s="25"/>
      <c r="B174" t="s">
        <v>305</v>
      </c>
    </row>
    <row r="175" spans="1:2">
      <c r="A175" s="25"/>
      <c r="B175" t="s">
        <v>306</v>
      </c>
    </row>
    <row r="176" spans="1:2">
      <c r="A176" s="25"/>
      <c r="B176" t="s">
        <v>307</v>
      </c>
    </row>
    <row r="177" spans="1:2">
      <c r="A177" s="25"/>
      <c r="B177" t="s">
        <v>308</v>
      </c>
    </row>
    <row r="178" spans="1:2">
      <c r="A178" s="25"/>
      <c r="B178" t="s">
        <v>309</v>
      </c>
    </row>
    <row r="179" spans="1:2">
      <c r="A179" s="25"/>
      <c r="B179" t="s">
        <v>312</v>
      </c>
    </row>
    <row r="180" spans="1:2">
      <c r="A180" s="25"/>
      <c r="B180" t="s">
        <v>313</v>
      </c>
    </row>
    <row r="181" spans="1:2">
      <c r="A181" s="25"/>
      <c r="B181" t="s">
        <v>315</v>
      </c>
    </row>
    <row r="182" spans="1:2">
      <c r="A182" s="25"/>
      <c r="B182" t="s">
        <v>316</v>
      </c>
    </row>
    <row r="183" spans="1:2">
      <c r="A183" s="25">
        <v>44322.355669791701</v>
      </c>
      <c r="B183" t="s">
        <v>318</v>
      </c>
    </row>
    <row r="184" spans="1:2">
      <c r="A184" s="25"/>
      <c r="B184" t="s">
        <v>320</v>
      </c>
    </row>
    <row r="185" spans="1:2">
      <c r="A185" s="25"/>
      <c r="B185" t="s">
        <v>321</v>
      </c>
    </row>
    <row r="186" spans="1:2">
      <c r="A186" s="25"/>
      <c r="B186" t="s">
        <v>322</v>
      </c>
    </row>
    <row r="187" spans="1:2">
      <c r="A187" s="25"/>
      <c r="B187" t="s">
        <v>323</v>
      </c>
    </row>
    <row r="188" spans="1:2">
      <c r="A188" s="25">
        <v>44323.920671874999</v>
      </c>
      <c r="B188" t="s">
        <v>325</v>
      </c>
    </row>
    <row r="189" spans="1:2">
      <c r="A189" s="25"/>
      <c r="B189" t="s">
        <v>326</v>
      </c>
    </row>
    <row r="190" spans="1:2">
      <c r="A190" s="25"/>
      <c r="B190" t="s">
        <v>327</v>
      </c>
    </row>
    <row r="191" spans="1:2">
      <c r="A191" s="25"/>
      <c r="B191" t="s">
        <v>328</v>
      </c>
    </row>
    <row r="192" spans="1:2">
      <c r="A192" s="25"/>
      <c r="B192" t="s">
        <v>329</v>
      </c>
    </row>
    <row r="193" spans="1:2">
      <c r="A193" s="25"/>
      <c r="B193" t="s">
        <v>330</v>
      </c>
    </row>
    <row r="194" spans="1:2">
      <c r="A194" s="25"/>
      <c r="B194" t="s">
        <v>331</v>
      </c>
    </row>
    <row r="195" spans="1:2">
      <c r="A195" s="25"/>
      <c r="B195" t="s">
        <v>332</v>
      </c>
    </row>
    <row r="196" spans="1:2">
      <c r="A196" s="25"/>
      <c r="B196" t="s">
        <v>333</v>
      </c>
    </row>
    <row r="197" spans="1:2">
      <c r="A197" s="25"/>
      <c r="B197" t="s">
        <v>334</v>
      </c>
    </row>
    <row r="198" spans="1:2">
      <c r="A198" s="25">
        <v>44325.499741435196</v>
      </c>
      <c r="B198" t="s">
        <v>335</v>
      </c>
    </row>
    <row r="199" spans="1:2">
      <c r="A199" s="25"/>
      <c r="B199" t="s">
        <v>336</v>
      </c>
    </row>
    <row r="200" spans="1:2">
      <c r="A200" s="25"/>
      <c r="B200" t="s">
        <v>337</v>
      </c>
    </row>
    <row r="201" spans="1:2">
      <c r="A201" s="25"/>
      <c r="B201" t="s">
        <v>338</v>
      </c>
    </row>
    <row r="202" spans="1:2">
      <c r="A202" s="25"/>
      <c r="B202" t="s">
        <v>339</v>
      </c>
    </row>
    <row r="203" spans="1:2">
      <c r="A203" s="25"/>
      <c r="B203" t="s">
        <v>340</v>
      </c>
    </row>
    <row r="204" spans="1:2">
      <c r="A204" s="25"/>
      <c r="B204" t="s">
        <v>341</v>
      </c>
    </row>
    <row r="205" spans="1:2">
      <c r="A205" s="25"/>
      <c r="B205" t="s">
        <v>342</v>
      </c>
    </row>
    <row r="206" spans="1:2">
      <c r="A206" s="25"/>
      <c r="B206" t="s">
        <v>343</v>
      </c>
    </row>
    <row r="207" spans="1:2">
      <c r="A207" s="25"/>
      <c r="B207" t="s">
        <v>344</v>
      </c>
    </row>
    <row r="208" spans="1:2">
      <c r="A208" s="25"/>
      <c r="B208" t="s">
        <v>345</v>
      </c>
    </row>
    <row r="209" spans="1:2">
      <c r="A209" s="25">
        <v>44326.575224768501</v>
      </c>
      <c r="B209" t="s">
        <v>346</v>
      </c>
    </row>
    <row r="210" spans="1:2">
      <c r="A210" s="25"/>
      <c r="B210" t="s">
        <v>347</v>
      </c>
    </row>
    <row r="211" spans="1:2">
      <c r="A211" s="25"/>
      <c r="B211" t="s">
        <v>348</v>
      </c>
    </row>
    <row r="212" spans="1:2">
      <c r="A212" s="25"/>
      <c r="B212" t="s">
        <v>349</v>
      </c>
    </row>
    <row r="213" spans="1:2">
      <c r="A213" s="25"/>
      <c r="B213" t="s">
        <v>352</v>
      </c>
    </row>
    <row r="214" spans="1:2">
      <c r="A214" s="25">
        <v>44328.702704976902</v>
      </c>
      <c r="B214" t="s">
        <v>353</v>
      </c>
    </row>
    <row r="215" spans="1:2">
      <c r="A215" s="25"/>
      <c r="B215" t="s">
        <v>354</v>
      </c>
    </row>
    <row r="216" spans="1:2">
      <c r="A216" s="25"/>
      <c r="B216" t="s">
        <v>355</v>
      </c>
    </row>
    <row r="217" spans="1:2">
      <c r="A217" s="25"/>
      <c r="B217" t="s">
        <v>357</v>
      </c>
    </row>
    <row r="218" spans="1:2">
      <c r="A218" s="25"/>
      <c r="B218" t="s">
        <v>358</v>
      </c>
    </row>
    <row r="219" spans="1:2">
      <c r="A219" s="25"/>
      <c r="B219" t="s">
        <v>356</v>
      </c>
    </row>
    <row r="220" spans="1:2">
      <c r="A220" s="25"/>
      <c r="B220" t="s">
        <v>360</v>
      </c>
    </row>
    <row r="221" spans="1:2">
      <c r="A221" s="25"/>
      <c r="B221" t="s">
        <v>359</v>
      </c>
    </row>
    <row r="222" spans="1:2">
      <c r="A222" s="25"/>
      <c r="B222" t="s">
        <v>361</v>
      </c>
    </row>
    <row r="223" spans="1:2">
      <c r="A223" s="25"/>
      <c r="B223" t="s">
        <v>362</v>
      </c>
    </row>
    <row r="224" spans="1:2">
      <c r="A224" s="25">
        <v>44333.425679861102</v>
      </c>
      <c r="B224" t="s">
        <v>363</v>
      </c>
    </row>
    <row r="225" spans="1:2">
      <c r="A225" s="25"/>
      <c r="B225" t="s">
        <v>364</v>
      </c>
    </row>
    <row r="226" spans="1:2">
      <c r="A226" s="25"/>
      <c r="B226" t="s">
        <v>368</v>
      </c>
    </row>
    <row r="227" spans="1:2">
      <c r="A227" s="25"/>
      <c r="B227" t="s">
        <v>369</v>
      </c>
    </row>
    <row r="228" spans="1:2">
      <c r="A228" s="25"/>
      <c r="B228" t="s">
        <v>370</v>
      </c>
    </row>
    <row r="229" spans="1:2">
      <c r="A229" s="25"/>
      <c r="B229" t="s">
        <v>371</v>
      </c>
    </row>
    <row r="230" spans="1:2">
      <c r="A230" s="25"/>
      <c r="B230" t="s">
        <v>373</v>
      </c>
    </row>
    <row r="231" spans="1:2">
      <c r="A231" s="25"/>
      <c r="B231" t="s">
        <v>374</v>
      </c>
    </row>
    <row r="232" spans="1:2">
      <c r="A232" s="25">
        <v>44336</v>
      </c>
      <c r="B232" t="s">
        <v>378</v>
      </c>
    </row>
    <row r="233" spans="1:2">
      <c r="A233" s="25"/>
      <c r="B233" t="s">
        <v>379</v>
      </c>
    </row>
    <row r="234" spans="1:2">
      <c r="A234" s="25"/>
      <c r="B234" t="s">
        <v>381</v>
      </c>
    </row>
    <row r="235" spans="1:2">
      <c r="A235" s="25"/>
      <c r="B235" t="s">
        <v>382</v>
      </c>
    </row>
    <row r="236" spans="1:2">
      <c r="A236" s="25"/>
      <c r="B236" t="s">
        <v>385</v>
      </c>
    </row>
    <row r="237" spans="1:2">
      <c r="A237" s="25"/>
      <c r="B237" t="s">
        <v>387</v>
      </c>
    </row>
    <row r="238" spans="1:2">
      <c r="A238" s="25"/>
      <c r="B238" t="s">
        <v>395</v>
      </c>
    </row>
    <row r="239" spans="1:2">
      <c r="A239" s="25"/>
      <c r="B239" t="s">
        <v>394</v>
      </c>
    </row>
    <row r="240" spans="1:2">
      <c r="A240" s="25"/>
      <c r="B240" t="s">
        <v>396</v>
      </c>
    </row>
    <row r="241" spans="1:2">
      <c r="A241" s="25"/>
      <c r="B241" t="s">
        <v>400</v>
      </c>
    </row>
    <row r="242" spans="1:2">
      <c r="A242" s="25"/>
      <c r="B242" t="s">
        <v>409</v>
      </c>
    </row>
    <row r="243" spans="1:2">
      <c r="A243" s="25"/>
      <c r="B243" t="s">
        <v>410</v>
      </c>
    </row>
    <row r="244" spans="1:2">
      <c r="A244" s="25"/>
      <c r="B244" t="s">
        <v>413</v>
      </c>
    </row>
    <row r="245" spans="1:2">
      <c r="A245" s="25">
        <v>44338.757544444401</v>
      </c>
      <c r="B245" t="s">
        <v>412</v>
      </c>
    </row>
    <row r="246" spans="1:2">
      <c r="A246" s="25"/>
      <c r="B246" t="s">
        <v>414</v>
      </c>
    </row>
    <row r="247" spans="1:2">
      <c r="A247" s="25">
        <v>44340.377351157404</v>
      </c>
      <c r="B247" t="s">
        <v>415</v>
      </c>
    </row>
    <row r="248" spans="1:2">
      <c r="A248" s="25"/>
      <c r="B248" t="s">
        <v>416</v>
      </c>
    </row>
    <row r="249" spans="1:2">
      <c r="A249" s="25"/>
      <c r="B249" t="s">
        <v>419</v>
      </c>
    </row>
    <row r="250" spans="1:2">
      <c r="A250" s="25"/>
      <c r="B250" t="s">
        <v>420</v>
      </c>
    </row>
    <row r="251" spans="1:2">
      <c r="A251" s="25"/>
      <c r="B251" t="s">
        <v>421</v>
      </c>
    </row>
    <row r="252" spans="1:2">
      <c r="A252" s="25"/>
      <c r="B252" t="s">
        <v>423</v>
      </c>
    </row>
    <row r="253" spans="1:2">
      <c r="A253" s="25"/>
      <c r="B253" t="s">
        <v>424</v>
      </c>
    </row>
    <row r="254" spans="1:2">
      <c r="B254" t="s">
        <v>425</v>
      </c>
    </row>
    <row r="255" spans="1:2">
      <c r="A255" s="25">
        <v>44341.368147569403</v>
      </c>
      <c r="B255" t="s">
        <v>429</v>
      </c>
    </row>
    <row r="256" spans="1:2">
      <c r="A256" s="25"/>
      <c r="B256" t="s">
        <v>431</v>
      </c>
    </row>
    <row r="257" spans="1:2">
      <c r="A257" s="25"/>
      <c r="B257" t="s">
        <v>434</v>
      </c>
    </row>
    <row r="258" spans="1:2">
      <c r="A258" s="25"/>
      <c r="B258" t="s">
        <v>437</v>
      </c>
    </row>
    <row r="259" spans="1:2">
      <c r="A259" s="25"/>
      <c r="B259" t="s">
        <v>438</v>
      </c>
    </row>
    <row r="260" spans="1:2">
      <c r="A260" s="25"/>
      <c r="B260" t="s">
        <v>439</v>
      </c>
    </row>
    <row r="261" spans="1:2">
      <c r="A261" s="25"/>
      <c r="B261" t="s">
        <v>440</v>
      </c>
    </row>
    <row r="262" spans="1:2">
      <c r="A262" s="25"/>
      <c r="B262" t="s">
        <v>441</v>
      </c>
    </row>
    <row r="263" spans="1:2">
      <c r="A263" s="25"/>
      <c r="B263" t="s">
        <v>443</v>
      </c>
    </row>
    <row r="264" spans="1:2">
      <c r="A264" s="25"/>
      <c r="B264" t="s">
        <v>455</v>
      </c>
    </row>
    <row r="265" spans="1:2">
      <c r="A265" s="25"/>
      <c r="B265" t="s">
        <v>456</v>
      </c>
    </row>
    <row r="266" spans="1:2">
      <c r="A266" s="25"/>
      <c r="B266" t="s">
        <v>457</v>
      </c>
    </row>
    <row r="267" spans="1:2">
      <c r="A267" s="25">
        <v>44343.596566666703</v>
      </c>
      <c r="B267" t="s">
        <v>458</v>
      </c>
    </row>
    <row r="268" spans="1:2">
      <c r="A268" s="25"/>
      <c r="B268" t="s">
        <v>459</v>
      </c>
    </row>
    <row r="269" spans="1:2">
      <c r="A269" s="25"/>
      <c r="B269" t="s">
        <v>460</v>
      </c>
    </row>
    <row r="270" spans="1:2">
      <c r="A270" s="25"/>
      <c r="B270" t="s">
        <v>511</v>
      </c>
    </row>
    <row r="271" spans="1:2">
      <c r="A271" s="25"/>
      <c r="B271" t="s">
        <v>512</v>
      </c>
    </row>
    <row r="272" spans="1:2">
      <c r="A272" s="25"/>
      <c r="B272" t="s">
        <v>513</v>
      </c>
    </row>
    <row r="273" spans="1:2">
      <c r="A273" s="25"/>
      <c r="B273" t="s">
        <v>514</v>
      </c>
    </row>
    <row r="274" spans="1:2">
      <c r="A274" s="25"/>
      <c r="B274" t="s">
        <v>515</v>
      </c>
    </row>
    <row r="275" spans="1:2">
      <c r="A275" s="25"/>
      <c r="B275" t="s">
        <v>517</v>
      </c>
    </row>
    <row r="276" spans="1:2">
      <c r="A276" s="25">
        <v>44352.575020601798</v>
      </c>
      <c r="B276" t="s">
        <v>519</v>
      </c>
    </row>
    <row r="277" spans="1:2">
      <c r="A277" s="25"/>
      <c r="B277" t="s">
        <v>518</v>
      </c>
    </row>
    <row r="278" spans="1:2">
      <c r="A278" s="25"/>
      <c r="B278" t="s">
        <v>520</v>
      </c>
    </row>
    <row r="279" spans="1:2">
      <c r="A279" s="25">
        <v>44353.419314120401</v>
      </c>
      <c r="B279" t="s">
        <v>521</v>
      </c>
    </row>
    <row r="280" spans="1:2">
      <c r="A280" s="25"/>
      <c r="B280" t="s">
        <v>527</v>
      </c>
    </row>
    <row r="281" spans="1:2">
      <c r="A281" s="25"/>
      <c r="B281" t="s">
        <v>522</v>
      </c>
    </row>
    <row r="282" spans="1:2">
      <c r="A282" s="25"/>
      <c r="B282" t="s">
        <v>523</v>
      </c>
    </row>
    <row r="283" spans="1:2">
      <c r="A283" s="25"/>
      <c r="B283" t="s">
        <v>524</v>
      </c>
    </row>
    <row r="284" spans="1:2">
      <c r="A284" s="25"/>
      <c r="B284" t="s">
        <v>526</v>
      </c>
    </row>
    <row r="285" spans="1:2">
      <c r="A285" s="25"/>
      <c r="B285" t="s">
        <v>528</v>
      </c>
    </row>
    <row r="286" spans="1:2">
      <c r="A286" s="25"/>
      <c r="B286" t="s">
        <v>529</v>
      </c>
    </row>
    <row r="287" spans="1:2">
      <c r="A287" s="25"/>
      <c r="B287" t="s">
        <v>530</v>
      </c>
    </row>
    <row r="288" spans="1:2">
      <c r="A288" s="25"/>
      <c r="B288" t="s">
        <v>531</v>
      </c>
    </row>
    <row r="289" spans="1:2">
      <c r="A289" s="25"/>
      <c r="B289" t="s">
        <v>532</v>
      </c>
    </row>
    <row r="290" spans="1:2">
      <c r="A290" s="25"/>
      <c r="B290" t="s">
        <v>533</v>
      </c>
    </row>
    <row r="291" spans="1:2">
      <c r="A291" s="25"/>
      <c r="B291" t="s">
        <v>534</v>
      </c>
    </row>
    <row r="292" spans="1:2">
      <c r="A292" s="25"/>
      <c r="B292" t="s">
        <v>535</v>
      </c>
    </row>
    <row r="293" spans="1:2">
      <c r="A293" s="25"/>
      <c r="B293" t="s">
        <v>536</v>
      </c>
    </row>
    <row r="294" spans="1:2">
      <c r="A294" s="25"/>
      <c r="B294" t="s">
        <v>538</v>
      </c>
    </row>
    <row r="295" spans="1:2">
      <c r="A295" s="25"/>
      <c r="B295" t="s">
        <v>537</v>
      </c>
    </row>
    <row r="296" spans="1:2">
      <c r="A296" s="25"/>
      <c r="B296" t="s">
        <v>540</v>
      </c>
    </row>
    <row r="297" spans="1:2">
      <c r="A297" s="25"/>
      <c r="B297" t="s">
        <v>541</v>
      </c>
    </row>
    <row r="298" spans="1:2">
      <c r="A298" s="25"/>
      <c r="B298" t="s">
        <v>545</v>
      </c>
    </row>
    <row r="299" spans="1:2">
      <c r="A299" s="25"/>
      <c r="B299" t="s">
        <v>546</v>
      </c>
    </row>
    <row r="300" spans="1:2">
      <c r="A300" s="25">
        <v>44356.777344212998</v>
      </c>
      <c r="B300" t="s">
        <v>547</v>
      </c>
    </row>
    <row r="301" spans="1:2">
      <c r="A301" s="25"/>
      <c r="B301" t="s">
        <v>548</v>
      </c>
    </row>
    <row r="302" spans="1:2">
      <c r="A302" s="25"/>
      <c r="B302" t="s">
        <v>549</v>
      </c>
    </row>
    <row r="303" spans="1:2">
      <c r="A303" s="25"/>
      <c r="B303" t="s">
        <v>550</v>
      </c>
    </row>
    <row r="304" spans="1:2" ht="30">
      <c r="A304" s="25"/>
      <c r="B304" s="6" t="s">
        <v>551</v>
      </c>
    </row>
    <row r="305" spans="1:2">
      <c r="A305" s="25"/>
      <c r="B305" t="s">
        <v>552</v>
      </c>
    </row>
    <row r="306" spans="1:2">
      <c r="A306" s="25"/>
      <c r="B306" t="s">
        <v>553</v>
      </c>
    </row>
    <row r="307" spans="1:2">
      <c r="A307" s="25"/>
      <c r="B307" t="s">
        <v>554</v>
      </c>
    </row>
    <row r="308" spans="1:2">
      <c r="A308" s="25"/>
      <c r="B308" t="s">
        <v>555</v>
      </c>
    </row>
    <row r="309" spans="1:2">
      <c r="A309" s="25"/>
      <c r="B309" t="s">
        <v>566</v>
      </c>
    </row>
    <row r="310" spans="1:2">
      <c r="A310" s="25">
        <v>44357.347470833301</v>
      </c>
      <c r="B310" t="s">
        <v>567</v>
      </c>
    </row>
    <row r="311" spans="1:2">
      <c r="A311" s="25"/>
      <c r="B311" t="s">
        <v>570</v>
      </c>
    </row>
    <row r="312" spans="1:2">
      <c r="A312" s="25"/>
      <c r="B312" t="s">
        <v>571</v>
      </c>
    </row>
    <row r="313" spans="1:2">
      <c r="A313" s="25"/>
      <c r="B313" t="s">
        <v>573</v>
      </c>
    </row>
    <row r="314" spans="1:2">
      <c r="A314" s="25"/>
      <c r="B314" t="s">
        <v>574</v>
      </c>
    </row>
    <row r="315" spans="1:2">
      <c r="A315" s="25"/>
      <c r="B315" t="s">
        <v>575</v>
      </c>
    </row>
    <row r="316" spans="1:2">
      <c r="A316" s="25"/>
      <c r="B316" t="s">
        <v>576</v>
      </c>
    </row>
    <row r="317" spans="1:2">
      <c r="A317" s="25"/>
      <c r="B317" t="s">
        <v>577</v>
      </c>
    </row>
    <row r="318" spans="1:2">
      <c r="A318" s="25"/>
      <c r="B318" t="s">
        <v>578</v>
      </c>
    </row>
    <row r="319" spans="1:2">
      <c r="A319" s="25"/>
      <c r="B319" t="s">
        <v>579</v>
      </c>
    </row>
    <row r="320" spans="1:2">
      <c r="A320" s="25"/>
      <c r="B320" t="s">
        <v>580</v>
      </c>
    </row>
    <row r="321" spans="1:2">
      <c r="A321" s="25"/>
      <c r="B321" t="s">
        <v>581</v>
      </c>
    </row>
    <row r="322" spans="1:2">
      <c r="A322" s="25"/>
      <c r="B322" t="s">
        <v>582</v>
      </c>
    </row>
    <row r="323" spans="1:2">
      <c r="A323" s="25">
        <v>44359.798668518502</v>
      </c>
      <c r="B323" t="s">
        <v>583</v>
      </c>
    </row>
    <row r="324" spans="1:2">
      <c r="A324" s="25"/>
      <c r="B324" t="s">
        <v>584</v>
      </c>
    </row>
    <row r="325" spans="1:2">
      <c r="A325" s="25">
        <v>44360.301544444403</v>
      </c>
      <c r="B325" t="s">
        <v>585</v>
      </c>
    </row>
    <row r="326" spans="1:2">
      <c r="A326" s="25"/>
      <c r="B326" t="s">
        <v>586</v>
      </c>
    </row>
    <row r="327" spans="1:2">
      <c r="A327" s="25"/>
      <c r="B327" t="s">
        <v>587</v>
      </c>
    </row>
    <row r="328" spans="1:2">
      <c r="A328" s="25"/>
      <c r="B328" t="s">
        <v>588</v>
      </c>
    </row>
    <row r="329" spans="1:2">
      <c r="A329" s="25"/>
      <c r="B329" t="s">
        <v>589</v>
      </c>
    </row>
    <row r="330" spans="1:2">
      <c r="A330" s="25"/>
      <c r="B330" t="s">
        <v>590</v>
      </c>
    </row>
    <row r="331" spans="1:2">
      <c r="A331" s="25"/>
      <c r="B331" t="s">
        <v>591</v>
      </c>
    </row>
    <row r="332" spans="1:2" ht="30">
      <c r="A332" s="25"/>
      <c r="B332" s="6" t="s">
        <v>596</v>
      </c>
    </row>
    <row r="333" spans="1:2">
      <c r="A333" s="25"/>
      <c r="B333" t="s">
        <v>592</v>
      </c>
    </row>
    <row r="334" spans="1:2">
      <c r="A334" s="25"/>
      <c r="B334" t="s">
        <v>593</v>
      </c>
    </row>
    <row r="335" spans="1:2">
      <c r="A335" s="25"/>
      <c r="B335" t="s">
        <v>594</v>
      </c>
    </row>
    <row r="336" spans="1:2">
      <c r="A336" s="25"/>
      <c r="B336" t="s">
        <v>601</v>
      </c>
    </row>
    <row r="337" spans="1:2">
      <c r="A337" s="25">
        <v>44360.751121412002</v>
      </c>
      <c r="B337" t="s">
        <v>595</v>
      </c>
    </row>
    <row r="338" spans="1:2">
      <c r="A338" s="25"/>
      <c r="B338" t="s">
        <v>597</v>
      </c>
    </row>
    <row r="339" spans="1:2">
      <c r="A339" s="25"/>
      <c r="B339" t="s">
        <v>599</v>
      </c>
    </row>
    <row r="340" spans="1:2">
      <c r="A340" s="25"/>
      <c r="B340" t="s">
        <v>600</v>
      </c>
    </row>
    <row r="341" spans="1:2">
      <c r="A341" s="25"/>
      <c r="B341" t="s">
        <v>607</v>
      </c>
    </row>
    <row r="342" spans="1:2" ht="30">
      <c r="A342" s="25"/>
      <c r="B342" s="6" t="s">
        <v>602</v>
      </c>
    </row>
    <row r="343" spans="1:2" ht="30">
      <c r="A343" s="25"/>
      <c r="B343" s="6" t="s">
        <v>609</v>
      </c>
    </row>
    <row r="344" spans="1:2">
      <c r="A344" s="25"/>
      <c r="B344" t="s">
        <v>604</v>
      </c>
    </row>
    <row r="345" spans="1:2" ht="30">
      <c r="A345" s="25"/>
      <c r="B345" s="6" t="s">
        <v>606</v>
      </c>
    </row>
    <row r="346" spans="1:2">
      <c r="A346" s="25"/>
      <c r="B346" t="s">
        <v>608</v>
      </c>
    </row>
    <row r="347" spans="1:2">
      <c r="A347" s="25"/>
      <c r="B347" t="s">
        <v>610</v>
      </c>
    </row>
    <row r="348" spans="1:2">
      <c r="A348" s="25"/>
      <c r="B348" t="s">
        <v>612</v>
      </c>
    </row>
    <row r="349" spans="1:2" ht="30">
      <c r="A349" s="25"/>
      <c r="B349" s="6" t="s">
        <v>613</v>
      </c>
    </row>
    <row r="350" spans="1:2">
      <c r="A350" s="25"/>
      <c r="B350" t="s">
        <v>614</v>
      </c>
    </row>
    <row r="351" spans="1:2">
      <c r="A351" s="25"/>
      <c r="B351" t="s">
        <v>615</v>
      </c>
    </row>
    <row r="352" spans="1:2">
      <c r="A352" s="25"/>
      <c r="B352" t="s">
        <v>616</v>
      </c>
    </row>
    <row r="353" spans="1:2">
      <c r="A353" s="25">
        <v>44362.670448611098</v>
      </c>
      <c r="B353" t="s">
        <v>617</v>
      </c>
    </row>
    <row r="354" spans="1:2">
      <c r="A354" s="25"/>
      <c r="B354" t="s">
        <v>618</v>
      </c>
    </row>
    <row r="355" spans="1:2">
      <c r="A355" s="25"/>
      <c r="B355" t="s">
        <v>619</v>
      </c>
    </row>
    <row r="356" spans="1:2">
      <c r="A356" s="25"/>
      <c r="B356" t="s">
        <v>621</v>
      </c>
    </row>
    <row r="357" spans="1:2">
      <c r="A357" s="25"/>
      <c r="B357" t="s">
        <v>622</v>
      </c>
    </row>
    <row r="358" spans="1:2">
      <c r="A358" s="25"/>
      <c r="B358" t="s">
        <v>624</v>
      </c>
    </row>
    <row r="359" spans="1:2">
      <c r="A359" s="25"/>
      <c r="B359" t="s">
        <v>625</v>
      </c>
    </row>
    <row r="360" spans="1:2">
      <c r="A360" s="25"/>
      <c r="B360" t="s">
        <v>627</v>
      </c>
    </row>
    <row r="361" spans="1:2">
      <c r="A361" s="25"/>
      <c r="B361" t="s">
        <v>628</v>
      </c>
    </row>
    <row r="362" spans="1:2">
      <c r="A362" s="25"/>
      <c r="B362" s="44" t="s">
        <v>637</v>
      </c>
    </row>
    <row r="363" spans="1:2">
      <c r="A363" s="25"/>
      <c r="B363" t="s">
        <v>629</v>
      </c>
    </row>
    <row r="364" spans="1:2">
      <c r="A364" s="25"/>
      <c r="B364" t="s">
        <v>630</v>
      </c>
    </row>
    <row r="365" spans="1:2">
      <c r="A365" s="25"/>
      <c r="B365" t="s">
        <v>631</v>
      </c>
    </row>
    <row r="366" spans="1:2">
      <c r="A366" s="25"/>
      <c r="B366" t="s">
        <v>632</v>
      </c>
    </row>
    <row r="367" spans="1:2">
      <c r="A367" s="25">
        <v>44363.678779398098</v>
      </c>
      <c r="B367" t="s">
        <v>633</v>
      </c>
    </row>
    <row r="368" spans="1:2">
      <c r="A368" s="25"/>
      <c r="B368" t="s">
        <v>634</v>
      </c>
    </row>
    <row r="369" spans="1:2">
      <c r="A369" s="25"/>
      <c r="B369" t="s">
        <v>635</v>
      </c>
    </row>
    <row r="370" spans="1:2">
      <c r="A370" s="25">
        <v>44364.255856481483</v>
      </c>
      <c r="B370" t="s">
        <v>636</v>
      </c>
    </row>
    <row r="371" spans="1:2">
      <c r="A371" s="25"/>
      <c r="B371" t="s">
        <v>638</v>
      </c>
    </row>
    <row r="372" spans="1:2">
      <c r="A372" s="25"/>
      <c r="B372" t="s">
        <v>639</v>
      </c>
    </row>
    <row r="373" spans="1:2">
      <c r="A373" s="25"/>
      <c r="B373" t="s">
        <v>640</v>
      </c>
    </row>
    <row r="374" spans="1:2">
      <c r="A374" s="25"/>
      <c r="B374" t="s">
        <v>641</v>
      </c>
    </row>
    <row r="375" spans="1:2">
      <c r="A375" s="25"/>
      <c r="B375" t="s">
        <v>642</v>
      </c>
    </row>
    <row r="376" spans="1:2">
      <c r="A376" s="25"/>
      <c r="B376" t="s">
        <v>643</v>
      </c>
    </row>
    <row r="377" spans="1:2">
      <c r="A377" s="25"/>
      <c r="B377" t="s">
        <v>644</v>
      </c>
    </row>
    <row r="378" spans="1:2">
      <c r="A378" s="25"/>
      <c r="B378" t="s">
        <v>647</v>
      </c>
    </row>
    <row r="379" spans="1:2">
      <c r="A379" s="25">
        <v>44364.571406713003</v>
      </c>
      <c r="B379" t="s">
        <v>645</v>
      </c>
    </row>
    <row r="380" spans="1:2">
      <c r="A380" s="25"/>
      <c r="B380" t="s">
        <v>648</v>
      </c>
    </row>
    <row r="381" spans="1:2">
      <c r="A381" s="25"/>
      <c r="B381" t="s">
        <v>649</v>
      </c>
    </row>
    <row r="382" spans="1:2">
      <c r="A382" s="25"/>
      <c r="B382" t="s">
        <v>651</v>
      </c>
    </row>
    <row r="383" spans="1:2">
      <c r="A383" s="25"/>
      <c r="B383" t="s">
        <v>652</v>
      </c>
    </row>
    <row r="384" spans="1:2">
      <c r="A384" s="25">
        <v>44365.652302546303</v>
      </c>
      <c r="B384" t="s">
        <v>654</v>
      </c>
    </row>
    <row r="385" spans="1:2">
      <c r="A385" s="25"/>
      <c r="B385" t="s">
        <v>657</v>
      </c>
    </row>
    <row r="386" spans="1:2">
      <c r="A386" s="25"/>
      <c r="B386" t="s">
        <v>658</v>
      </c>
    </row>
    <row r="387" spans="1:2">
      <c r="A387" s="25"/>
      <c r="B387" t="s">
        <v>659</v>
      </c>
    </row>
    <row r="388" spans="1:2">
      <c r="A388" s="25"/>
      <c r="B388" t="s">
        <v>660</v>
      </c>
    </row>
    <row r="389" spans="1:2">
      <c r="A389" s="25"/>
      <c r="B389" t="s">
        <v>661</v>
      </c>
    </row>
    <row r="390" spans="1:2" ht="30">
      <c r="A390" s="25">
        <v>44366.343164699101</v>
      </c>
      <c r="B390" s="6" t="s">
        <v>662</v>
      </c>
    </row>
    <row r="391" spans="1:2">
      <c r="A391" s="25"/>
      <c r="B391" t="s">
        <v>663</v>
      </c>
    </row>
    <row r="392" spans="1:2">
      <c r="A392" s="25"/>
      <c r="B392" t="s">
        <v>664</v>
      </c>
    </row>
    <row r="393" spans="1:2">
      <c r="A393" s="25"/>
      <c r="B393" t="s">
        <v>665</v>
      </c>
    </row>
    <row r="394" spans="1:2">
      <c r="A394" s="25"/>
      <c r="B394" t="s">
        <v>671</v>
      </c>
    </row>
    <row r="395" spans="1:2" ht="30">
      <c r="A395" s="25"/>
      <c r="B395" s="6" t="s">
        <v>672</v>
      </c>
    </row>
    <row r="396" spans="1:2">
      <c r="A396" s="25"/>
      <c r="B396" t="s">
        <v>673</v>
      </c>
    </row>
    <row r="397" spans="1:2">
      <c r="A397" s="25"/>
      <c r="B397" t="s">
        <v>674</v>
      </c>
    </row>
    <row r="398" spans="1:2">
      <c r="A398" s="25"/>
      <c r="B398" t="s">
        <v>675</v>
      </c>
    </row>
    <row r="399" spans="1:2">
      <c r="A399" s="25"/>
      <c r="B399" t="s">
        <v>676</v>
      </c>
    </row>
    <row r="400" spans="1:2">
      <c r="A400" s="25"/>
      <c r="B400" t="s">
        <v>677</v>
      </c>
    </row>
    <row r="401" spans="1:2">
      <c r="A401" s="25"/>
      <c r="B401" t="s">
        <v>681</v>
      </c>
    </row>
    <row r="402" spans="1:2">
      <c r="A402" s="25"/>
      <c r="B402" t="s">
        <v>682</v>
      </c>
    </row>
    <row r="403" spans="1:2">
      <c r="A403" s="79">
        <v>44368.569395023202</v>
      </c>
      <c r="B403" s="6" t="s">
        <v>679</v>
      </c>
    </row>
    <row r="404" spans="1:2">
      <c r="A404" s="79"/>
      <c r="B404" s="6" t="s">
        <v>680</v>
      </c>
    </row>
    <row r="405" spans="1:2" ht="30">
      <c r="A405" s="79">
        <v>44370.624910532402</v>
      </c>
      <c r="B405" s="6" t="s">
        <v>683</v>
      </c>
    </row>
    <row r="406" spans="1:2">
      <c r="A406" s="79"/>
      <c r="B406" s="6" t="s">
        <v>686</v>
      </c>
    </row>
    <row r="407" spans="1:2">
      <c r="A407" s="79"/>
      <c r="B407" s="6" t="s">
        <v>687</v>
      </c>
    </row>
    <row r="408" spans="1:2">
      <c r="A408" s="79">
        <v>44377.714576967599</v>
      </c>
      <c r="B408" s="6" t="s">
        <v>688</v>
      </c>
    </row>
    <row r="409" spans="1:2">
      <c r="A409" s="79"/>
      <c r="B409" s="6" t="s">
        <v>689</v>
      </c>
    </row>
    <row r="410" spans="1:2">
      <c r="A410" s="79"/>
      <c r="B410" s="6" t="s">
        <v>691</v>
      </c>
    </row>
    <row r="411" spans="1:2">
      <c r="A411" s="79"/>
      <c r="B411" s="6" t="s">
        <v>692</v>
      </c>
    </row>
    <row r="412" spans="1:2">
      <c r="A412" s="79">
        <v>44378.460482060204</v>
      </c>
      <c r="B412" s="6" t="s">
        <v>700</v>
      </c>
    </row>
    <row r="413" spans="1:2">
      <c r="A413" s="79"/>
      <c r="B413" s="6" t="s">
        <v>701</v>
      </c>
    </row>
    <row r="414" spans="1:2">
      <c r="A414" s="79"/>
      <c r="B414" s="6" t="s">
        <v>702</v>
      </c>
    </row>
    <row r="415" spans="1:2">
      <c r="A415" s="79"/>
      <c r="B415" s="6" t="s">
        <v>706</v>
      </c>
    </row>
    <row r="416" spans="1:2">
      <c r="A416" s="79"/>
      <c r="B416" s="6" t="s">
        <v>707</v>
      </c>
    </row>
    <row r="417" spans="1:2">
      <c r="A417" s="79"/>
      <c r="B417" s="6" t="s">
        <v>716</v>
      </c>
    </row>
    <row r="418" spans="1:2">
      <c r="A418" s="79"/>
      <c r="B418" s="6" t="s">
        <v>717</v>
      </c>
    </row>
    <row r="419" spans="1:2">
      <c r="A419" s="79">
        <v>44379.903977661997</v>
      </c>
      <c r="B419" s="6" t="s">
        <v>718</v>
      </c>
    </row>
    <row r="420" spans="1:2">
      <c r="A420" s="79"/>
      <c r="B420" s="6" t="s">
        <v>719</v>
      </c>
    </row>
    <row r="421" spans="1:2">
      <c r="A421" s="79"/>
      <c r="B421" s="6" t="s">
        <v>720</v>
      </c>
    </row>
    <row r="422" spans="1:2">
      <c r="A422" s="79"/>
      <c r="B422" s="6" t="s">
        <v>721</v>
      </c>
    </row>
    <row r="423" spans="1:2">
      <c r="A423" s="79"/>
      <c r="B423" s="6" t="s">
        <v>722</v>
      </c>
    </row>
    <row r="424" spans="1:2">
      <c r="A424" s="79"/>
      <c r="B424" s="6" t="s">
        <v>724</v>
      </c>
    </row>
    <row r="425" spans="1:2">
      <c r="A425" s="79"/>
      <c r="B425" s="6" t="s">
        <v>723</v>
      </c>
    </row>
    <row r="426" spans="1:2">
      <c r="A426" s="79">
        <v>44381.743217592499</v>
      </c>
      <c r="B426" s="6" t="s">
        <v>728</v>
      </c>
    </row>
    <row r="427" spans="1:2">
      <c r="A427" s="79"/>
      <c r="B427" s="6" t="s">
        <v>725</v>
      </c>
    </row>
    <row r="428" spans="1:2">
      <c r="A428" s="79"/>
      <c r="B428" s="6" t="s">
        <v>726</v>
      </c>
    </row>
    <row r="429" spans="1:2">
      <c r="A429" s="79">
        <v>44382.434702199098</v>
      </c>
      <c r="B429" s="6" t="s">
        <v>727</v>
      </c>
    </row>
    <row r="430" spans="1:2">
      <c r="A430" s="79"/>
      <c r="B430" s="6" t="s">
        <v>729</v>
      </c>
    </row>
    <row r="431" spans="1:2">
      <c r="A431" s="79"/>
      <c r="B431" s="6" t="s">
        <v>730</v>
      </c>
    </row>
    <row r="432" spans="1:2">
      <c r="A432" s="79"/>
      <c r="B432" s="6" t="s">
        <v>731</v>
      </c>
    </row>
    <row r="433" spans="1:2">
      <c r="A433" s="79"/>
      <c r="B433" s="6" t="s">
        <v>732</v>
      </c>
    </row>
    <row r="434" spans="1:2">
      <c r="A434" s="79">
        <v>44389.828451736103</v>
      </c>
      <c r="B434" s="6" t="s">
        <v>733</v>
      </c>
    </row>
    <row r="435" spans="1:2">
      <c r="A435" s="79"/>
      <c r="B435" s="6" t="s">
        <v>735</v>
      </c>
    </row>
    <row r="436" spans="1:2" ht="30">
      <c r="A436" s="79">
        <v>44390.399459953704</v>
      </c>
      <c r="B436" s="6" t="s">
        <v>740</v>
      </c>
    </row>
    <row r="437" spans="1:2">
      <c r="A437" s="79"/>
      <c r="B437" s="6" t="s">
        <v>736</v>
      </c>
    </row>
    <row r="438" spans="1:2">
      <c r="A438" s="79"/>
      <c r="B438" s="6" t="s">
        <v>737</v>
      </c>
    </row>
    <row r="439" spans="1:2">
      <c r="A439" s="79"/>
      <c r="B439" s="6" t="s">
        <v>739</v>
      </c>
    </row>
    <row r="440" spans="1:2">
      <c r="A440" s="79"/>
      <c r="B440" s="6" t="s">
        <v>738</v>
      </c>
    </row>
    <row r="441" spans="1:2">
      <c r="A441" s="79">
        <v>44391.441843865701</v>
      </c>
      <c r="B441" s="6" t="s">
        <v>741</v>
      </c>
    </row>
    <row r="442" spans="1:2">
      <c r="A442" s="79"/>
      <c r="B442" s="6" t="s">
        <v>744</v>
      </c>
    </row>
    <row r="443" spans="1:2">
      <c r="A443" s="79"/>
      <c r="B443" s="6" t="s">
        <v>756</v>
      </c>
    </row>
    <row r="444" spans="1:2">
      <c r="A444" s="79">
        <v>44392.6351945602</v>
      </c>
      <c r="B444" s="6" t="s">
        <v>757</v>
      </c>
    </row>
    <row r="445" spans="1:2">
      <c r="A445" s="79"/>
      <c r="B445" s="6" t="s">
        <v>758</v>
      </c>
    </row>
    <row r="446" spans="1:2">
      <c r="A446" s="79"/>
      <c r="B446" s="6" t="s">
        <v>759</v>
      </c>
    </row>
    <row r="447" spans="1:2">
      <c r="A447" s="79"/>
      <c r="B447" s="6" t="s">
        <v>760</v>
      </c>
    </row>
    <row r="448" spans="1:2">
      <c r="A448" s="79"/>
      <c r="B448" s="6" t="s">
        <v>761</v>
      </c>
    </row>
    <row r="449" spans="1:2">
      <c r="A449" s="79"/>
      <c r="B449" s="6" t="s">
        <v>762</v>
      </c>
    </row>
    <row r="450" spans="1:2">
      <c r="A450" s="79">
        <v>44393.596008449102</v>
      </c>
      <c r="B450" s="6" t="s">
        <v>765</v>
      </c>
    </row>
    <row r="451" spans="1:2" ht="30">
      <c r="A451" s="79"/>
      <c r="B451" s="6" t="s">
        <v>766</v>
      </c>
    </row>
    <row r="452" spans="1:2">
      <c r="A452" s="79"/>
      <c r="B452" s="6" t="s">
        <v>767</v>
      </c>
    </row>
    <row r="453" spans="1:2">
      <c r="A453" s="79">
        <v>44394.344260300903</v>
      </c>
      <c r="B453" s="6" t="s">
        <v>768</v>
      </c>
    </row>
    <row r="454" spans="1:2">
      <c r="A454" s="79"/>
      <c r="B454" s="6" t="s">
        <v>769</v>
      </c>
    </row>
    <row r="455" spans="1:2">
      <c r="A455" s="79"/>
      <c r="B455" s="6" t="s">
        <v>770</v>
      </c>
    </row>
    <row r="456" spans="1:2">
      <c r="A456" s="79"/>
      <c r="B456" s="6" t="s">
        <v>771</v>
      </c>
    </row>
    <row r="457" spans="1:2">
      <c r="A457" s="79"/>
      <c r="B457" s="6" t="s">
        <v>772</v>
      </c>
    </row>
    <row r="458" spans="1:2">
      <c r="A458" s="79"/>
      <c r="B458" s="6" t="s">
        <v>773</v>
      </c>
    </row>
    <row r="459" spans="1:2">
      <c r="A459" s="79">
        <v>44396.432169791697</v>
      </c>
      <c r="B459" s="6" t="s">
        <v>774</v>
      </c>
    </row>
    <row r="460" spans="1:2">
      <c r="A460" s="79"/>
      <c r="B460" s="6" t="s">
        <v>775</v>
      </c>
    </row>
    <row r="461" spans="1:2">
      <c r="A461" s="79"/>
      <c r="B461" s="6" t="s">
        <v>776</v>
      </c>
    </row>
    <row r="462" spans="1:2">
      <c r="A462" s="79"/>
      <c r="B462" s="6" t="s">
        <v>777</v>
      </c>
    </row>
    <row r="463" spans="1:2">
      <c r="A463" s="79"/>
      <c r="B463" s="6" t="s">
        <v>780</v>
      </c>
    </row>
    <row r="464" spans="1:2">
      <c r="A464" s="79"/>
      <c r="B464" s="6" t="s">
        <v>781</v>
      </c>
    </row>
    <row r="465" spans="1:2">
      <c r="A465" s="79"/>
      <c r="B465" s="6" t="s">
        <v>782</v>
      </c>
    </row>
    <row r="466" spans="1:2">
      <c r="A466" s="79"/>
      <c r="B466" s="6" t="s">
        <v>783</v>
      </c>
    </row>
    <row r="467" spans="1:2">
      <c r="A467" s="79">
        <v>44397.760985416702</v>
      </c>
      <c r="B467" s="6" t="s">
        <v>784</v>
      </c>
    </row>
    <row r="468" spans="1:2">
      <c r="A468" s="79"/>
      <c r="B468" s="6" t="s">
        <v>785</v>
      </c>
    </row>
    <row r="469" spans="1:2">
      <c r="A469" s="79"/>
      <c r="B469" s="6" t="s">
        <v>787</v>
      </c>
    </row>
    <row r="470" spans="1:2">
      <c r="A470" s="79"/>
      <c r="B470" s="6" t="s">
        <v>788</v>
      </c>
    </row>
    <row r="471" spans="1:2">
      <c r="A471" s="79"/>
      <c r="B471" s="6" t="s">
        <v>790</v>
      </c>
    </row>
    <row r="472" spans="1:2">
      <c r="A472" s="79"/>
      <c r="B472" s="6" t="s">
        <v>789</v>
      </c>
    </row>
    <row r="473" spans="1:2">
      <c r="A473" s="79"/>
      <c r="B473" s="6" t="s">
        <v>791</v>
      </c>
    </row>
    <row r="474" spans="1:2">
      <c r="A474" s="79"/>
      <c r="B474" s="6" t="s">
        <v>792</v>
      </c>
    </row>
    <row r="475" spans="1:2">
      <c r="A475" s="79"/>
      <c r="B475" s="6" t="s">
        <v>793</v>
      </c>
    </row>
    <row r="476" spans="1:2">
      <c r="A476" s="79"/>
      <c r="B476" s="6" t="s">
        <v>794</v>
      </c>
    </row>
    <row r="477" spans="1:2">
      <c r="A477" s="79"/>
      <c r="B477" s="6" t="s">
        <v>795</v>
      </c>
    </row>
    <row r="478" spans="1:2">
      <c r="A478" s="79"/>
      <c r="B478" s="6" t="s">
        <v>796</v>
      </c>
    </row>
    <row r="479" spans="1:2">
      <c r="A479" s="79"/>
      <c r="B479" s="6" t="s">
        <v>797</v>
      </c>
    </row>
    <row r="480" spans="1:2" ht="30">
      <c r="A480" s="79"/>
      <c r="B480" s="6" t="s">
        <v>798</v>
      </c>
    </row>
    <row r="481" spans="1:2">
      <c r="A481" s="79"/>
      <c r="B481" s="6" t="s">
        <v>799</v>
      </c>
    </row>
    <row r="482" spans="1:2">
      <c r="A482" s="79"/>
      <c r="B482" s="6" t="s">
        <v>800</v>
      </c>
    </row>
    <row r="483" spans="1:2">
      <c r="A483" s="79">
        <v>44400.683648495396</v>
      </c>
      <c r="B483" s="6" t="s">
        <v>801</v>
      </c>
    </row>
    <row r="484" spans="1:2">
      <c r="A484" s="79"/>
      <c r="B484" s="6" t="s">
        <v>802</v>
      </c>
    </row>
    <row r="485" spans="1:2">
      <c r="A485" s="79"/>
      <c r="B485" s="6" t="s">
        <v>803</v>
      </c>
    </row>
    <row r="486" spans="1:2">
      <c r="A486" s="79">
        <v>44402.489091782401</v>
      </c>
      <c r="B486" s="6" t="s">
        <v>805</v>
      </c>
    </row>
    <row r="487" spans="1:2">
      <c r="A487" s="79"/>
      <c r="B487" s="6" t="s">
        <v>807</v>
      </c>
    </row>
    <row r="488" spans="1:2">
      <c r="A488" s="79"/>
      <c r="B488" s="6" t="s">
        <v>809</v>
      </c>
    </row>
    <row r="489" spans="1:2">
      <c r="A489" s="79"/>
      <c r="B489" s="6" t="s">
        <v>810</v>
      </c>
    </row>
    <row r="490" spans="1:2">
      <c r="A490" s="79">
        <v>44403.537572337998</v>
      </c>
      <c r="B490" s="6" t="s">
        <v>811</v>
      </c>
    </row>
    <row r="491" spans="1:2">
      <c r="A491" s="79"/>
      <c r="B491" s="6" t="s">
        <v>812</v>
      </c>
    </row>
    <row r="492" spans="1:2">
      <c r="A492" s="79"/>
      <c r="B492" s="101" t="s">
        <v>815</v>
      </c>
    </row>
    <row r="493" spans="1:2">
      <c r="A493" s="79"/>
      <c r="B493" s="6" t="s">
        <v>813</v>
      </c>
    </row>
    <row r="494" spans="1:2">
      <c r="A494" s="79"/>
      <c r="B494" s="6" t="s">
        <v>814</v>
      </c>
    </row>
    <row r="495" spans="1:2">
      <c r="A495" s="79"/>
      <c r="B495" s="6" t="s">
        <v>816</v>
      </c>
    </row>
    <row r="496" spans="1:2">
      <c r="A496" s="79"/>
      <c r="B496" s="6" t="s">
        <v>818</v>
      </c>
    </row>
    <row r="497" spans="1:2">
      <c r="A497" s="79">
        <v>44406.638095601898</v>
      </c>
      <c r="B497" s="6" t="s">
        <v>819</v>
      </c>
    </row>
    <row r="498" spans="1:2">
      <c r="A498" s="79"/>
      <c r="B498" s="6" t="s">
        <v>820</v>
      </c>
    </row>
    <row r="499" spans="1:2">
      <c r="A499" s="79"/>
      <c r="B499" s="6" t="s">
        <v>821</v>
      </c>
    </row>
    <row r="500" spans="1:2">
      <c r="A500" s="79"/>
      <c r="B500" s="102" t="s">
        <v>822</v>
      </c>
    </row>
    <row r="501" spans="1:2">
      <c r="A501" s="79"/>
      <c r="B501" t="s">
        <v>823</v>
      </c>
    </row>
    <row r="502" spans="1:2">
      <c r="A502" s="79">
        <v>44408.754447337997</v>
      </c>
      <c r="B502" t="s">
        <v>824</v>
      </c>
    </row>
    <row r="503" spans="1:2">
      <c r="A503" s="79"/>
      <c r="B503" t="s">
        <v>825</v>
      </c>
    </row>
    <row r="504" spans="1:2">
      <c r="A504" s="79"/>
      <c r="B504" t="s">
        <v>826</v>
      </c>
    </row>
    <row r="505" spans="1:2">
      <c r="A505" s="79"/>
      <c r="B505" t="s">
        <v>827</v>
      </c>
    </row>
    <row r="506" spans="1:2">
      <c r="A506" s="79"/>
      <c r="B506" t="s">
        <v>828</v>
      </c>
    </row>
    <row r="507" spans="1:2">
      <c r="A507" s="79"/>
      <c r="B507" t="s">
        <v>829</v>
      </c>
    </row>
    <row r="508" spans="1:2">
      <c r="A508" s="79"/>
      <c r="B508" t="s">
        <v>830</v>
      </c>
    </row>
    <row r="509" spans="1:2">
      <c r="A509" s="79">
        <v>44411.598780671302</v>
      </c>
      <c r="B509" t="s">
        <v>831</v>
      </c>
    </row>
    <row r="510" spans="1:2">
      <c r="A510" s="79"/>
      <c r="B510" t="s">
        <v>832</v>
      </c>
    </row>
    <row r="511" spans="1:2">
      <c r="A511" s="79"/>
      <c r="B511" t="s">
        <v>833</v>
      </c>
    </row>
    <row r="512" spans="1:2">
      <c r="A512" s="79">
        <v>44412.306777199097</v>
      </c>
      <c r="B512" t="s">
        <v>835</v>
      </c>
    </row>
    <row r="513" spans="1:2">
      <c r="A513" s="79"/>
      <c r="B513" t="s">
        <v>836</v>
      </c>
    </row>
    <row r="514" spans="1:2">
      <c r="A514" s="79"/>
      <c r="B514" t="s">
        <v>837</v>
      </c>
    </row>
    <row r="515" spans="1:2">
      <c r="A515" s="79">
        <v>44414.485728240703</v>
      </c>
      <c r="B515" t="s">
        <v>838</v>
      </c>
    </row>
    <row r="516" spans="1:2">
      <c r="A516" s="79"/>
      <c r="B516" t="s">
        <v>849</v>
      </c>
    </row>
    <row r="517" spans="1:2">
      <c r="A517" s="79"/>
      <c r="B517" t="s">
        <v>839</v>
      </c>
    </row>
    <row r="518" spans="1:2">
      <c r="A518" s="79"/>
      <c r="B518" t="s">
        <v>840</v>
      </c>
    </row>
    <row r="519" spans="1:2">
      <c r="A519" s="79"/>
      <c r="B519" t="s">
        <v>842</v>
      </c>
    </row>
    <row r="520" spans="1:2">
      <c r="A520" s="79"/>
      <c r="B520" t="s">
        <v>843</v>
      </c>
    </row>
    <row r="521" spans="1:2">
      <c r="A521" s="79"/>
      <c r="B521" t="s">
        <v>844</v>
      </c>
    </row>
    <row r="522" spans="1:2">
      <c r="A522" s="79">
        <v>44415.399330208304</v>
      </c>
      <c r="B522" t="s">
        <v>850</v>
      </c>
    </row>
    <row r="523" spans="1:2">
      <c r="A523" s="79"/>
      <c r="B523" t="s">
        <v>851</v>
      </c>
    </row>
    <row r="524" spans="1:2">
      <c r="A524" s="79"/>
      <c r="B524" t="s">
        <v>852</v>
      </c>
    </row>
    <row r="525" spans="1:2">
      <c r="A525" s="79"/>
      <c r="B525" t="s">
        <v>853</v>
      </c>
    </row>
    <row r="526" spans="1:2">
      <c r="A526" s="79"/>
      <c r="B526" t="s">
        <v>854</v>
      </c>
    </row>
    <row r="527" spans="1:2">
      <c r="A527" s="79"/>
      <c r="B527" t="s">
        <v>855</v>
      </c>
    </row>
    <row r="528" spans="1:2">
      <c r="A528" s="79"/>
      <c r="B528" t="s">
        <v>856</v>
      </c>
    </row>
    <row r="529" spans="1:2">
      <c r="A529" s="79"/>
      <c r="B529" t="s">
        <v>858</v>
      </c>
    </row>
    <row r="530" spans="1:2">
      <c r="A530" s="79"/>
      <c r="B530" t="s">
        <v>859</v>
      </c>
    </row>
    <row r="531" spans="1:2">
      <c r="A531" s="79"/>
      <c r="B531" t="s">
        <v>860</v>
      </c>
    </row>
    <row r="532" spans="1:2">
      <c r="A532" s="79"/>
      <c r="B532" t="s">
        <v>861</v>
      </c>
    </row>
    <row r="533" spans="1:2">
      <c r="A533" s="79">
        <v>44417.196603588003</v>
      </c>
      <c r="B533" t="s">
        <v>862</v>
      </c>
    </row>
    <row r="534" spans="1:2">
      <c r="A534" s="79"/>
      <c r="B534" t="s">
        <v>863</v>
      </c>
    </row>
    <row r="535" spans="1:2">
      <c r="A535" s="79"/>
      <c r="B535" t="s">
        <v>864</v>
      </c>
    </row>
    <row r="536" spans="1:2">
      <c r="A536" s="79"/>
      <c r="B536" t="s">
        <v>865</v>
      </c>
    </row>
    <row r="537" spans="1:2">
      <c r="A537" s="79"/>
      <c r="B537" t="s">
        <v>866</v>
      </c>
    </row>
    <row r="538" spans="1:2">
      <c r="A538" s="79"/>
      <c r="B538" t="s">
        <v>874</v>
      </c>
    </row>
    <row r="539" spans="1:2">
      <c r="A539" s="79">
        <v>44578.832814120397</v>
      </c>
      <c r="B539" t="s">
        <v>886</v>
      </c>
    </row>
    <row r="540" spans="1:2">
      <c r="A540" s="79">
        <v>44586.279538541698</v>
      </c>
      <c r="B540" t="s">
        <v>985</v>
      </c>
    </row>
    <row r="541" spans="1:2">
      <c r="A541" s="79"/>
    </row>
    <row r="542" spans="1:2">
      <c r="A542" s="79"/>
    </row>
    <row r="543" spans="1:2">
      <c r="A543" s="79"/>
    </row>
    <row r="544" spans="1:2">
      <c r="A544" s="79"/>
    </row>
    <row r="545" spans="1:1">
      <c r="A545" s="79"/>
    </row>
    <row r="546" spans="1:1">
      <c r="A546" s="79"/>
    </row>
    <row r="547" spans="1:1">
      <c r="A547" s="79"/>
    </row>
    <row r="548" spans="1:1">
      <c r="A548" s="79"/>
    </row>
    <row r="549" spans="1:1">
      <c r="A549" s="79"/>
    </row>
    <row r="550" spans="1:1">
      <c r="A550" s="79"/>
    </row>
    <row r="551" spans="1:1">
      <c r="A551" s="79"/>
    </row>
    <row r="552" spans="1:1">
      <c r="A552" s="79"/>
    </row>
    <row r="553" spans="1:1">
      <c r="A553" s="79"/>
    </row>
    <row r="554" spans="1:1">
      <c r="A554" s="79"/>
    </row>
    <row r="555" spans="1:1">
      <c r="A555" s="79"/>
    </row>
    <row r="556" spans="1:1">
      <c r="A556" s="79"/>
    </row>
    <row r="557" spans="1:1">
      <c r="A557" s="79"/>
    </row>
    <row r="558" spans="1:1">
      <c r="A558" s="79"/>
    </row>
    <row r="559" spans="1:1">
      <c r="A559" s="79"/>
    </row>
    <row r="560" spans="1:1">
      <c r="A560" s="79"/>
    </row>
    <row r="561" spans="1:1">
      <c r="A561" s="79"/>
    </row>
    <row r="562" spans="1:1">
      <c r="A562" s="79"/>
    </row>
    <row r="563" spans="1:1">
      <c r="A563" s="79"/>
    </row>
    <row r="564" spans="1:1">
      <c r="A564" s="79"/>
    </row>
    <row r="565" spans="1:1">
      <c r="A565" s="79"/>
    </row>
    <row r="566" spans="1:1">
      <c r="A566" s="79"/>
    </row>
    <row r="567" spans="1:1">
      <c r="A567" s="79"/>
    </row>
    <row r="568" spans="1:1">
      <c r="A568" s="79"/>
    </row>
    <row r="569" spans="1:1">
      <c r="A569" s="79"/>
    </row>
    <row r="570" spans="1:1">
      <c r="A570" s="79"/>
    </row>
    <row r="571" spans="1:1">
      <c r="A571" s="79"/>
    </row>
    <row r="572" spans="1:1">
      <c r="A572" s="79"/>
    </row>
    <row r="573" spans="1:1">
      <c r="A573" s="79"/>
    </row>
    <row r="574" spans="1:1">
      <c r="A574" s="79"/>
    </row>
    <row r="575" spans="1:1">
      <c r="A575" s="79"/>
    </row>
    <row r="576" spans="1:1">
      <c r="A576" s="79"/>
    </row>
    <row r="577" spans="1:1">
      <c r="A577" s="79"/>
    </row>
    <row r="578" spans="1:1">
      <c r="A578" s="79"/>
    </row>
    <row r="579" spans="1:1">
      <c r="A579" s="79"/>
    </row>
    <row r="580" spans="1:1">
      <c r="A580" s="79"/>
    </row>
    <row r="581" spans="1:1">
      <c r="A581" s="79"/>
    </row>
    <row r="582" spans="1:1">
      <c r="A582" s="79"/>
    </row>
    <row r="583" spans="1:1">
      <c r="A583" s="79"/>
    </row>
    <row r="584" spans="1:1">
      <c r="A584" s="79"/>
    </row>
    <row r="585" spans="1:1">
      <c r="A585" s="79"/>
    </row>
    <row r="586" spans="1:1">
      <c r="A586" s="79"/>
    </row>
    <row r="587" spans="1:1">
      <c r="A587" s="79"/>
    </row>
    <row r="588" spans="1:1">
      <c r="A588" s="79"/>
    </row>
    <row r="589" spans="1:1">
      <c r="A589" s="79"/>
    </row>
    <row r="590" spans="1:1">
      <c r="A590" s="79"/>
    </row>
    <row r="591" spans="1:1">
      <c r="A591" s="79"/>
    </row>
    <row r="592" spans="1:1">
      <c r="A592" s="79"/>
    </row>
    <row r="593" spans="1:1">
      <c r="A593" s="79"/>
    </row>
    <row r="594" spans="1:1">
      <c r="A594" s="79"/>
    </row>
    <row r="595" spans="1:1">
      <c r="A595" s="79"/>
    </row>
    <row r="596" spans="1:1">
      <c r="A596" s="79"/>
    </row>
    <row r="597" spans="1:1">
      <c r="A597" s="79"/>
    </row>
    <row r="598" spans="1:1">
      <c r="A598" s="79"/>
    </row>
    <row r="599" spans="1:1">
      <c r="A599" s="79"/>
    </row>
    <row r="600" spans="1:1">
      <c r="A600" s="79"/>
    </row>
    <row r="601" spans="1:1">
      <c r="A601" s="79"/>
    </row>
    <row r="602" spans="1:1">
      <c r="A602" s="79"/>
    </row>
    <row r="603" spans="1:1">
      <c r="A603" s="79"/>
    </row>
    <row r="604" spans="1:1">
      <c r="A604" s="79"/>
    </row>
    <row r="605" spans="1:1">
      <c r="A605" s="79"/>
    </row>
    <row r="606" spans="1:1">
      <c r="A606" s="79"/>
    </row>
    <row r="607" spans="1:1">
      <c r="A607" s="79"/>
    </row>
    <row r="608" spans="1:1">
      <c r="A608" s="79"/>
    </row>
    <row r="609" spans="1:1">
      <c r="A609" s="79"/>
    </row>
    <row r="610" spans="1:1">
      <c r="A610" s="79"/>
    </row>
    <row r="611" spans="1:1">
      <c r="A611" s="79"/>
    </row>
    <row r="612" spans="1:1">
      <c r="A612" s="79"/>
    </row>
    <row r="613" spans="1:1">
      <c r="A613" s="79"/>
    </row>
    <row r="614" spans="1:1">
      <c r="A614" s="79"/>
    </row>
    <row r="615" spans="1:1">
      <c r="A615" s="79"/>
    </row>
    <row r="616" spans="1:1">
      <c r="A616" s="79"/>
    </row>
    <row r="617" spans="1:1">
      <c r="A617" s="79"/>
    </row>
    <row r="618" spans="1:1">
      <c r="A618" s="79"/>
    </row>
    <row r="619" spans="1:1">
      <c r="A619" s="79"/>
    </row>
    <row r="620" spans="1:1">
      <c r="A620" s="79"/>
    </row>
    <row r="621" spans="1:1">
      <c r="A621" s="79"/>
    </row>
    <row r="622" spans="1:1">
      <c r="A622" s="79"/>
    </row>
    <row r="623" spans="1:1">
      <c r="A623" s="79"/>
    </row>
    <row r="624" spans="1:1">
      <c r="A624" s="79"/>
    </row>
    <row r="625" spans="1:1">
      <c r="A625" s="79"/>
    </row>
    <row r="626" spans="1:1">
      <c r="A626" s="79"/>
    </row>
    <row r="627" spans="1:1">
      <c r="A627" s="79"/>
    </row>
    <row r="628" spans="1:1">
      <c r="A628" s="79"/>
    </row>
    <row r="629" spans="1:1">
      <c r="A629" s="79"/>
    </row>
    <row r="630" spans="1:1">
      <c r="A630" s="79"/>
    </row>
    <row r="631" spans="1:1">
      <c r="A631" s="79"/>
    </row>
    <row r="632" spans="1:1">
      <c r="A632" s="79"/>
    </row>
    <row r="633" spans="1:1">
      <c r="A633" s="79"/>
    </row>
    <row r="634" spans="1:1">
      <c r="A634" s="79"/>
    </row>
    <row r="635" spans="1:1">
      <c r="A635" s="79"/>
    </row>
    <row r="636" spans="1:1">
      <c r="A636" s="79"/>
    </row>
    <row r="637" spans="1:1">
      <c r="A637" s="79"/>
    </row>
    <row r="638" spans="1:1">
      <c r="A638" s="79"/>
    </row>
    <row r="639" spans="1:1">
      <c r="A639" s="79"/>
    </row>
    <row r="640" spans="1:1">
      <c r="A640" s="79"/>
    </row>
    <row r="641" spans="1:1">
      <c r="A641" s="79"/>
    </row>
    <row r="642" spans="1:1">
      <c r="A642" s="79"/>
    </row>
    <row r="643" spans="1:1">
      <c r="A643" s="79"/>
    </row>
    <row r="644" spans="1:1">
      <c r="A644" s="79"/>
    </row>
    <row r="645" spans="1:1">
      <c r="A645" s="79"/>
    </row>
    <row r="646" spans="1:1">
      <c r="A646" s="79"/>
    </row>
    <row r="647" spans="1:1">
      <c r="A647" s="79"/>
    </row>
    <row r="648" spans="1:1">
      <c r="A648" s="79"/>
    </row>
    <row r="649" spans="1:1">
      <c r="A649" s="79"/>
    </row>
    <row r="650" spans="1:1">
      <c r="A650" s="79"/>
    </row>
    <row r="651" spans="1:1">
      <c r="A651" s="79"/>
    </row>
    <row r="652" spans="1:1">
      <c r="A652" s="79"/>
    </row>
    <row r="653" spans="1:1">
      <c r="A653" s="79"/>
    </row>
    <row r="654" spans="1:1">
      <c r="A654" s="79"/>
    </row>
    <row r="655" spans="1:1">
      <c r="A655" s="79"/>
    </row>
    <row r="656" spans="1:1">
      <c r="A656" s="79"/>
    </row>
    <row r="657" spans="1:1">
      <c r="A657" s="79"/>
    </row>
    <row r="658" spans="1:1">
      <c r="A658" s="79"/>
    </row>
    <row r="659" spans="1:1">
      <c r="A659" s="79"/>
    </row>
    <row r="660" spans="1:1">
      <c r="A660" s="79"/>
    </row>
    <row r="661" spans="1:1">
      <c r="A661" s="79"/>
    </row>
    <row r="662" spans="1:1">
      <c r="A662" s="79"/>
    </row>
    <row r="663" spans="1:1">
      <c r="A663" s="79"/>
    </row>
    <row r="664" spans="1:1">
      <c r="A664" s="79"/>
    </row>
    <row r="665" spans="1:1">
      <c r="A665" s="79"/>
    </row>
    <row r="666" spans="1:1">
      <c r="A666" s="79"/>
    </row>
    <row r="667" spans="1:1">
      <c r="A667" s="79"/>
    </row>
    <row r="668" spans="1:1">
      <c r="A668" s="79"/>
    </row>
    <row r="669" spans="1:1">
      <c r="A669" s="79"/>
    </row>
    <row r="670" spans="1:1">
      <c r="A670" s="79"/>
    </row>
    <row r="671" spans="1:1">
      <c r="A671" s="79"/>
    </row>
    <row r="672" spans="1:1">
      <c r="A672" s="79"/>
    </row>
    <row r="673" spans="1:1">
      <c r="A673" s="79"/>
    </row>
    <row r="674" spans="1:1">
      <c r="A674" s="79"/>
    </row>
    <row r="675" spans="1:1">
      <c r="A675" s="79"/>
    </row>
    <row r="676" spans="1:1">
      <c r="A676" s="79"/>
    </row>
    <row r="677" spans="1:1">
      <c r="A677" s="79"/>
    </row>
    <row r="678" spans="1:1">
      <c r="A678" s="79"/>
    </row>
    <row r="679" spans="1:1">
      <c r="A679" s="79"/>
    </row>
    <row r="680" spans="1:1">
      <c r="A680" s="79"/>
    </row>
    <row r="681" spans="1:1">
      <c r="A681" s="79"/>
    </row>
    <row r="682" spans="1:1">
      <c r="A682" s="79"/>
    </row>
    <row r="683" spans="1:1">
      <c r="A683" s="79"/>
    </row>
    <row r="684" spans="1:1">
      <c r="A684" s="79"/>
    </row>
    <row r="685" spans="1:1">
      <c r="A685" s="79"/>
    </row>
    <row r="686" spans="1:1">
      <c r="A686" s="79"/>
    </row>
    <row r="687" spans="1:1">
      <c r="A687" s="79"/>
    </row>
    <row r="688" spans="1:1">
      <c r="A688" s="79"/>
    </row>
    <row r="689" spans="1:1">
      <c r="A689" s="79"/>
    </row>
    <row r="690" spans="1:1">
      <c r="A690" s="79"/>
    </row>
    <row r="691" spans="1:1">
      <c r="A691" s="79"/>
    </row>
    <row r="692" spans="1:1">
      <c r="A692" s="79"/>
    </row>
    <row r="693" spans="1:1">
      <c r="A693" s="79"/>
    </row>
    <row r="694" spans="1:1">
      <c r="A694" s="79"/>
    </row>
    <row r="695" spans="1:1">
      <c r="A695" s="79"/>
    </row>
    <row r="696" spans="1:1">
      <c r="A696" s="79"/>
    </row>
    <row r="697" spans="1:1">
      <c r="A697" s="79"/>
    </row>
    <row r="698" spans="1:1">
      <c r="A698" s="79"/>
    </row>
    <row r="699" spans="1:1">
      <c r="A699" s="79"/>
    </row>
    <row r="700" spans="1:1">
      <c r="A700" s="79"/>
    </row>
    <row r="701" spans="1:1">
      <c r="A701" s="79"/>
    </row>
    <row r="702" spans="1:1">
      <c r="A702" s="79"/>
    </row>
    <row r="703" spans="1:1">
      <c r="A703" s="79"/>
    </row>
    <row r="704" spans="1:1">
      <c r="A704" s="79"/>
    </row>
    <row r="705" spans="1:1">
      <c r="A705" s="79"/>
    </row>
    <row r="706" spans="1:1">
      <c r="A706" s="79"/>
    </row>
    <row r="707" spans="1:1">
      <c r="A707" s="79"/>
    </row>
    <row r="708" spans="1:1">
      <c r="A708" s="79"/>
    </row>
    <row r="709" spans="1:1">
      <c r="A709" s="79"/>
    </row>
    <row r="710" spans="1:1">
      <c r="A710" s="79"/>
    </row>
    <row r="711" spans="1:1">
      <c r="A711" s="79"/>
    </row>
    <row r="712" spans="1:1">
      <c r="A712" s="79"/>
    </row>
    <row r="713" spans="1:1">
      <c r="A713" s="79"/>
    </row>
    <row r="714" spans="1:1">
      <c r="A714" s="79"/>
    </row>
    <row r="715" spans="1:1">
      <c r="A715" s="79"/>
    </row>
    <row r="716" spans="1:1">
      <c r="A716" s="79"/>
    </row>
    <row r="717" spans="1:1">
      <c r="A717" s="79"/>
    </row>
    <row r="718" spans="1:1">
      <c r="A718" s="79"/>
    </row>
    <row r="719" spans="1:1">
      <c r="A719" s="79"/>
    </row>
    <row r="720" spans="1:1">
      <c r="A720" s="79"/>
    </row>
    <row r="721" spans="1:1">
      <c r="A721" s="79"/>
    </row>
    <row r="722" spans="1:1">
      <c r="A722" s="79"/>
    </row>
    <row r="723" spans="1:1">
      <c r="A723" s="79"/>
    </row>
    <row r="724" spans="1:1">
      <c r="A724" s="79"/>
    </row>
    <row r="725" spans="1:1">
      <c r="A725" s="79"/>
    </row>
    <row r="726" spans="1:1">
      <c r="A726" s="79"/>
    </row>
    <row r="727" spans="1:1">
      <c r="A727" s="79"/>
    </row>
    <row r="728" spans="1:1">
      <c r="A728" s="79"/>
    </row>
    <row r="729" spans="1:1">
      <c r="A729" s="79"/>
    </row>
    <row r="730" spans="1:1">
      <c r="A730" s="79"/>
    </row>
    <row r="731" spans="1:1">
      <c r="A731" s="79"/>
    </row>
    <row r="732" spans="1:1">
      <c r="A732" s="79"/>
    </row>
    <row r="733" spans="1:1">
      <c r="A733" s="79"/>
    </row>
    <row r="734" spans="1:1">
      <c r="A734" s="79"/>
    </row>
    <row r="735" spans="1:1">
      <c r="A735" s="79"/>
    </row>
    <row r="736" spans="1:1">
      <c r="A736" s="79"/>
    </row>
    <row r="737" spans="1:1">
      <c r="A737" s="79"/>
    </row>
    <row r="738" spans="1:1">
      <c r="A738" s="79"/>
    </row>
    <row r="739" spans="1:1">
      <c r="A739" s="79"/>
    </row>
    <row r="740" spans="1:1">
      <c r="A740" s="79"/>
    </row>
    <row r="741" spans="1:1">
      <c r="A741" s="79"/>
    </row>
    <row r="742" spans="1:1">
      <c r="A742" s="79"/>
    </row>
    <row r="743" spans="1:1">
      <c r="A743" s="79"/>
    </row>
    <row r="744" spans="1:1">
      <c r="A744" s="79"/>
    </row>
    <row r="745" spans="1:1">
      <c r="A745" s="79"/>
    </row>
    <row r="746" spans="1:1">
      <c r="A746" s="79"/>
    </row>
    <row r="747" spans="1:1">
      <c r="A747" s="79"/>
    </row>
    <row r="748" spans="1:1">
      <c r="A748" s="79"/>
    </row>
    <row r="749" spans="1:1">
      <c r="A749" s="79"/>
    </row>
    <row r="750" spans="1:1">
      <c r="A750" s="79"/>
    </row>
    <row r="751" spans="1:1">
      <c r="A751" s="79"/>
    </row>
    <row r="752" spans="1:1">
      <c r="A752" s="79"/>
    </row>
    <row r="753" spans="1:1">
      <c r="A753" s="79"/>
    </row>
    <row r="754" spans="1:1">
      <c r="A754" s="79"/>
    </row>
    <row r="755" spans="1:1">
      <c r="A755" s="79"/>
    </row>
    <row r="756" spans="1:1">
      <c r="A756" s="79"/>
    </row>
    <row r="757" spans="1:1">
      <c r="A757" s="79"/>
    </row>
    <row r="758" spans="1:1">
      <c r="A758" s="79"/>
    </row>
    <row r="759" spans="1:1">
      <c r="A759" s="79"/>
    </row>
    <row r="760" spans="1:1">
      <c r="A760" s="79"/>
    </row>
    <row r="761" spans="1:1">
      <c r="A761" s="79"/>
    </row>
    <row r="762" spans="1:1">
      <c r="A762" s="79"/>
    </row>
    <row r="763" spans="1:1">
      <c r="A763" s="79"/>
    </row>
    <row r="764" spans="1:1">
      <c r="A764" s="79"/>
    </row>
    <row r="765" spans="1:1">
      <c r="A765" s="79"/>
    </row>
    <row r="766" spans="1:1">
      <c r="A766" s="79"/>
    </row>
    <row r="767" spans="1:1">
      <c r="A767" s="79"/>
    </row>
    <row r="768" spans="1:1">
      <c r="A768" s="79"/>
    </row>
    <row r="769" spans="1:1">
      <c r="A769" s="79"/>
    </row>
    <row r="770" spans="1:1">
      <c r="A770" s="79"/>
    </row>
    <row r="771" spans="1:1">
      <c r="A771" s="79"/>
    </row>
    <row r="772" spans="1:1">
      <c r="A772" s="79"/>
    </row>
    <row r="773" spans="1:1">
      <c r="A773" s="79"/>
    </row>
    <row r="774" spans="1:1">
      <c r="A774" s="79"/>
    </row>
    <row r="775" spans="1:1">
      <c r="A775" s="79"/>
    </row>
    <row r="776" spans="1:1">
      <c r="A776" s="79"/>
    </row>
    <row r="777" spans="1:1">
      <c r="A777" s="79"/>
    </row>
    <row r="778" spans="1:1">
      <c r="A778" s="79"/>
    </row>
    <row r="779" spans="1:1">
      <c r="A779" s="79"/>
    </row>
    <row r="780" spans="1:1">
      <c r="A780" s="79"/>
    </row>
    <row r="781" spans="1:1">
      <c r="A781" s="79"/>
    </row>
    <row r="782" spans="1:1">
      <c r="A782" s="79"/>
    </row>
    <row r="783" spans="1:1">
      <c r="A783" s="79"/>
    </row>
    <row r="784" spans="1:1">
      <c r="A784" s="79"/>
    </row>
    <row r="785" spans="1:1">
      <c r="A785" s="79"/>
    </row>
    <row r="786" spans="1:1">
      <c r="A786" s="79"/>
    </row>
    <row r="787" spans="1:1">
      <c r="A787" s="79"/>
    </row>
    <row r="788" spans="1:1">
      <c r="A788" s="79"/>
    </row>
    <row r="789" spans="1:1">
      <c r="A789" s="79"/>
    </row>
    <row r="790" spans="1:1">
      <c r="A790" s="79"/>
    </row>
    <row r="791" spans="1:1">
      <c r="A791" s="79"/>
    </row>
    <row r="792" spans="1:1">
      <c r="A792" s="79"/>
    </row>
    <row r="793" spans="1:1">
      <c r="A793" s="79"/>
    </row>
    <row r="794" spans="1:1">
      <c r="A794" s="79"/>
    </row>
    <row r="795" spans="1:1">
      <c r="A795" s="79"/>
    </row>
    <row r="796" spans="1:1">
      <c r="A796" s="79"/>
    </row>
    <row r="797" spans="1:1">
      <c r="A797" s="79"/>
    </row>
    <row r="798" spans="1:1">
      <c r="A798" s="79"/>
    </row>
    <row r="799" spans="1:1">
      <c r="A799" s="79"/>
    </row>
    <row r="800" spans="1:1">
      <c r="A800" s="79"/>
    </row>
    <row r="801" spans="1:1">
      <c r="A801" s="79"/>
    </row>
    <row r="802" spans="1:1">
      <c r="A802" s="79"/>
    </row>
    <row r="803" spans="1:1">
      <c r="A803" s="79"/>
    </row>
    <row r="804" spans="1:1">
      <c r="A804" s="79"/>
    </row>
    <row r="805" spans="1:1">
      <c r="A805" s="79"/>
    </row>
    <row r="806" spans="1:1">
      <c r="A806" s="79"/>
    </row>
    <row r="807" spans="1:1">
      <c r="A807" s="79"/>
    </row>
    <row r="808" spans="1:1">
      <c r="A808" s="79"/>
    </row>
    <row r="809" spans="1:1">
      <c r="A809" s="79"/>
    </row>
    <row r="810" spans="1:1">
      <c r="A810" s="79"/>
    </row>
    <row r="811" spans="1:1">
      <c r="A811" s="79"/>
    </row>
    <row r="812" spans="1:1">
      <c r="A812" s="79"/>
    </row>
    <row r="813" spans="1:1">
      <c r="A813" s="79"/>
    </row>
    <row r="814" spans="1:1">
      <c r="A814" s="79"/>
    </row>
    <row r="815" spans="1:1">
      <c r="A815" s="79"/>
    </row>
    <row r="816" spans="1:1">
      <c r="A816" s="79"/>
    </row>
    <row r="817" spans="1:1">
      <c r="A817" s="79"/>
    </row>
    <row r="818" spans="1:1">
      <c r="A818" s="79"/>
    </row>
    <row r="819" spans="1:1">
      <c r="A819" s="79"/>
    </row>
    <row r="820" spans="1:1">
      <c r="A820" s="79"/>
    </row>
    <row r="821" spans="1:1">
      <c r="A821" s="79"/>
    </row>
    <row r="822" spans="1:1">
      <c r="A822" s="79"/>
    </row>
    <row r="823" spans="1:1">
      <c r="A823" s="79"/>
    </row>
    <row r="824" spans="1:1">
      <c r="A824" s="79"/>
    </row>
    <row r="825" spans="1:1">
      <c r="A825" s="79"/>
    </row>
    <row r="826" spans="1:1">
      <c r="A826" s="79"/>
    </row>
    <row r="827" spans="1:1">
      <c r="A827" s="79"/>
    </row>
    <row r="828" spans="1:1">
      <c r="A828" s="79"/>
    </row>
    <row r="829" spans="1:1">
      <c r="A829" s="79"/>
    </row>
    <row r="830" spans="1:1">
      <c r="A830" s="79"/>
    </row>
    <row r="831" spans="1:1">
      <c r="A831" s="79"/>
    </row>
    <row r="832" spans="1:1">
      <c r="A832" s="79"/>
    </row>
    <row r="833" spans="1:1">
      <c r="A833" s="79"/>
    </row>
    <row r="834" spans="1:1">
      <c r="A834" s="79"/>
    </row>
    <row r="835" spans="1:1">
      <c r="A835" s="79"/>
    </row>
    <row r="836" spans="1:1">
      <c r="A836" s="79"/>
    </row>
    <row r="837" spans="1:1">
      <c r="A837" s="79"/>
    </row>
    <row r="838" spans="1:1">
      <c r="A838" s="79"/>
    </row>
    <row r="839" spans="1:1">
      <c r="A839" s="79"/>
    </row>
    <row r="840" spans="1:1">
      <c r="A840" s="79"/>
    </row>
    <row r="841" spans="1:1">
      <c r="A841" s="79"/>
    </row>
    <row r="842" spans="1:1">
      <c r="A842" s="79"/>
    </row>
    <row r="843" spans="1:1">
      <c r="A843" s="79"/>
    </row>
    <row r="844" spans="1:1">
      <c r="A844" s="79"/>
    </row>
    <row r="845" spans="1:1">
      <c r="A845" s="79"/>
    </row>
    <row r="846" spans="1:1">
      <c r="A846" s="79"/>
    </row>
    <row r="847" spans="1:1">
      <c r="A847" s="79"/>
    </row>
    <row r="848" spans="1:1">
      <c r="A848" s="79"/>
    </row>
    <row r="849" spans="1:1">
      <c r="A849" s="79"/>
    </row>
    <row r="850" spans="1:1">
      <c r="A850" s="79"/>
    </row>
    <row r="851" spans="1:1">
      <c r="A851" s="79"/>
    </row>
    <row r="852" spans="1:1">
      <c r="A852" s="79"/>
    </row>
    <row r="853" spans="1:1">
      <c r="A853" s="79"/>
    </row>
    <row r="854" spans="1:1">
      <c r="A854" s="79"/>
    </row>
    <row r="855" spans="1:1">
      <c r="A855" s="79"/>
    </row>
    <row r="856" spans="1:1">
      <c r="A856" s="79"/>
    </row>
    <row r="857" spans="1:1">
      <c r="A857" s="79"/>
    </row>
    <row r="858" spans="1:1">
      <c r="A858" s="79"/>
    </row>
    <row r="859" spans="1:1">
      <c r="A859" s="79"/>
    </row>
    <row r="860" spans="1:1">
      <c r="A860" s="79"/>
    </row>
    <row r="861" spans="1:1">
      <c r="A861" s="79"/>
    </row>
    <row r="862" spans="1:1">
      <c r="A862" s="79"/>
    </row>
    <row r="863" spans="1:1">
      <c r="A863" s="79"/>
    </row>
    <row r="864" spans="1:1">
      <c r="A864" s="79"/>
    </row>
    <row r="865" spans="1:1">
      <c r="A865" s="79"/>
    </row>
    <row r="866" spans="1:1">
      <c r="A866" s="79"/>
    </row>
    <row r="867" spans="1:1">
      <c r="A867" s="79"/>
    </row>
    <row r="868" spans="1:1">
      <c r="A868" s="79"/>
    </row>
    <row r="869" spans="1:1">
      <c r="A869" s="79"/>
    </row>
    <row r="870" spans="1:1">
      <c r="A870" s="79"/>
    </row>
    <row r="871" spans="1:1">
      <c r="A871" s="79"/>
    </row>
    <row r="872" spans="1:1">
      <c r="A872" s="79"/>
    </row>
    <row r="873" spans="1:1">
      <c r="A873" s="79"/>
    </row>
    <row r="874" spans="1:1">
      <c r="A874" s="79"/>
    </row>
    <row r="875" spans="1:1">
      <c r="A875" s="79"/>
    </row>
    <row r="876" spans="1:1">
      <c r="A876" s="79"/>
    </row>
    <row r="877" spans="1:1">
      <c r="A877" s="79"/>
    </row>
    <row r="878" spans="1:1">
      <c r="A878" s="79"/>
    </row>
    <row r="879" spans="1:1">
      <c r="A879" s="79"/>
    </row>
    <row r="880" spans="1:1">
      <c r="A880" s="79"/>
    </row>
    <row r="881" spans="1:1">
      <c r="A881" s="79"/>
    </row>
    <row r="882" spans="1:1">
      <c r="A882" s="79"/>
    </row>
    <row r="883" spans="1:1">
      <c r="A883" s="79"/>
    </row>
    <row r="884" spans="1:1">
      <c r="A884" s="79"/>
    </row>
    <row r="885" spans="1:1">
      <c r="A885" s="79"/>
    </row>
    <row r="886" spans="1:1">
      <c r="A886" s="79"/>
    </row>
    <row r="887" spans="1:1">
      <c r="A887" s="79"/>
    </row>
    <row r="888" spans="1:1">
      <c r="A888" s="79"/>
    </row>
    <row r="889" spans="1:1">
      <c r="A889" s="79"/>
    </row>
    <row r="890" spans="1:1">
      <c r="A890" s="79"/>
    </row>
    <row r="891" spans="1:1">
      <c r="A891" s="79"/>
    </row>
    <row r="892" spans="1:1">
      <c r="A892" s="79"/>
    </row>
    <row r="893" spans="1:1">
      <c r="A893" s="79"/>
    </row>
    <row r="894" spans="1:1">
      <c r="A894" s="79"/>
    </row>
    <row r="895" spans="1:1">
      <c r="A895" s="79"/>
    </row>
    <row r="896" spans="1:1">
      <c r="A896" s="79"/>
    </row>
    <row r="897" spans="1:1">
      <c r="A897" s="79"/>
    </row>
    <row r="898" spans="1:1">
      <c r="A898" s="79"/>
    </row>
    <row r="899" spans="1:1">
      <c r="A899" s="79"/>
    </row>
    <row r="900" spans="1:1">
      <c r="A900" s="79"/>
    </row>
    <row r="901" spans="1:1">
      <c r="A901" s="79"/>
    </row>
    <row r="902" spans="1:1">
      <c r="A902" s="79"/>
    </row>
    <row r="903" spans="1:1">
      <c r="A903" s="79"/>
    </row>
    <row r="904" spans="1:1">
      <c r="A904" s="79"/>
    </row>
    <row r="905" spans="1:1">
      <c r="A905" s="79"/>
    </row>
    <row r="906" spans="1:1">
      <c r="A906" s="79"/>
    </row>
    <row r="907" spans="1:1">
      <c r="A907" s="79"/>
    </row>
    <row r="908" spans="1:1">
      <c r="A908" s="79"/>
    </row>
    <row r="909" spans="1:1">
      <c r="A909" s="79"/>
    </row>
    <row r="910" spans="1:1">
      <c r="A910" s="79"/>
    </row>
    <row r="911" spans="1:1">
      <c r="A911" s="79"/>
    </row>
    <row r="912" spans="1:1">
      <c r="A912" s="79"/>
    </row>
    <row r="913" spans="1:1">
      <c r="A913" s="79"/>
    </row>
    <row r="914" spans="1:1">
      <c r="A914" s="79"/>
    </row>
    <row r="915" spans="1:1">
      <c r="A915" s="79"/>
    </row>
    <row r="916" spans="1:1">
      <c r="A916" s="79"/>
    </row>
    <row r="917" spans="1:1">
      <c r="A917" s="79"/>
    </row>
    <row r="918" spans="1:1">
      <c r="A918" s="79"/>
    </row>
    <row r="919" spans="1:1">
      <c r="A919" s="79"/>
    </row>
    <row r="920" spans="1:1">
      <c r="A920" s="79"/>
    </row>
    <row r="921" spans="1:1">
      <c r="A921" s="79"/>
    </row>
    <row r="922" spans="1:1">
      <c r="A922" s="79"/>
    </row>
    <row r="923" spans="1:1">
      <c r="A923" s="79"/>
    </row>
    <row r="924" spans="1:1">
      <c r="A924" s="79"/>
    </row>
    <row r="925" spans="1:1">
      <c r="A925" s="79"/>
    </row>
    <row r="926" spans="1:1">
      <c r="A926" s="79"/>
    </row>
    <row r="927" spans="1:1">
      <c r="A927" s="79"/>
    </row>
    <row r="928" spans="1:1">
      <c r="A928" s="79"/>
    </row>
    <row r="929" spans="1:1">
      <c r="A929" s="79"/>
    </row>
    <row r="930" spans="1:1">
      <c r="A930" s="79"/>
    </row>
    <row r="931" spans="1:1">
      <c r="A931" s="79"/>
    </row>
    <row r="932" spans="1:1">
      <c r="A932" s="79"/>
    </row>
    <row r="933" spans="1:1">
      <c r="A933" s="79"/>
    </row>
    <row r="934" spans="1:1">
      <c r="A934" s="79"/>
    </row>
    <row r="935" spans="1:1">
      <c r="A935" s="79"/>
    </row>
    <row r="936" spans="1:1">
      <c r="A936" s="79"/>
    </row>
    <row r="937" spans="1:1">
      <c r="A937" s="79"/>
    </row>
    <row r="938" spans="1:1">
      <c r="A938" s="79"/>
    </row>
    <row r="939" spans="1:1">
      <c r="A939" s="79"/>
    </row>
    <row r="940" spans="1:1">
      <c r="A940" s="79"/>
    </row>
    <row r="941" spans="1:1">
      <c r="A941" s="79"/>
    </row>
    <row r="942" spans="1:1">
      <c r="A942" s="79"/>
    </row>
    <row r="943" spans="1:1">
      <c r="A943" s="79"/>
    </row>
    <row r="944" spans="1:1">
      <c r="A944" s="79"/>
    </row>
    <row r="945" spans="1:1">
      <c r="A945" s="79"/>
    </row>
    <row r="946" spans="1:1">
      <c r="A946" s="79"/>
    </row>
    <row r="947" spans="1:1">
      <c r="A947" s="79"/>
    </row>
    <row r="948" spans="1:1">
      <c r="A948" s="79"/>
    </row>
    <row r="949" spans="1:1">
      <c r="A949" s="79"/>
    </row>
    <row r="950" spans="1:1">
      <c r="A950" s="79"/>
    </row>
    <row r="951" spans="1:1">
      <c r="A951" s="79"/>
    </row>
    <row r="952" spans="1:1">
      <c r="A952" s="79"/>
    </row>
    <row r="953" spans="1:1">
      <c r="A953" s="79"/>
    </row>
    <row r="954" spans="1:1">
      <c r="A954" s="79"/>
    </row>
    <row r="955" spans="1:1">
      <c r="A955" s="79"/>
    </row>
    <row r="956" spans="1:1">
      <c r="A956" s="79"/>
    </row>
    <row r="957" spans="1:1">
      <c r="A957" s="79"/>
    </row>
    <row r="958" spans="1:1">
      <c r="A958" s="79"/>
    </row>
    <row r="959" spans="1:1">
      <c r="A959" s="79"/>
    </row>
    <row r="960" spans="1:1">
      <c r="A960" s="79"/>
    </row>
    <row r="961" spans="1:1">
      <c r="A961" s="79"/>
    </row>
    <row r="962" spans="1:1">
      <c r="A962" s="79"/>
    </row>
    <row r="963" spans="1:1">
      <c r="A963" s="79"/>
    </row>
    <row r="964" spans="1:1">
      <c r="A964" s="79"/>
    </row>
    <row r="965" spans="1:1">
      <c r="A965" s="79"/>
    </row>
    <row r="966" spans="1:1">
      <c r="A966" s="79"/>
    </row>
    <row r="967" spans="1:1">
      <c r="A967" s="79"/>
    </row>
    <row r="968" spans="1:1">
      <c r="A968" s="79"/>
    </row>
    <row r="969" spans="1:1">
      <c r="A969" s="79"/>
    </row>
    <row r="970" spans="1:1">
      <c r="A970" s="79"/>
    </row>
    <row r="971" spans="1:1">
      <c r="A971" s="79"/>
    </row>
    <row r="972" spans="1:1">
      <c r="A972" s="79"/>
    </row>
    <row r="973" spans="1:1">
      <c r="A973" s="79"/>
    </row>
    <row r="974" spans="1:1">
      <c r="A974" s="79"/>
    </row>
    <row r="975" spans="1:1">
      <c r="A975" s="79"/>
    </row>
    <row r="976" spans="1:1">
      <c r="A976" s="79"/>
    </row>
    <row r="977" spans="1:1">
      <c r="A977" s="79"/>
    </row>
    <row r="978" spans="1:1">
      <c r="A978" s="79"/>
    </row>
    <row r="979" spans="1:1">
      <c r="A979" s="79"/>
    </row>
    <row r="980" spans="1:1">
      <c r="A980" s="79"/>
    </row>
    <row r="981" spans="1:1">
      <c r="A981" s="79"/>
    </row>
    <row r="982" spans="1:1">
      <c r="A982" s="79"/>
    </row>
    <row r="983" spans="1:1">
      <c r="A983" s="79"/>
    </row>
    <row r="984" spans="1:1">
      <c r="A984" s="79"/>
    </row>
    <row r="985" spans="1:1">
      <c r="A985" s="79"/>
    </row>
    <row r="986" spans="1:1">
      <c r="A986" s="79"/>
    </row>
    <row r="987" spans="1:1">
      <c r="A987" s="79"/>
    </row>
    <row r="988" spans="1:1">
      <c r="A988" s="79"/>
    </row>
    <row r="989" spans="1:1">
      <c r="A989" s="79"/>
    </row>
    <row r="990" spans="1:1">
      <c r="A990" s="79"/>
    </row>
    <row r="991" spans="1:1">
      <c r="A991" s="79"/>
    </row>
    <row r="992" spans="1:1">
      <c r="A992" s="79"/>
    </row>
    <row r="993" spans="1:1">
      <c r="A993" s="79"/>
    </row>
    <row r="994" spans="1:1">
      <c r="A994" s="79"/>
    </row>
    <row r="995" spans="1:1">
      <c r="A995" s="79"/>
    </row>
    <row r="996" spans="1:1">
      <c r="A996" s="79"/>
    </row>
    <row r="997" spans="1:1">
      <c r="A997" s="79"/>
    </row>
    <row r="998" spans="1:1">
      <c r="A998" s="79"/>
    </row>
    <row r="999" spans="1:1">
      <c r="A999" s="79"/>
    </row>
    <row r="1000" spans="1:1">
      <c r="A1000" s="79"/>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1"/>
  <sheetViews>
    <sheetView zoomScale="90" zoomScaleNormal="90" workbookViewId="0">
      <pane xSplit="1" ySplit="2" topLeftCell="B12" activePane="bottomRight" state="frozen"/>
      <selection pane="topRight" activeCell="B1" sqref="B1"/>
      <selection pane="bottomLeft" activeCell="A3" sqref="A3"/>
      <selection pane="bottomRight" activeCell="D24" activeCellId="1" sqref="D26:D28 D24"/>
    </sheetView>
  </sheetViews>
  <sheetFormatPr defaultRowHeight="15"/>
  <cols>
    <col min="1" max="1" width="21" bestFit="1" customWidth="1"/>
  </cols>
  <sheetData>
    <row r="1" spans="1:9" ht="27.75" customHeight="1">
      <c r="A1" s="19" t="s">
        <v>39</v>
      </c>
      <c r="B1" s="10" t="s">
        <v>40</v>
      </c>
      <c r="C1" s="10" t="s">
        <v>40</v>
      </c>
      <c r="D1" s="10" t="s">
        <v>40</v>
      </c>
      <c r="E1" s="10" t="s">
        <v>40</v>
      </c>
      <c r="F1" s="10" t="s">
        <v>40</v>
      </c>
      <c r="G1" s="10" t="s">
        <v>40</v>
      </c>
      <c r="H1" s="10" t="s">
        <v>40</v>
      </c>
      <c r="I1" s="19" t="s">
        <v>41</v>
      </c>
    </row>
    <row r="2" spans="1:9">
      <c r="A2" s="19" t="s">
        <v>207</v>
      </c>
      <c r="B2" s="10" t="s">
        <v>5</v>
      </c>
      <c r="C2" s="10">
        <v>1</v>
      </c>
      <c r="D2" s="10">
        <v>2</v>
      </c>
      <c r="E2" s="10">
        <v>3</v>
      </c>
      <c r="F2" s="10">
        <v>4</v>
      </c>
      <c r="G2" s="10">
        <v>5</v>
      </c>
      <c r="H2" s="10">
        <v>6</v>
      </c>
      <c r="I2" s="19"/>
    </row>
    <row r="3" spans="1:9">
      <c r="A3" s="18" t="s">
        <v>42</v>
      </c>
      <c r="B3" s="22" t="b">
        <v>1</v>
      </c>
      <c r="C3" s="22" t="b">
        <v>1</v>
      </c>
      <c r="D3" s="22" t="b">
        <v>1</v>
      </c>
      <c r="E3" s="22" t="b">
        <v>1</v>
      </c>
      <c r="F3" s="22" t="b">
        <v>1</v>
      </c>
      <c r="G3" s="22" t="b">
        <v>1</v>
      </c>
      <c r="H3" s="22" t="b">
        <v>1</v>
      </c>
      <c r="I3" s="20" t="s">
        <v>462</v>
      </c>
    </row>
    <row r="4" spans="1:9">
      <c r="A4" s="18" t="s">
        <v>43</v>
      </c>
      <c r="B4" s="22" t="b">
        <v>1</v>
      </c>
      <c r="C4" s="22" t="b">
        <v>1</v>
      </c>
      <c r="D4" s="22" t="b">
        <v>1</v>
      </c>
      <c r="E4" s="22" t="b">
        <v>1</v>
      </c>
      <c r="F4" s="22" t="b">
        <v>1</v>
      </c>
      <c r="G4" s="22" t="b">
        <v>0</v>
      </c>
      <c r="H4" s="22" t="b">
        <v>0</v>
      </c>
      <c r="I4" s="20" t="s">
        <v>463</v>
      </c>
    </row>
    <row r="5" spans="1:9">
      <c r="A5" s="18" t="s">
        <v>45</v>
      </c>
      <c r="B5" s="22" t="b">
        <v>1</v>
      </c>
      <c r="C5" s="22" t="b">
        <v>1</v>
      </c>
      <c r="D5" s="22" t="b">
        <v>1</v>
      </c>
      <c r="E5" s="22" t="b">
        <v>1</v>
      </c>
      <c r="F5" s="22" t="b">
        <v>1</v>
      </c>
      <c r="G5" s="22" t="b">
        <v>0</v>
      </c>
      <c r="H5" s="22" t="b">
        <v>1</v>
      </c>
      <c r="I5" s="20" t="s">
        <v>492</v>
      </c>
    </row>
    <row r="6" spans="1:9">
      <c r="A6" s="18" t="s">
        <v>46</v>
      </c>
      <c r="B6" s="22" t="b">
        <v>0</v>
      </c>
      <c r="C6" s="22" t="b">
        <v>0</v>
      </c>
      <c r="D6" s="22" t="b">
        <v>0</v>
      </c>
      <c r="E6" s="22" t="b">
        <v>0</v>
      </c>
      <c r="F6" s="22" t="b">
        <v>1</v>
      </c>
      <c r="G6" s="22" t="b">
        <v>0</v>
      </c>
      <c r="H6" s="22" t="b">
        <v>0</v>
      </c>
      <c r="I6" s="21" t="s">
        <v>464</v>
      </c>
    </row>
    <row r="7" spans="1:9">
      <c r="A7" s="18" t="s">
        <v>47</v>
      </c>
      <c r="B7" s="22" t="b">
        <v>1</v>
      </c>
      <c r="C7" s="22" t="b">
        <v>1</v>
      </c>
      <c r="D7" s="22" t="b">
        <v>1</v>
      </c>
      <c r="E7" s="22" t="b">
        <v>0</v>
      </c>
      <c r="F7" s="22" t="b">
        <v>1</v>
      </c>
      <c r="G7" s="22" t="b">
        <v>0</v>
      </c>
      <c r="H7" s="22" t="b">
        <v>0</v>
      </c>
      <c r="I7" s="21" t="s">
        <v>493</v>
      </c>
    </row>
    <row r="8" spans="1:9">
      <c r="A8" s="18" t="s">
        <v>281</v>
      </c>
      <c r="B8" s="22" t="b">
        <v>1</v>
      </c>
      <c r="C8" s="22" t="b">
        <v>1</v>
      </c>
      <c r="D8" s="22" t="b">
        <v>1</v>
      </c>
      <c r="E8" s="22" t="b">
        <v>1</v>
      </c>
      <c r="F8" s="22" t="b">
        <v>1</v>
      </c>
      <c r="G8" s="22" t="b">
        <v>1</v>
      </c>
      <c r="H8" s="22" t="b">
        <v>1</v>
      </c>
      <c r="I8" s="21" t="s">
        <v>288</v>
      </c>
    </row>
    <row r="9" spans="1:9">
      <c r="A9" s="18" t="s">
        <v>282</v>
      </c>
      <c r="B9" s="22" t="b">
        <v>1</v>
      </c>
      <c r="C9" s="22" t="b">
        <v>1</v>
      </c>
      <c r="D9" s="22" t="b">
        <v>1</v>
      </c>
      <c r="E9" s="22" t="b">
        <v>1</v>
      </c>
      <c r="F9" s="22" t="b">
        <v>1</v>
      </c>
      <c r="G9" s="22" t="b">
        <v>1</v>
      </c>
      <c r="H9" s="22" t="b">
        <v>1</v>
      </c>
      <c r="I9" s="21" t="s">
        <v>289</v>
      </c>
    </row>
    <row r="10" spans="1:9">
      <c r="A10" s="18" t="s">
        <v>979</v>
      </c>
      <c r="B10" s="22" t="b">
        <v>1</v>
      </c>
      <c r="C10" s="22" t="b">
        <v>1</v>
      </c>
      <c r="D10" s="22" t="b">
        <v>1</v>
      </c>
      <c r="E10" s="22" t="b">
        <v>1</v>
      </c>
      <c r="F10" s="22" t="b">
        <v>1</v>
      </c>
      <c r="G10" s="22" t="b">
        <v>1</v>
      </c>
      <c r="H10" s="22" t="b">
        <v>1</v>
      </c>
      <c r="I10" s="21" t="s">
        <v>980</v>
      </c>
    </row>
    <row r="11" spans="1:9">
      <c r="A11" s="18" t="s">
        <v>868</v>
      </c>
      <c r="B11" s="22" t="b">
        <v>1</v>
      </c>
      <c r="C11" s="22" t="b">
        <v>1</v>
      </c>
      <c r="D11" s="22" t="b">
        <v>1</v>
      </c>
      <c r="E11" s="22" t="b">
        <v>0</v>
      </c>
      <c r="F11" s="22" t="b">
        <v>1</v>
      </c>
      <c r="G11" s="22" t="b">
        <v>0</v>
      </c>
      <c r="H11" s="22" t="b">
        <v>1</v>
      </c>
      <c r="I11" s="21" t="s">
        <v>981</v>
      </c>
    </row>
    <row r="12" spans="1:9">
      <c r="A12" s="18" t="s">
        <v>867</v>
      </c>
      <c r="B12" s="22" t="b">
        <v>1</v>
      </c>
      <c r="C12" s="22" t="b">
        <v>1</v>
      </c>
      <c r="D12" s="22" t="b">
        <v>1</v>
      </c>
      <c r="E12" s="22" t="b">
        <v>0</v>
      </c>
      <c r="F12" s="22" t="b">
        <v>1</v>
      </c>
      <c r="G12" s="22" t="b">
        <v>0</v>
      </c>
      <c r="H12" s="22" t="b">
        <v>1</v>
      </c>
      <c r="I12" s="21" t="s">
        <v>982</v>
      </c>
    </row>
    <row r="13" spans="1:9">
      <c r="A13" s="18" t="s">
        <v>869</v>
      </c>
      <c r="B13" s="22" t="b">
        <v>1</v>
      </c>
      <c r="C13" s="22" t="b">
        <v>1</v>
      </c>
      <c r="D13" s="22" t="b">
        <v>1</v>
      </c>
      <c r="E13" s="22" t="b">
        <v>0</v>
      </c>
      <c r="F13" s="22" t="b">
        <v>1</v>
      </c>
      <c r="G13" s="22" t="b">
        <v>0</v>
      </c>
      <c r="H13" s="22" t="b">
        <v>1</v>
      </c>
      <c r="I13" s="21" t="s">
        <v>983</v>
      </c>
    </row>
    <row r="14" spans="1:9">
      <c r="A14" s="18" t="s">
        <v>283</v>
      </c>
      <c r="B14" s="22" t="b">
        <v>1</v>
      </c>
      <c r="C14" s="22" t="b">
        <v>1</v>
      </c>
      <c r="D14" s="22" t="b">
        <v>1</v>
      </c>
      <c r="E14" s="22" t="b">
        <v>1</v>
      </c>
      <c r="F14" s="22" t="b">
        <v>1</v>
      </c>
      <c r="G14" s="22" t="b">
        <v>1</v>
      </c>
      <c r="H14" s="22" t="b">
        <v>1</v>
      </c>
      <c r="I14" s="21" t="s">
        <v>287</v>
      </c>
    </row>
    <row r="15" spans="1:9">
      <c r="A15" s="18" t="s">
        <v>284</v>
      </c>
      <c r="B15" s="22" t="b">
        <v>1</v>
      </c>
      <c r="C15" s="22" t="b">
        <v>1</v>
      </c>
      <c r="D15" s="22" t="b">
        <v>1</v>
      </c>
      <c r="E15" s="22" t="b">
        <v>1</v>
      </c>
      <c r="F15" s="22" t="b">
        <v>1</v>
      </c>
      <c r="G15" s="22" t="b">
        <v>1</v>
      </c>
      <c r="H15" s="22" t="b">
        <v>1</v>
      </c>
      <c r="I15" s="21" t="s">
        <v>287</v>
      </c>
    </row>
    <row r="16" spans="1:9">
      <c r="A16" s="18" t="s">
        <v>71</v>
      </c>
      <c r="B16" s="22" t="b">
        <v>1</v>
      </c>
      <c r="C16" s="22" t="b">
        <v>1</v>
      </c>
      <c r="D16" s="22" t="b">
        <v>1</v>
      </c>
      <c r="E16" s="22" t="b">
        <v>1</v>
      </c>
      <c r="F16" s="22" t="b">
        <v>1</v>
      </c>
      <c r="G16" s="22" t="b">
        <v>1</v>
      </c>
      <c r="H16" s="22" t="b">
        <v>1</v>
      </c>
      <c r="I16" s="21" t="s">
        <v>494</v>
      </c>
    </row>
    <row r="17" spans="1:9">
      <c r="A17" s="18" t="s">
        <v>48</v>
      </c>
      <c r="B17" s="22" t="b">
        <v>1</v>
      </c>
      <c r="C17" s="22" t="b">
        <v>1</v>
      </c>
      <c r="D17" s="22" t="b">
        <v>1</v>
      </c>
      <c r="E17" s="22" t="b">
        <v>1</v>
      </c>
      <c r="F17" s="22" t="b">
        <v>1</v>
      </c>
      <c r="G17" s="22" t="b">
        <v>1</v>
      </c>
      <c r="H17" s="22" t="b">
        <v>1</v>
      </c>
      <c r="I17" s="21" t="s">
        <v>495</v>
      </c>
    </row>
    <row r="18" spans="1:9">
      <c r="A18" s="18" t="s">
        <v>74</v>
      </c>
      <c r="B18" s="22" t="b">
        <v>1</v>
      </c>
      <c r="C18" s="22" t="b">
        <v>1</v>
      </c>
      <c r="D18" s="22" t="b">
        <v>1</v>
      </c>
      <c r="E18" s="22" t="b">
        <v>1</v>
      </c>
      <c r="F18" s="22" t="b">
        <v>1</v>
      </c>
      <c r="G18" s="22" t="b">
        <v>1</v>
      </c>
      <c r="H18" s="22" t="b">
        <v>1</v>
      </c>
      <c r="I18" s="21" t="s">
        <v>496</v>
      </c>
    </row>
    <row r="19" spans="1:9">
      <c r="A19" s="18" t="s">
        <v>285</v>
      </c>
      <c r="B19" s="22" t="b">
        <v>1</v>
      </c>
      <c r="C19" s="22" t="b">
        <v>1</v>
      </c>
      <c r="D19" s="22" t="b">
        <v>1</v>
      </c>
      <c r="E19" s="22" t="b">
        <v>1</v>
      </c>
      <c r="F19" s="22" t="b">
        <v>1</v>
      </c>
      <c r="G19" s="22" t="b">
        <v>1</v>
      </c>
      <c r="H19" s="22" t="b">
        <v>1</v>
      </c>
      <c r="I19" s="21" t="s">
        <v>497</v>
      </c>
    </row>
    <row r="20" spans="1:9">
      <c r="A20" s="18" t="s">
        <v>286</v>
      </c>
      <c r="B20" s="22" t="b">
        <v>1</v>
      </c>
      <c r="C20" s="22" t="b">
        <v>1</v>
      </c>
      <c r="D20" s="22" t="b">
        <v>1</v>
      </c>
      <c r="E20" s="22" t="b">
        <v>1</v>
      </c>
      <c r="F20" s="22" t="b">
        <v>1</v>
      </c>
      <c r="G20" s="22" t="b">
        <v>1</v>
      </c>
      <c r="H20" s="22" t="b">
        <v>1</v>
      </c>
      <c r="I20" s="21" t="s">
        <v>498</v>
      </c>
    </row>
    <row r="21" spans="1:9">
      <c r="A21" s="18" t="s">
        <v>137</v>
      </c>
      <c r="B21" s="22" t="b">
        <v>1</v>
      </c>
      <c r="C21" s="22" t="b">
        <v>1</v>
      </c>
      <c r="D21" s="22" t="b">
        <v>1</v>
      </c>
      <c r="E21" s="22" t="b">
        <v>0</v>
      </c>
      <c r="F21" s="22" t="b">
        <v>1</v>
      </c>
      <c r="G21" s="22" t="b">
        <v>0</v>
      </c>
      <c r="H21" s="22" t="b">
        <v>0</v>
      </c>
      <c r="I21" s="21" t="s">
        <v>484</v>
      </c>
    </row>
    <row r="22" spans="1:9">
      <c r="A22" s="18" t="s">
        <v>138</v>
      </c>
      <c r="B22" s="71" t="b">
        <v>1</v>
      </c>
      <c r="C22" s="71" t="b">
        <v>1</v>
      </c>
      <c r="D22" s="71" t="b">
        <v>1</v>
      </c>
      <c r="E22" s="71" t="b">
        <v>0</v>
      </c>
      <c r="F22" s="71" t="b">
        <v>1</v>
      </c>
      <c r="G22" s="71" t="b">
        <v>0</v>
      </c>
      <c r="H22" s="71" t="b">
        <v>0</v>
      </c>
      <c r="I22" s="21" t="s">
        <v>485</v>
      </c>
    </row>
    <row r="23" spans="1:9">
      <c r="A23" s="91" t="s">
        <v>49</v>
      </c>
      <c r="B23" s="33" t="b">
        <v>0</v>
      </c>
      <c r="C23" s="33" t="b">
        <v>1</v>
      </c>
      <c r="D23" s="33" t="b">
        <v>0</v>
      </c>
      <c r="E23" s="33" t="b">
        <v>0</v>
      </c>
      <c r="F23" s="33" t="b">
        <v>0</v>
      </c>
      <c r="G23" s="33" t="b">
        <v>0</v>
      </c>
      <c r="H23" s="92" t="b">
        <v>0</v>
      </c>
      <c r="I23" s="32" t="s">
        <v>486</v>
      </c>
    </row>
    <row r="24" spans="1:9">
      <c r="A24" s="93" t="s">
        <v>50</v>
      </c>
      <c r="B24" s="94" t="b">
        <f t="shared" ref="B24:G28" si="0">B$23</f>
        <v>0</v>
      </c>
      <c r="C24" s="94" t="b">
        <f t="shared" si="0"/>
        <v>1</v>
      </c>
      <c r="D24" s="72" t="b">
        <v>1</v>
      </c>
      <c r="E24" s="94" t="b">
        <f t="shared" si="0"/>
        <v>0</v>
      </c>
      <c r="F24" s="94" t="b">
        <f t="shared" si="0"/>
        <v>0</v>
      </c>
      <c r="G24" s="94" t="b">
        <f t="shared" si="0"/>
        <v>0</v>
      </c>
      <c r="H24" s="95" t="b">
        <v>1</v>
      </c>
      <c r="I24" s="32" t="s">
        <v>487</v>
      </c>
    </row>
    <row r="25" spans="1:9">
      <c r="A25" s="93" t="s">
        <v>693</v>
      </c>
      <c r="B25" s="94" t="b">
        <f t="shared" si="0"/>
        <v>0</v>
      </c>
      <c r="C25" s="94" t="b">
        <f t="shared" si="0"/>
        <v>1</v>
      </c>
      <c r="D25" s="94" t="b">
        <v>0</v>
      </c>
      <c r="E25" s="94" t="b">
        <f t="shared" si="0"/>
        <v>0</v>
      </c>
      <c r="F25" s="94" t="b">
        <f t="shared" si="0"/>
        <v>0</v>
      </c>
      <c r="G25" s="72" t="b">
        <v>1</v>
      </c>
      <c r="H25" s="95" t="b">
        <v>1</v>
      </c>
      <c r="I25" s="32" t="s">
        <v>465</v>
      </c>
    </row>
    <row r="26" spans="1:9">
      <c r="A26" s="93" t="s">
        <v>317</v>
      </c>
      <c r="B26" s="94" t="b">
        <f t="shared" ref="B26:G29" si="1">B$23</f>
        <v>0</v>
      </c>
      <c r="C26" s="94" t="b">
        <f t="shared" si="1"/>
        <v>1</v>
      </c>
      <c r="D26" s="72" t="b">
        <v>1</v>
      </c>
      <c r="E26" s="94" t="b">
        <f t="shared" si="0"/>
        <v>0</v>
      </c>
      <c r="F26" s="94" t="b">
        <f t="shared" si="1"/>
        <v>0</v>
      </c>
      <c r="G26" s="94" t="b">
        <f t="shared" si="1"/>
        <v>0</v>
      </c>
      <c r="H26" s="99" t="b">
        <v>0</v>
      </c>
      <c r="I26" s="32" t="s">
        <v>488</v>
      </c>
    </row>
    <row r="27" spans="1:9">
      <c r="A27" s="93" t="s">
        <v>51</v>
      </c>
      <c r="B27" s="94" t="b">
        <f t="shared" si="1"/>
        <v>0</v>
      </c>
      <c r="C27" s="94" t="b">
        <f t="shared" si="1"/>
        <v>1</v>
      </c>
      <c r="D27" s="72" t="b">
        <v>1</v>
      </c>
      <c r="E27" s="94" t="b">
        <f t="shared" si="0"/>
        <v>0</v>
      </c>
      <c r="F27" s="94" t="b">
        <f t="shared" si="1"/>
        <v>0</v>
      </c>
      <c r="G27" s="94" t="b">
        <f t="shared" si="1"/>
        <v>0</v>
      </c>
      <c r="H27" s="99" t="b">
        <v>0</v>
      </c>
      <c r="I27" s="32" t="s">
        <v>461</v>
      </c>
    </row>
    <row r="28" spans="1:9">
      <c r="A28" s="93" t="s">
        <v>191</v>
      </c>
      <c r="B28" s="94" t="b">
        <f t="shared" si="1"/>
        <v>0</v>
      </c>
      <c r="C28" s="94" t="b">
        <f t="shared" si="1"/>
        <v>1</v>
      </c>
      <c r="D28" s="72" t="b">
        <v>1</v>
      </c>
      <c r="E28" s="94" t="b">
        <f t="shared" si="0"/>
        <v>0</v>
      </c>
      <c r="F28" s="94" t="b">
        <f t="shared" si="1"/>
        <v>0</v>
      </c>
      <c r="G28" s="94" t="b">
        <f t="shared" si="1"/>
        <v>0</v>
      </c>
      <c r="H28" s="99" t="b">
        <v>0</v>
      </c>
      <c r="I28" s="32" t="s">
        <v>489</v>
      </c>
    </row>
    <row r="29" spans="1:9">
      <c r="A29" s="96" t="s">
        <v>694</v>
      </c>
      <c r="B29" s="97" t="b">
        <f t="shared" si="1"/>
        <v>0</v>
      </c>
      <c r="C29" s="97" t="b">
        <f t="shared" si="1"/>
        <v>1</v>
      </c>
      <c r="D29" s="97" t="b">
        <v>0</v>
      </c>
      <c r="E29" s="97" t="b">
        <f t="shared" si="1"/>
        <v>0</v>
      </c>
      <c r="F29" s="97" t="b">
        <f t="shared" si="1"/>
        <v>0</v>
      </c>
      <c r="G29" s="97" t="b">
        <f t="shared" si="1"/>
        <v>0</v>
      </c>
      <c r="H29" s="100" t="b">
        <v>0</v>
      </c>
      <c r="I29" s="32" t="s">
        <v>466</v>
      </c>
    </row>
    <row r="30" spans="1:9">
      <c r="A30" s="18" t="s">
        <v>52</v>
      </c>
      <c r="B30" s="88" t="b">
        <v>1</v>
      </c>
      <c r="C30" s="88" t="b">
        <v>1</v>
      </c>
      <c r="D30" s="88" t="b">
        <v>1</v>
      </c>
      <c r="E30" s="88" t="b">
        <v>1</v>
      </c>
      <c r="F30" s="88" t="b">
        <v>1</v>
      </c>
      <c r="G30" s="88" t="b">
        <v>1</v>
      </c>
      <c r="H30" s="88" t="b">
        <v>1</v>
      </c>
      <c r="I30" s="21" t="s">
        <v>490</v>
      </c>
    </row>
    <row r="31" spans="1:9">
      <c r="A31" s="18" t="s">
        <v>53</v>
      </c>
      <c r="B31" s="22" t="b">
        <v>1</v>
      </c>
      <c r="C31" s="22" t="b">
        <v>1</v>
      </c>
      <c r="D31" s="22" t="b">
        <v>1</v>
      </c>
      <c r="E31" s="22" t="b">
        <v>1</v>
      </c>
      <c r="F31" s="22" t="b">
        <v>1</v>
      </c>
      <c r="G31" s="22" t="b">
        <v>1</v>
      </c>
      <c r="H31" s="22" t="b">
        <v>1</v>
      </c>
      <c r="I31" s="21" t="s">
        <v>491</v>
      </c>
    </row>
    <row r="32" spans="1:9">
      <c r="A32" s="18" t="s">
        <v>75</v>
      </c>
      <c r="B32" s="22" t="b">
        <v>1</v>
      </c>
      <c r="C32" s="22" t="b">
        <v>1</v>
      </c>
      <c r="D32" s="22" t="b">
        <v>1</v>
      </c>
      <c r="E32" s="22" t="b">
        <v>1</v>
      </c>
      <c r="F32" s="22" t="b">
        <v>1</v>
      </c>
      <c r="G32" s="22" t="b">
        <v>1</v>
      </c>
      <c r="H32" s="22" t="b">
        <v>1</v>
      </c>
      <c r="I32" s="21" t="s">
        <v>76</v>
      </c>
    </row>
    <row r="33" spans="1:9">
      <c r="A33" s="18" t="s">
        <v>54</v>
      </c>
      <c r="B33" s="22" t="b">
        <v>1</v>
      </c>
      <c r="C33" s="22" t="b">
        <v>1</v>
      </c>
      <c r="D33" s="22" t="b">
        <v>1</v>
      </c>
      <c r="E33" s="22" t="b">
        <v>1</v>
      </c>
      <c r="F33" s="22" t="b">
        <v>1</v>
      </c>
      <c r="G33" s="22" t="b">
        <v>1</v>
      </c>
      <c r="H33" s="22" t="b">
        <v>1</v>
      </c>
      <c r="I33" s="21" t="s">
        <v>476</v>
      </c>
    </row>
    <row r="34" spans="1:9">
      <c r="A34" s="18" t="s">
        <v>44</v>
      </c>
      <c r="B34" s="22" t="b">
        <v>1</v>
      </c>
      <c r="C34" s="22" t="b">
        <v>1</v>
      </c>
      <c r="D34" s="22" t="b">
        <v>1</v>
      </c>
      <c r="E34" s="22" t="b">
        <v>0</v>
      </c>
      <c r="F34" s="22" t="b">
        <v>1</v>
      </c>
      <c r="G34" s="22" t="b">
        <v>1</v>
      </c>
      <c r="H34" s="22" t="b">
        <v>1</v>
      </c>
      <c r="I34" s="21" t="s">
        <v>477</v>
      </c>
    </row>
    <row r="35" spans="1:9">
      <c r="A35" s="18" t="s">
        <v>55</v>
      </c>
      <c r="B35" s="22" t="b">
        <v>1</v>
      </c>
      <c r="C35" s="22" t="b">
        <v>1</v>
      </c>
      <c r="D35" s="22" t="b">
        <v>1</v>
      </c>
      <c r="E35" s="22" t="b">
        <v>0</v>
      </c>
      <c r="F35" s="22" t="b">
        <v>1</v>
      </c>
      <c r="G35" s="22" t="b">
        <v>1</v>
      </c>
      <c r="H35" s="22" t="b">
        <v>1</v>
      </c>
      <c r="I35" s="21" t="s">
        <v>478</v>
      </c>
    </row>
    <row r="36" spans="1:9">
      <c r="A36" s="18" t="s">
        <v>56</v>
      </c>
      <c r="B36" s="22" t="b">
        <v>1</v>
      </c>
      <c r="C36" s="22" t="b">
        <v>1</v>
      </c>
      <c r="D36" s="22" t="b">
        <v>1</v>
      </c>
      <c r="E36" s="22" t="b">
        <v>1</v>
      </c>
      <c r="F36" s="22" t="b">
        <v>1</v>
      </c>
      <c r="G36" s="22" t="b">
        <v>1</v>
      </c>
      <c r="H36" s="22" t="b">
        <v>1</v>
      </c>
      <c r="I36" s="21" t="s">
        <v>479</v>
      </c>
    </row>
    <row r="37" spans="1:9">
      <c r="A37" s="18" t="s">
        <v>57</v>
      </c>
      <c r="B37" s="22" t="b">
        <v>1</v>
      </c>
      <c r="C37" s="22" t="b">
        <v>1</v>
      </c>
      <c r="D37" s="22" t="b">
        <v>1</v>
      </c>
      <c r="E37" s="22" t="b">
        <v>1</v>
      </c>
      <c r="F37" s="22" t="b">
        <v>1</v>
      </c>
      <c r="G37" s="22" t="b">
        <v>0</v>
      </c>
      <c r="H37" s="22" t="b">
        <v>0</v>
      </c>
      <c r="I37" s="21" t="s">
        <v>480</v>
      </c>
    </row>
    <row r="38" spans="1:9">
      <c r="A38" s="18" t="s">
        <v>310</v>
      </c>
      <c r="B38" s="22" t="b">
        <v>1</v>
      </c>
      <c r="C38" s="22" t="b">
        <v>1</v>
      </c>
      <c r="D38" s="22" t="b">
        <v>1</v>
      </c>
      <c r="E38" s="22" t="b">
        <v>0</v>
      </c>
      <c r="F38" s="22" t="b">
        <v>1</v>
      </c>
      <c r="G38" s="22" t="b">
        <v>0</v>
      </c>
      <c r="H38" s="22" t="b">
        <v>0</v>
      </c>
      <c r="I38" s="21" t="s">
        <v>481</v>
      </c>
    </row>
    <row r="39" spans="1:9">
      <c r="A39" s="18" t="s">
        <v>311</v>
      </c>
      <c r="B39" s="22" t="b">
        <v>1</v>
      </c>
      <c r="C39" s="22" t="b">
        <v>1</v>
      </c>
      <c r="D39" s="22" t="b">
        <v>1</v>
      </c>
      <c r="E39" s="22" t="b">
        <v>0</v>
      </c>
      <c r="F39" s="22" t="b">
        <v>1</v>
      </c>
      <c r="G39" s="22" t="b">
        <v>0</v>
      </c>
      <c r="H39" s="22" t="b">
        <v>0</v>
      </c>
      <c r="I39" s="21" t="s">
        <v>482</v>
      </c>
    </row>
    <row r="40" spans="1:9">
      <c r="A40" s="18" t="s">
        <v>58</v>
      </c>
      <c r="B40" s="71" t="b">
        <v>1</v>
      </c>
      <c r="C40" s="71" t="b">
        <v>1</v>
      </c>
      <c r="D40" s="71" t="b">
        <v>1</v>
      </c>
      <c r="E40" s="71" t="b">
        <v>1</v>
      </c>
      <c r="F40" s="71" t="b">
        <v>1</v>
      </c>
      <c r="G40" s="71" t="b">
        <v>0</v>
      </c>
      <c r="H40" s="71" t="b">
        <v>0</v>
      </c>
      <c r="I40" s="21" t="s">
        <v>483</v>
      </c>
    </row>
    <row r="41" spans="1:9">
      <c r="A41" s="91" t="s">
        <v>155</v>
      </c>
      <c r="B41" s="33" t="b">
        <v>0</v>
      </c>
      <c r="C41" s="33" t="b">
        <v>1</v>
      </c>
      <c r="D41" s="33" t="b">
        <v>1</v>
      </c>
      <c r="E41" s="33" t="b">
        <v>0</v>
      </c>
      <c r="F41" s="33" t="b">
        <v>0</v>
      </c>
      <c r="G41" s="33" t="b">
        <v>0</v>
      </c>
      <c r="H41" s="92" t="b">
        <v>1</v>
      </c>
      <c r="I41" s="21" t="s">
        <v>499</v>
      </c>
    </row>
    <row r="42" spans="1:9">
      <c r="A42" s="93" t="s">
        <v>156</v>
      </c>
      <c r="B42" s="94" t="b">
        <f t="shared" ref="B42:G42" si="2">B$41</f>
        <v>0</v>
      </c>
      <c r="C42" s="94" t="b">
        <f t="shared" si="2"/>
        <v>1</v>
      </c>
      <c r="D42" s="94" t="b">
        <f t="shared" si="2"/>
        <v>1</v>
      </c>
      <c r="E42" s="94" t="b">
        <f t="shared" si="2"/>
        <v>0</v>
      </c>
      <c r="F42" s="94" t="b">
        <f t="shared" si="2"/>
        <v>0</v>
      </c>
      <c r="G42" s="94" t="b">
        <f t="shared" si="2"/>
        <v>0</v>
      </c>
      <c r="H42" s="95" t="b">
        <v>0</v>
      </c>
      <c r="I42" s="21" t="s">
        <v>500</v>
      </c>
    </row>
    <row r="43" spans="1:9">
      <c r="A43" s="93" t="s">
        <v>203</v>
      </c>
      <c r="B43" s="94" t="b">
        <f t="shared" ref="B43:G44" si="3">B$41</f>
        <v>0</v>
      </c>
      <c r="C43" s="94" t="b">
        <f t="shared" si="3"/>
        <v>1</v>
      </c>
      <c r="D43" s="94" t="b">
        <v>0</v>
      </c>
      <c r="E43" s="94" t="b">
        <f t="shared" si="3"/>
        <v>0</v>
      </c>
      <c r="F43" s="94" t="b">
        <f t="shared" si="3"/>
        <v>0</v>
      </c>
      <c r="G43" s="72" t="b">
        <v>0</v>
      </c>
      <c r="H43" s="95" t="b">
        <v>1</v>
      </c>
      <c r="I43" s="32" t="s">
        <v>502</v>
      </c>
    </row>
    <row r="44" spans="1:9">
      <c r="A44" s="96" t="s">
        <v>202</v>
      </c>
      <c r="B44" s="97" t="b">
        <f t="shared" si="3"/>
        <v>0</v>
      </c>
      <c r="C44" s="97" t="b">
        <f t="shared" si="3"/>
        <v>1</v>
      </c>
      <c r="D44" s="97" t="b">
        <v>0</v>
      </c>
      <c r="E44" s="97" t="b">
        <f t="shared" si="3"/>
        <v>0</v>
      </c>
      <c r="F44" s="97" t="b">
        <f t="shared" si="3"/>
        <v>0</v>
      </c>
      <c r="G44" s="97" t="b">
        <f t="shared" si="3"/>
        <v>0</v>
      </c>
      <c r="H44" s="98" t="b">
        <v>0</v>
      </c>
      <c r="I44" s="32" t="s">
        <v>501</v>
      </c>
    </row>
    <row r="45" spans="1:9">
      <c r="A45" s="18" t="s">
        <v>59</v>
      </c>
      <c r="B45" s="88" t="b">
        <v>1</v>
      </c>
      <c r="C45" s="88" t="b">
        <v>1</v>
      </c>
      <c r="D45" s="88" t="b">
        <v>1</v>
      </c>
      <c r="E45" s="88" t="b">
        <v>1</v>
      </c>
      <c r="F45" s="88" t="b">
        <v>1</v>
      </c>
      <c r="G45" s="88" t="b">
        <v>1</v>
      </c>
      <c r="H45" s="88" t="b">
        <v>1</v>
      </c>
      <c r="I45" s="21" t="s">
        <v>503</v>
      </c>
    </row>
    <row r="46" spans="1:9">
      <c r="A46" s="18" t="s">
        <v>60</v>
      </c>
      <c r="B46" s="22" t="b">
        <v>1</v>
      </c>
      <c r="C46" s="22" t="b">
        <v>1</v>
      </c>
      <c r="D46" s="22" t="b">
        <v>1</v>
      </c>
      <c r="E46" s="22" t="b">
        <v>0</v>
      </c>
      <c r="F46" s="22" t="b">
        <v>1</v>
      </c>
      <c r="G46" s="22" t="b">
        <v>1</v>
      </c>
      <c r="H46" s="22" t="b">
        <v>1</v>
      </c>
      <c r="I46" s="21" t="s">
        <v>467</v>
      </c>
    </row>
    <row r="47" spans="1:9">
      <c r="A47" s="18" t="s">
        <v>505</v>
      </c>
      <c r="B47" s="22" t="b">
        <v>1</v>
      </c>
      <c r="C47" s="22" t="b">
        <v>1</v>
      </c>
      <c r="D47" s="22" t="b">
        <v>1</v>
      </c>
      <c r="E47" s="22" t="b">
        <v>1</v>
      </c>
      <c r="F47" s="22" t="b">
        <v>1</v>
      </c>
      <c r="G47" s="22" t="b">
        <v>1</v>
      </c>
      <c r="H47" s="22" t="b">
        <v>1</v>
      </c>
      <c r="I47" s="21" t="s">
        <v>504</v>
      </c>
    </row>
    <row r="48" spans="1:9">
      <c r="A48" s="18" t="s">
        <v>834</v>
      </c>
      <c r="B48" s="22" t="b">
        <v>1</v>
      </c>
      <c r="C48" s="22" t="b">
        <v>1</v>
      </c>
      <c r="D48" s="22" t="b">
        <v>1</v>
      </c>
      <c r="E48" s="22" t="b">
        <v>0</v>
      </c>
      <c r="F48" s="22" t="b">
        <v>1</v>
      </c>
      <c r="G48" s="22" t="b">
        <v>1</v>
      </c>
      <c r="H48" s="22" t="b">
        <v>1</v>
      </c>
      <c r="I48" s="21" t="s">
        <v>467</v>
      </c>
    </row>
    <row r="49" spans="1:9">
      <c r="A49" s="18" t="s">
        <v>506</v>
      </c>
      <c r="B49" s="22" t="b">
        <v>1</v>
      </c>
      <c r="C49" s="22" t="b">
        <v>1</v>
      </c>
      <c r="D49" s="22" t="b">
        <v>1</v>
      </c>
      <c r="E49" s="22" t="b">
        <v>0</v>
      </c>
      <c r="F49" s="22" t="b">
        <v>1</v>
      </c>
      <c r="G49" s="22" t="b">
        <v>1</v>
      </c>
      <c r="H49" s="22" t="b">
        <v>1</v>
      </c>
      <c r="I49" s="21" t="s">
        <v>507</v>
      </c>
    </row>
    <row r="50" spans="1:9">
      <c r="A50" s="18" t="s">
        <v>695</v>
      </c>
      <c r="B50" s="22" t="b">
        <v>1</v>
      </c>
      <c r="C50" s="22" t="b">
        <v>1</v>
      </c>
      <c r="D50" s="22" t="b">
        <v>1</v>
      </c>
      <c r="E50" s="22" t="b">
        <v>0</v>
      </c>
      <c r="F50" s="22" t="b">
        <v>1</v>
      </c>
      <c r="G50" s="22" t="b">
        <v>1</v>
      </c>
      <c r="H50" s="22" t="b">
        <v>1</v>
      </c>
      <c r="I50" s="21" t="s">
        <v>699</v>
      </c>
    </row>
    <row r="51" spans="1:9">
      <c r="A51" s="18" t="s">
        <v>63</v>
      </c>
      <c r="B51" s="22" t="b">
        <v>1</v>
      </c>
      <c r="C51" s="22" t="b">
        <v>1</v>
      </c>
      <c r="D51" s="22" t="b">
        <v>1</v>
      </c>
      <c r="E51" s="22" t="b">
        <v>0</v>
      </c>
      <c r="F51" s="22" t="b">
        <v>1</v>
      </c>
      <c r="G51" s="22" t="b">
        <v>1</v>
      </c>
      <c r="H51" s="22" t="b">
        <v>1</v>
      </c>
      <c r="I51" s="21" t="s">
        <v>468</v>
      </c>
    </row>
    <row r="52" spans="1:9">
      <c r="A52" s="18" t="s">
        <v>61</v>
      </c>
      <c r="B52" s="22" t="b">
        <v>1</v>
      </c>
      <c r="C52" s="22" t="b">
        <v>1</v>
      </c>
      <c r="D52" s="22" t="b">
        <v>1</v>
      </c>
      <c r="E52" s="22" t="b">
        <v>0</v>
      </c>
      <c r="F52" s="22" t="b">
        <v>1</v>
      </c>
      <c r="G52" s="22" t="b">
        <v>1</v>
      </c>
      <c r="H52" s="22" t="b">
        <v>1</v>
      </c>
      <c r="I52" s="21" t="s">
        <v>469</v>
      </c>
    </row>
    <row r="53" spans="1:9">
      <c r="A53" s="18" t="s">
        <v>509</v>
      </c>
      <c r="B53" s="22" t="b">
        <v>1</v>
      </c>
      <c r="C53" s="22" t="b">
        <v>1</v>
      </c>
      <c r="D53" s="22" t="b">
        <v>1</v>
      </c>
      <c r="E53" s="22" t="b">
        <v>1</v>
      </c>
      <c r="F53" s="22" t="b">
        <v>1</v>
      </c>
      <c r="G53" s="22" t="b">
        <v>1</v>
      </c>
      <c r="H53" s="22" t="b">
        <v>1</v>
      </c>
      <c r="I53" s="21" t="s">
        <v>504</v>
      </c>
    </row>
    <row r="54" spans="1:9">
      <c r="A54" s="18" t="s">
        <v>510</v>
      </c>
      <c r="B54" s="22" t="b">
        <v>1</v>
      </c>
      <c r="C54" s="22" t="b">
        <v>1</v>
      </c>
      <c r="D54" s="22" t="b">
        <v>1</v>
      </c>
      <c r="E54" s="22" t="b">
        <v>0</v>
      </c>
      <c r="F54" s="22" t="b">
        <v>1</v>
      </c>
      <c r="G54" s="22" t="b">
        <v>1</v>
      </c>
      <c r="H54" s="22" t="b">
        <v>1</v>
      </c>
      <c r="I54" s="21" t="s">
        <v>508</v>
      </c>
    </row>
    <row r="55" spans="1:9">
      <c r="A55" s="18" t="s">
        <v>696</v>
      </c>
      <c r="B55" s="22" t="b">
        <v>1</v>
      </c>
      <c r="C55" s="22" t="b">
        <v>1</v>
      </c>
      <c r="D55" s="22" t="b">
        <v>1</v>
      </c>
      <c r="E55" s="22" t="b">
        <v>0</v>
      </c>
      <c r="F55" s="22" t="b">
        <v>1</v>
      </c>
      <c r="G55" s="22" t="b">
        <v>1</v>
      </c>
      <c r="H55" s="22" t="b">
        <v>1</v>
      </c>
      <c r="I55" s="21" t="s">
        <v>698</v>
      </c>
    </row>
    <row r="56" spans="1:9">
      <c r="A56" s="18" t="s">
        <v>64</v>
      </c>
      <c r="B56" s="22" t="b">
        <v>1</v>
      </c>
      <c r="C56" s="22" t="b">
        <v>1</v>
      </c>
      <c r="D56" s="22" t="b">
        <v>1</v>
      </c>
      <c r="E56" s="22" t="b">
        <v>0</v>
      </c>
      <c r="F56" s="22" t="b">
        <v>1</v>
      </c>
      <c r="G56" s="22" t="b">
        <v>1</v>
      </c>
      <c r="H56" s="22" t="b">
        <v>1</v>
      </c>
      <c r="I56" s="21" t="s">
        <v>470</v>
      </c>
    </row>
    <row r="57" spans="1:9">
      <c r="A57" s="18" t="s">
        <v>62</v>
      </c>
      <c r="B57" s="22" t="b">
        <v>1</v>
      </c>
      <c r="C57" s="22" t="b">
        <v>1</v>
      </c>
      <c r="D57" s="22" t="b">
        <v>1</v>
      </c>
      <c r="E57" s="22" t="b">
        <v>0</v>
      </c>
      <c r="F57" s="22" t="b">
        <v>1</v>
      </c>
      <c r="G57" s="22" t="b">
        <v>1</v>
      </c>
      <c r="H57" s="22" t="b">
        <v>1</v>
      </c>
      <c r="I57" s="21" t="s">
        <v>471</v>
      </c>
    </row>
    <row r="58" spans="1:9">
      <c r="A58" s="18" t="s">
        <v>65</v>
      </c>
      <c r="B58" s="22" t="b">
        <v>1</v>
      </c>
      <c r="C58" s="22" t="b">
        <v>1</v>
      </c>
      <c r="D58" s="22" t="b">
        <v>1</v>
      </c>
      <c r="E58" s="22" t="b">
        <v>0</v>
      </c>
      <c r="F58" s="22" t="b">
        <v>1</v>
      </c>
      <c r="G58" s="22" t="b">
        <v>1</v>
      </c>
      <c r="H58" s="22" t="b">
        <v>1</v>
      </c>
      <c r="I58" s="21" t="s">
        <v>472</v>
      </c>
    </row>
    <row r="59" spans="1:9">
      <c r="A59" s="18" t="s">
        <v>66</v>
      </c>
      <c r="B59" s="22" t="b">
        <v>1</v>
      </c>
      <c r="C59" s="22" t="b">
        <v>1</v>
      </c>
      <c r="D59" s="22" t="b">
        <v>1</v>
      </c>
      <c r="E59" s="22" t="b">
        <v>0</v>
      </c>
      <c r="F59" s="22" t="b">
        <v>1</v>
      </c>
      <c r="G59" s="22" t="b">
        <v>1</v>
      </c>
      <c r="H59" s="22" t="b">
        <v>1</v>
      </c>
      <c r="I59" s="21" t="s">
        <v>473</v>
      </c>
    </row>
    <row r="60" spans="1:9">
      <c r="A60" s="18" t="s">
        <v>67</v>
      </c>
      <c r="B60" s="22" t="b">
        <v>1</v>
      </c>
      <c r="C60" s="22" t="b">
        <v>1</v>
      </c>
      <c r="D60" s="22" t="b">
        <v>1</v>
      </c>
      <c r="E60" s="22" t="b">
        <v>1</v>
      </c>
      <c r="F60" s="22" t="b">
        <v>1</v>
      </c>
      <c r="G60" s="22" t="b">
        <v>1</v>
      </c>
      <c r="H60" s="22" t="b">
        <v>1</v>
      </c>
      <c r="I60" s="21" t="s">
        <v>474</v>
      </c>
    </row>
    <row r="61" spans="1:9">
      <c r="A61" s="18" t="s">
        <v>68</v>
      </c>
      <c r="B61" s="22" t="b">
        <v>1</v>
      </c>
      <c r="C61" s="22" t="b">
        <v>1</v>
      </c>
      <c r="D61" s="22" t="b">
        <v>1</v>
      </c>
      <c r="E61" s="22" t="b">
        <v>0</v>
      </c>
      <c r="F61" s="22" t="b">
        <v>1</v>
      </c>
      <c r="G61" s="22" t="b">
        <v>1</v>
      </c>
      <c r="H61" s="22" t="b">
        <v>1</v>
      </c>
      <c r="I61" s="21" t="s">
        <v>475</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s>
  <sheetFormatPr defaultRowHeight="15"/>
  <cols>
    <col min="3" max="3" width="22.5703125" bestFit="1" customWidth="1"/>
  </cols>
  <sheetData>
    <row r="3" spans="2:4">
      <c r="B3" s="162" t="s">
        <v>1</v>
      </c>
      <c r="C3" s="163" t="s">
        <v>2</v>
      </c>
      <c r="D3" s="163" t="s">
        <v>3</v>
      </c>
    </row>
    <row r="4" spans="2:4">
      <c r="B4" s="164" t="s">
        <v>18</v>
      </c>
      <c r="C4" s="165"/>
      <c r="D4" s="166"/>
    </row>
    <row r="5" spans="2:4">
      <c r="B5" s="26" t="s">
        <v>10</v>
      </c>
      <c r="C5" s="167" t="s">
        <v>23</v>
      </c>
      <c r="D5" s="166"/>
    </row>
    <row r="6" spans="2:4">
      <c r="B6" s="26" t="s">
        <v>10</v>
      </c>
      <c r="C6" s="167" t="s">
        <v>734</v>
      </c>
      <c r="D6" s="166"/>
    </row>
    <row r="7" spans="2:4">
      <c r="B7" s="26" t="s">
        <v>10</v>
      </c>
      <c r="C7" s="167" t="s">
        <v>878</v>
      </c>
      <c r="D7" s="166"/>
    </row>
    <row r="8" spans="2:4">
      <c r="B8" s="26" t="s">
        <v>10</v>
      </c>
      <c r="C8" s="167" t="s">
        <v>875</v>
      </c>
      <c r="D8" s="166"/>
    </row>
    <row r="9" spans="2:4">
      <c r="B9" s="26" t="s">
        <v>10</v>
      </c>
      <c r="C9" s="167" t="s">
        <v>876</v>
      </c>
      <c r="D9" s="166"/>
    </row>
    <row r="10" spans="2:4">
      <c r="B10" s="26" t="s">
        <v>10</v>
      </c>
      <c r="C10" s="167" t="s">
        <v>877</v>
      </c>
      <c r="D10" s="166"/>
    </row>
    <row r="11" spans="2:4">
      <c r="B11" s="26" t="s">
        <v>10</v>
      </c>
      <c r="C11" s="167" t="s">
        <v>697</v>
      </c>
      <c r="D11" s="166"/>
    </row>
    <row r="12" spans="2:4">
      <c r="B12" s="26" t="s">
        <v>10</v>
      </c>
      <c r="C12" s="167" t="s">
        <v>25</v>
      </c>
      <c r="D12" s="166"/>
    </row>
    <row r="13" spans="2:4">
      <c r="B13" s="26" t="s">
        <v>10</v>
      </c>
      <c r="C13" s="167" t="s">
        <v>26</v>
      </c>
      <c r="D13" s="166"/>
    </row>
    <row r="14" spans="2:4">
      <c r="B14" s="26" t="s">
        <v>10</v>
      </c>
      <c r="C14" s="167" t="s">
        <v>516</v>
      </c>
      <c r="D14" s="166"/>
    </row>
    <row r="15" spans="2:4">
      <c r="B15" s="26" t="s">
        <v>10</v>
      </c>
      <c r="C15" s="167" t="s">
        <v>201</v>
      </c>
      <c r="D15" s="166"/>
    </row>
    <row r="16" spans="2:4">
      <c r="B16" s="168" t="s">
        <v>0</v>
      </c>
      <c r="C16" s="167" t="s">
        <v>383</v>
      </c>
      <c r="D16" s="169"/>
    </row>
    <row r="17" spans="2:4">
      <c r="B17" s="168" t="s">
        <v>0</v>
      </c>
      <c r="C17" s="167" t="s">
        <v>384</v>
      </c>
      <c r="D17" s="169"/>
    </row>
    <row r="18" spans="2:4">
      <c r="B18" s="26" t="s">
        <v>10</v>
      </c>
      <c r="C18" s="167" t="s">
        <v>29</v>
      </c>
      <c r="D18" s="166"/>
    </row>
    <row r="19" spans="2:4">
      <c r="B19" s="26" t="s">
        <v>10</v>
      </c>
      <c r="C19" s="167" t="s">
        <v>29</v>
      </c>
      <c r="D19" s="166"/>
    </row>
    <row r="20" spans="2:4">
      <c r="B20" s="26" t="s">
        <v>10</v>
      </c>
      <c r="C20" s="167" t="s">
        <v>806</v>
      </c>
      <c r="D20" s="166"/>
    </row>
    <row r="21" spans="2:4">
      <c r="B21" s="26" t="s">
        <v>10</v>
      </c>
      <c r="C21" s="167" t="s">
        <v>22</v>
      </c>
      <c r="D21" s="166"/>
    </row>
    <row r="22" spans="2:4">
      <c r="B22" s="26" t="s">
        <v>10</v>
      </c>
      <c r="C22" s="167" t="s">
        <v>22</v>
      </c>
      <c r="D22" s="166"/>
    </row>
    <row r="23" spans="2:4">
      <c r="B23" s="26" t="s">
        <v>10</v>
      </c>
      <c r="C23" s="167" t="s">
        <v>22</v>
      </c>
      <c r="D23" s="166"/>
    </row>
    <row r="24" spans="2:4">
      <c r="B24" s="26" t="s">
        <v>10</v>
      </c>
      <c r="C24" s="167" t="s">
        <v>21</v>
      </c>
      <c r="D24" s="166"/>
    </row>
    <row r="25" spans="2:4">
      <c r="B25" s="26" t="s">
        <v>10</v>
      </c>
      <c r="C25" s="167" t="s">
        <v>21</v>
      </c>
      <c r="D25" s="166"/>
    </row>
    <row r="26" spans="2:4">
      <c r="B26" s="26" t="s">
        <v>10</v>
      </c>
      <c r="C26" s="167" t="s">
        <v>21</v>
      </c>
      <c r="D26" s="166"/>
    </row>
    <row r="27" spans="2:4">
      <c r="B27" s="26" t="s">
        <v>10</v>
      </c>
      <c r="C27" s="167" t="s">
        <v>21</v>
      </c>
      <c r="D27" s="166"/>
    </row>
    <row r="28" spans="2:4">
      <c r="B28" s="26" t="s">
        <v>10</v>
      </c>
      <c r="C28" s="167" t="s">
        <v>20</v>
      </c>
      <c r="D28" s="166"/>
    </row>
    <row r="29" spans="2:4">
      <c r="B29" s="26" t="s">
        <v>10</v>
      </c>
      <c r="C29" s="167" t="s">
        <v>20</v>
      </c>
      <c r="D29" s="166"/>
    </row>
    <row r="30" spans="2:4">
      <c r="B30" s="26" t="s">
        <v>10</v>
      </c>
      <c r="C30" s="167" t="s">
        <v>13</v>
      </c>
      <c r="D30" s="166"/>
    </row>
    <row r="31" spans="2:4">
      <c r="B31" s="26" t="s">
        <v>10</v>
      </c>
      <c r="C31" s="167" t="s">
        <v>242</v>
      </c>
      <c r="D31" s="166"/>
    </row>
    <row r="32" spans="2:4">
      <c r="B32" s="26" t="s">
        <v>10</v>
      </c>
      <c r="C32" s="167" t="s">
        <v>243</v>
      </c>
      <c r="D32" s="166"/>
    </row>
    <row r="33" spans="2:4">
      <c r="B33" s="26" t="s">
        <v>10</v>
      </c>
      <c r="C33" s="167" t="s">
        <v>244</v>
      </c>
      <c r="D33" s="166"/>
    </row>
    <row r="34" spans="2:4">
      <c r="B34" s="26" t="s">
        <v>10</v>
      </c>
      <c r="C34" s="167" t="s">
        <v>244</v>
      </c>
      <c r="D34" s="166"/>
    </row>
    <row r="35" spans="2:4">
      <c r="B35" s="26" t="s">
        <v>10</v>
      </c>
      <c r="C35" s="167" t="s">
        <v>244</v>
      </c>
      <c r="D35" s="166"/>
    </row>
    <row r="36" spans="2:4">
      <c r="B36" s="26" t="s">
        <v>10</v>
      </c>
      <c r="C36" s="167" t="s">
        <v>244</v>
      </c>
      <c r="D36" s="166"/>
    </row>
    <row r="37" spans="2:4">
      <c r="B37" s="26" t="s">
        <v>10</v>
      </c>
      <c r="C37" s="167" t="s">
        <v>244</v>
      </c>
      <c r="D37" s="166"/>
    </row>
    <row r="38" spans="2:4">
      <c r="B38" s="26" t="s">
        <v>10</v>
      </c>
      <c r="C38" s="167" t="s">
        <v>244</v>
      </c>
      <c r="D38" s="166"/>
    </row>
    <row r="39" spans="2:4">
      <c r="B39" s="26" t="s">
        <v>10</v>
      </c>
      <c r="C39" s="167" t="s">
        <v>244</v>
      </c>
      <c r="D39" s="166"/>
    </row>
    <row r="40" spans="2:4">
      <c r="B40" s="26" t="s">
        <v>10</v>
      </c>
      <c r="C40" s="167" t="s">
        <v>244</v>
      </c>
      <c r="D40" s="166"/>
    </row>
    <row r="41" spans="2:4">
      <c r="B41" s="26" t="s">
        <v>10</v>
      </c>
      <c r="C41" s="167" t="s">
        <v>857</v>
      </c>
      <c r="D41" s="166"/>
    </row>
    <row r="42" spans="2:4">
      <c r="B42" s="26" t="s">
        <v>10</v>
      </c>
      <c r="C42" s="167" t="s">
        <v>245</v>
      </c>
      <c r="D42" s="166"/>
    </row>
    <row r="43" spans="2:4">
      <c r="B43" s="26" t="s">
        <v>10</v>
      </c>
      <c r="C43" s="167" t="s">
        <v>245</v>
      </c>
      <c r="D43" s="166"/>
    </row>
    <row r="44" spans="2:4">
      <c r="B44" s="26" t="s">
        <v>10</v>
      </c>
      <c r="C44" s="167" t="s">
        <v>246</v>
      </c>
      <c r="D44" s="166"/>
    </row>
    <row r="45" spans="2:4">
      <c r="B45" s="26" t="s">
        <v>10</v>
      </c>
      <c r="C45" s="167" t="s">
        <v>247</v>
      </c>
      <c r="D45" s="166"/>
    </row>
    <row r="46" spans="2:4">
      <c r="B46" s="26" t="s">
        <v>10</v>
      </c>
      <c r="C46" s="167" t="s">
        <v>248</v>
      </c>
      <c r="D46" s="166"/>
    </row>
    <row r="47" spans="2:4">
      <c r="B47" s="26" t="s">
        <v>10</v>
      </c>
      <c r="C47" s="167" t="s">
        <v>350</v>
      </c>
      <c r="D47" s="166"/>
    </row>
    <row r="48" spans="2:4">
      <c r="B48" s="26" t="s">
        <v>10</v>
      </c>
      <c r="C48" s="167" t="s">
        <v>351</v>
      </c>
      <c r="D48" s="166"/>
    </row>
    <row r="49" spans="2:4">
      <c r="B49" s="26" t="s">
        <v>10</v>
      </c>
      <c r="C49" s="167" t="s">
        <v>678</v>
      </c>
      <c r="D49" s="166"/>
    </row>
    <row r="50" spans="2:4">
      <c r="B50" s="26" t="s">
        <v>10</v>
      </c>
      <c r="C50" s="167" t="s">
        <v>240</v>
      </c>
      <c r="D50" s="166"/>
    </row>
    <row r="51" spans="2:4">
      <c r="B51" s="26" t="s">
        <v>10</v>
      </c>
      <c r="C51" s="167" t="s">
        <v>241</v>
      </c>
      <c r="D51" s="166"/>
    </row>
    <row r="52" spans="2:4">
      <c r="B52" s="26" t="s">
        <v>10</v>
      </c>
      <c r="C52" s="167" t="s">
        <v>36</v>
      </c>
      <c r="D52" s="166"/>
    </row>
    <row r="53" spans="2:4">
      <c r="B53" s="26" t="s">
        <v>10</v>
      </c>
      <c r="C53" s="167" t="s">
        <v>36</v>
      </c>
      <c r="D53" s="166"/>
    </row>
    <row r="54" spans="2:4">
      <c r="B54" s="26" t="s">
        <v>10</v>
      </c>
      <c r="C54" s="167" t="s">
        <v>36</v>
      </c>
      <c r="D54" s="166"/>
    </row>
    <row r="55" spans="2:4">
      <c r="B55" s="26" t="s">
        <v>10</v>
      </c>
      <c r="C55" s="167" t="s">
        <v>36</v>
      </c>
      <c r="D55" s="166"/>
    </row>
    <row r="56" spans="2:4">
      <c r="B56" s="26" t="s">
        <v>10</v>
      </c>
      <c r="C56" s="167" t="s">
        <v>36</v>
      </c>
      <c r="D56" s="166"/>
    </row>
    <row r="57" spans="2:4">
      <c r="B57" s="26" t="s">
        <v>10</v>
      </c>
      <c r="C57" s="167" t="s">
        <v>36</v>
      </c>
      <c r="D57" s="166"/>
    </row>
    <row r="58" spans="2:4">
      <c r="B58" s="26" t="s">
        <v>10</v>
      </c>
      <c r="C58" s="167" t="s">
        <v>36</v>
      </c>
      <c r="D58" s="166"/>
    </row>
    <row r="59" spans="2:4">
      <c r="B59" s="26" t="s">
        <v>10</v>
      </c>
      <c r="C59" s="167" t="s">
        <v>36</v>
      </c>
      <c r="D59" s="166"/>
    </row>
    <row r="60" spans="2:4">
      <c r="B60" s="26" t="s">
        <v>10</v>
      </c>
      <c r="C60" s="167" t="s">
        <v>38</v>
      </c>
      <c r="D60" s="166"/>
    </row>
    <row r="61" spans="2:4">
      <c r="B61" s="26" t="s">
        <v>10</v>
      </c>
      <c r="C61" s="167" t="s">
        <v>38</v>
      </c>
      <c r="D61" s="166"/>
    </row>
    <row r="62" spans="2:4">
      <c r="B62" s="26" t="s">
        <v>10</v>
      </c>
      <c r="C62" s="167" t="s">
        <v>38</v>
      </c>
      <c r="D62" s="166"/>
    </row>
    <row r="63" spans="2:4">
      <c r="B63" s="26" t="s">
        <v>10</v>
      </c>
      <c r="C63" s="167" t="s">
        <v>38</v>
      </c>
      <c r="D63" s="166"/>
    </row>
    <row r="64" spans="2:4">
      <c r="B64" s="26" t="s">
        <v>10</v>
      </c>
      <c r="C64" s="167" t="s">
        <v>38</v>
      </c>
      <c r="D64" s="166"/>
    </row>
    <row r="65" spans="2:4">
      <c r="B65" s="26" t="s">
        <v>10</v>
      </c>
      <c r="C65" s="167" t="s">
        <v>38</v>
      </c>
      <c r="D65" s="166"/>
    </row>
    <row r="66" spans="2:4">
      <c r="B66" s="26" t="s">
        <v>9</v>
      </c>
      <c r="C66" s="167" t="s">
        <v>569</v>
      </c>
      <c r="D66" s="169"/>
    </row>
    <row r="67" spans="2:4">
      <c r="B67" s="26" t="s">
        <v>9</v>
      </c>
      <c r="C67" s="167" t="s">
        <v>569</v>
      </c>
      <c r="D67" s="169"/>
    </row>
    <row r="68" spans="2:4">
      <c r="B68" s="26" t="s">
        <v>9</v>
      </c>
      <c r="C68" s="167" t="s">
        <v>568</v>
      </c>
      <c r="D68" s="169"/>
    </row>
    <row r="69" spans="2:4">
      <c r="B69" s="26" t="s">
        <v>9</v>
      </c>
      <c r="C69" s="167" t="s">
        <v>568</v>
      </c>
      <c r="D69" s="169"/>
    </row>
    <row r="70" spans="2:4">
      <c r="B70" s="26" t="s">
        <v>9</v>
      </c>
      <c r="C70" s="167" t="s">
        <v>568</v>
      </c>
      <c r="D70" s="169"/>
    </row>
    <row r="71" spans="2:4">
      <c r="B71" s="26" t="s">
        <v>9</v>
      </c>
      <c r="C71" s="167" t="s">
        <v>568</v>
      </c>
      <c r="D71" s="169"/>
    </row>
    <row r="72" spans="2:4">
      <c r="B72" s="26" t="s">
        <v>9</v>
      </c>
      <c r="C72" s="167" t="s">
        <v>568</v>
      </c>
      <c r="D72" s="169"/>
    </row>
    <row r="73" spans="2:4">
      <c r="B73" s="26" t="s">
        <v>9</v>
      </c>
      <c r="C73" s="167" t="s">
        <v>254</v>
      </c>
      <c r="D73" s="169"/>
    </row>
    <row r="74" spans="2:4">
      <c r="B74" s="26" t="s">
        <v>9</v>
      </c>
      <c r="C74" s="167" t="s">
        <v>319</v>
      </c>
      <c r="D74" s="169"/>
    </row>
    <row r="75" spans="2:4">
      <c r="B75" s="26" t="s">
        <v>9</v>
      </c>
      <c r="C75" s="167" t="s">
        <v>539</v>
      </c>
      <c r="D75" s="169"/>
    </row>
    <row r="76" spans="2:4">
      <c r="B76" s="26" t="s">
        <v>9</v>
      </c>
      <c r="C76" s="167" t="s">
        <v>742</v>
      </c>
      <c r="D76" s="169"/>
    </row>
    <row r="77" spans="2:4">
      <c r="B77" s="26" t="s">
        <v>10</v>
      </c>
      <c r="C77" s="167" t="s">
        <v>254</v>
      </c>
      <c r="D77" s="169"/>
    </row>
    <row r="78" spans="2:4">
      <c r="B78" s="26" t="s">
        <v>10</v>
      </c>
      <c r="C78" s="167" t="s">
        <v>319</v>
      </c>
      <c r="D78" s="169"/>
    </row>
    <row r="79" spans="2:4">
      <c r="B79" s="26" t="s">
        <v>10</v>
      </c>
      <c r="C79" s="167" t="s">
        <v>969</v>
      </c>
      <c r="D79" s="169"/>
    </row>
    <row r="80" spans="2:4">
      <c r="B80" s="26" t="s">
        <v>10</v>
      </c>
      <c r="C80" s="167" t="s">
        <v>971</v>
      </c>
      <c r="D80" s="169"/>
    </row>
    <row r="81" spans="2:4">
      <c r="B81" s="26" t="s">
        <v>10</v>
      </c>
      <c r="C81" s="167" t="s">
        <v>539</v>
      </c>
      <c r="D81" s="169"/>
    </row>
    <row r="82" spans="2:4">
      <c r="B82" s="26" t="s">
        <v>10</v>
      </c>
      <c r="C82" s="167" t="s">
        <v>539</v>
      </c>
      <c r="D82" s="169"/>
    </row>
    <row r="83" spans="2:4">
      <c r="B83" s="26" t="s">
        <v>10</v>
      </c>
      <c r="C83" s="167" t="s">
        <v>539</v>
      </c>
      <c r="D83" s="169"/>
    </row>
    <row r="84" spans="2:4">
      <c r="B84" s="26" t="s">
        <v>10</v>
      </c>
      <c r="C84" s="167" t="s">
        <v>539</v>
      </c>
      <c r="D84" s="169"/>
    </row>
    <row r="85" spans="2:4">
      <c r="B85" s="26" t="s">
        <v>10</v>
      </c>
      <c r="C85" s="167" t="s">
        <v>539</v>
      </c>
      <c r="D85" s="169"/>
    </row>
    <row r="86" spans="2:4">
      <c r="B86" s="26" t="s">
        <v>10</v>
      </c>
      <c r="C86" s="167" t="s">
        <v>539</v>
      </c>
      <c r="D86" s="169"/>
    </row>
    <row r="87" spans="2:4">
      <c r="B87" s="26" t="s">
        <v>10</v>
      </c>
      <c r="C87" s="167" t="s">
        <v>539</v>
      </c>
      <c r="D87" s="169"/>
    </row>
    <row r="88" spans="2:4">
      <c r="B88" s="26" t="s">
        <v>10</v>
      </c>
      <c r="C88" s="167" t="s">
        <v>35</v>
      </c>
      <c r="D88" s="166"/>
    </row>
    <row r="89" spans="2:4">
      <c r="B89" s="26" t="s">
        <v>10</v>
      </c>
      <c r="C89" s="167" t="s">
        <v>35</v>
      </c>
      <c r="D89" s="166"/>
    </row>
    <row r="90" spans="2:4">
      <c r="B90" s="26" t="s">
        <v>10</v>
      </c>
      <c r="C90" s="167" t="s">
        <v>35</v>
      </c>
      <c r="D90" s="166"/>
    </row>
    <row r="91" spans="2:4">
      <c r="B91" s="26" t="s">
        <v>10</v>
      </c>
      <c r="C91" s="167" t="s">
        <v>15</v>
      </c>
      <c r="D91" s="166"/>
    </row>
    <row r="92" spans="2:4">
      <c r="B92" s="26" t="s">
        <v>10</v>
      </c>
      <c r="C92" s="167" t="s">
        <v>15</v>
      </c>
      <c r="D92" s="166"/>
    </row>
    <row r="93" spans="2:4">
      <c r="B93" s="26" t="s">
        <v>10</v>
      </c>
      <c r="C93" s="167" t="s">
        <v>15</v>
      </c>
      <c r="D93" s="166"/>
    </row>
    <row r="94" spans="2:4">
      <c r="B94" s="26" t="s">
        <v>10</v>
      </c>
      <c r="C94" s="167" t="s">
        <v>15</v>
      </c>
      <c r="D94" s="166"/>
    </row>
    <row r="95" spans="2:4">
      <c r="B95" s="26" t="s">
        <v>9</v>
      </c>
      <c r="C95" s="167" t="s">
        <v>216</v>
      </c>
      <c r="D95" s="166"/>
    </row>
    <row r="96" spans="2:4">
      <c r="B96" s="26" t="s">
        <v>10</v>
      </c>
      <c r="C96" s="167" t="s">
        <v>28</v>
      </c>
      <c r="D96" s="166"/>
    </row>
    <row r="97" spans="2:4">
      <c r="B97" s="26" t="s">
        <v>0</v>
      </c>
      <c r="C97" s="167" t="s">
        <v>171</v>
      </c>
      <c r="D97" s="166"/>
    </row>
    <row r="98" spans="2:4">
      <c r="B98" s="26" t="s">
        <v>11</v>
      </c>
      <c r="C98" s="167" t="s">
        <v>77</v>
      </c>
      <c r="D98" s="166"/>
    </row>
    <row r="99" spans="2:4">
      <c r="B99" s="26" t="s">
        <v>0</v>
      </c>
      <c r="C99" s="167" t="s">
        <v>32</v>
      </c>
      <c r="D99" s="166"/>
    </row>
    <row r="100" spans="2:4">
      <c r="B100" s="26" t="s">
        <v>0</v>
      </c>
      <c r="C100" s="167" t="s">
        <v>168</v>
      </c>
      <c r="D100" s="166"/>
    </row>
    <row r="101" spans="2:4">
      <c r="B101" s="26" t="s">
        <v>0</v>
      </c>
      <c r="C101" s="167" t="s">
        <v>249</v>
      </c>
      <c r="D101" s="166"/>
    </row>
    <row r="102" spans="2:4">
      <c r="B102" s="26" t="s">
        <v>11</v>
      </c>
      <c r="C102" s="167" t="s">
        <v>250</v>
      </c>
      <c r="D102" s="166"/>
    </row>
    <row r="103" spans="2:4">
      <c r="B103" s="26" t="s">
        <v>11</v>
      </c>
      <c r="C103" s="167" t="s">
        <v>251</v>
      </c>
      <c r="D103" s="166"/>
    </row>
    <row r="104" spans="2:4">
      <c r="B104" s="26" t="s">
        <v>9</v>
      </c>
      <c r="C104" s="167" t="s">
        <v>29</v>
      </c>
      <c r="D104" s="166"/>
    </row>
    <row r="105" spans="2:4">
      <c r="B105" s="26" t="s">
        <v>9</v>
      </c>
      <c r="C105" s="167" t="s">
        <v>29</v>
      </c>
      <c r="D105" s="166"/>
    </row>
    <row r="106" spans="2:4">
      <c r="B106" s="26" t="s">
        <v>0</v>
      </c>
      <c r="C106" s="167" t="s">
        <v>30</v>
      </c>
      <c r="D106" s="166"/>
    </row>
    <row r="107" spans="2:4">
      <c r="B107" s="26" t="s">
        <v>9</v>
      </c>
      <c r="C107" s="167" t="s">
        <v>31</v>
      </c>
      <c r="D107" s="166"/>
    </row>
    <row r="108" spans="2:4">
      <c r="B108" s="26" t="s">
        <v>9</v>
      </c>
      <c r="C108" s="167" t="s">
        <v>29</v>
      </c>
      <c r="D108" s="166"/>
    </row>
    <row r="109" spans="2:4">
      <c r="B109" s="26" t="s">
        <v>9</v>
      </c>
      <c r="C109" s="167" t="s">
        <v>29</v>
      </c>
      <c r="D109" s="166"/>
    </row>
    <row r="110" spans="2:4">
      <c r="B110" s="26" t="s">
        <v>9</v>
      </c>
      <c r="C110" s="167" t="s">
        <v>29</v>
      </c>
      <c r="D110" s="166"/>
    </row>
    <row r="111" spans="2:4">
      <c r="B111" s="26" t="s">
        <v>9</v>
      </c>
      <c r="C111" s="167" t="s">
        <v>29</v>
      </c>
      <c r="D111" s="166"/>
    </row>
    <row r="112" spans="2:4">
      <c r="B112" s="26" t="s">
        <v>11</v>
      </c>
      <c r="C112" s="167" t="s">
        <v>33</v>
      </c>
      <c r="D112" s="166"/>
    </row>
    <row r="113" spans="2:4">
      <c r="B113" s="26" t="s">
        <v>11</v>
      </c>
      <c r="C113" s="167" t="s">
        <v>208</v>
      </c>
      <c r="D113" s="166"/>
    </row>
    <row r="114" spans="2:4">
      <c r="B114" s="168" t="s">
        <v>0</v>
      </c>
      <c r="C114" s="167" t="s">
        <v>391</v>
      </c>
      <c r="D114" s="169"/>
    </row>
    <row r="115" spans="2:4">
      <c r="B115" s="168" t="s">
        <v>9</v>
      </c>
      <c r="C115" s="167" t="s">
        <v>391</v>
      </c>
      <c r="D115" s="169"/>
    </row>
    <row r="116" spans="2:4">
      <c r="B116" s="168" t="s">
        <v>9</v>
      </c>
      <c r="C116" s="167" t="s">
        <v>432</v>
      </c>
      <c r="D116" s="169"/>
    </row>
    <row r="117" spans="2:4">
      <c r="B117" s="168" t="s">
        <v>9</v>
      </c>
      <c r="C117" s="167" t="s">
        <v>432</v>
      </c>
      <c r="D117" s="169"/>
    </row>
    <row r="118" spans="2:4">
      <c r="B118" s="168" t="s">
        <v>9</v>
      </c>
      <c r="C118" s="167" t="s">
        <v>432</v>
      </c>
      <c r="D118" s="169"/>
    </row>
    <row r="119" spans="2:4">
      <c r="B119" s="168" t="s">
        <v>9</v>
      </c>
      <c r="C119" s="167" t="s">
        <v>432</v>
      </c>
      <c r="D119" s="169"/>
    </row>
    <row r="120" spans="2:4">
      <c r="B120" s="168" t="s">
        <v>9</v>
      </c>
      <c r="C120" s="167" t="s">
        <v>432</v>
      </c>
      <c r="D120" s="169"/>
    </row>
    <row r="121" spans="2:4">
      <c r="B121" s="168" t="s">
        <v>9</v>
      </c>
      <c r="C121" s="167" t="s">
        <v>386</v>
      </c>
      <c r="D121" s="169"/>
    </row>
    <row r="122" spans="2:4">
      <c r="B122" s="168" t="s">
        <v>9</v>
      </c>
      <c r="C122" s="167" t="s">
        <v>386</v>
      </c>
      <c r="D122" s="169"/>
    </row>
    <row r="123" spans="2:4">
      <c r="B123" s="26" t="s">
        <v>10</v>
      </c>
      <c r="C123" s="167" t="s">
        <v>17</v>
      </c>
      <c r="D123" s="166"/>
    </row>
    <row r="124" spans="2:4">
      <c r="B124" s="26" t="s">
        <v>10</v>
      </c>
      <c r="C124" s="167" t="s">
        <v>16</v>
      </c>
      <c r="D124" s="166"/>
    </row>
    <row r="125" spans="2:4">
      <c r="B125" s="26" t="s">
        <v>10</v>
      </c>
      <c r="C125" s="167" t="s">
        <v>296</v>
      </c>
      <c r="D125" s="169"/>
    </row>
    <row r="126" spans="2:4">
      <c r="B126" s="26" t="s">
        <v>10</v>
      </c>
      <c r="C126" s="167" t="s">
        <v>297</v>
      </c>
      <c r="D126" s="169"/>
    </row>
    <row r="127" spans="2:4">
      <c r="B127" s="26" t="s">
        <v>10</v>
      </c>
      <c r="C127" s="167" t="s">
        <v>14</v>
      </c>
      <c r="D127" s="166"/>
    </row>
    <row r="128" spans="2:4">
      <c r="B128" s="26" t="s">
        <v>10</v>
      </c>
      <c r="C128" s="167" t="s">
        <v>14</v>
      </c>
      <c r="D128" s="166"/>
    </row>
    <row r="129" spans="2:4">
      <c r="B129" s="26" t="s">
        <v>10</v>
      </c>
      <c r="C129" s="167" t="s">
        <v>14</v>
      </c>
      <c r="D129" s="166"/>
    </row>
    <row r="130" spans="2:4">
      <c r="B130" s="26" t="s">
        <v>10</v>
      </c>
      <c r="C130" s="167" t="s">
        <v>19</v>
      </c>
      <c r="D130" s="166"/>
    </row>
    <row r="131" spans="2:4">
      <c r="B131" s="26" t="s">
        <v>10</v>
      </c>
      <c r="C131" s="167" t="s">
        <v>19</v>
      </c>
      <c r="D131" s="166"/>
    </row>
    <row r="132" spans="2:4">
      <c r="B132" s="26" t="s">
        <v>10</v>
      </c>
      <c r="C132" s="167" t="s">
        <v>763</v>
      </c>
      <c r="D132" s="166"/>
    </row>
    <row r="133" spans="2:4">
      <c r="B133" s="26" t="s">
        <v>10</v>
      </c>
      <c r="C133" s="167" t="s">
        <v>883</v>
      </c>
      <c r="D133" s="166"/>
    </row>
    <row r="134" spans="2:4">
      <c r="B134" s="26" t="s">
        <v>10</v>
      </c>
      <c r="C134" s="167" t="s">
        <v>375</v>
      </c>
      <c r="D134" s="166"/>
    </row>
    <row r="135" spans="2:4">
      <c r="B135" s="26" t="s">
        <v>10</v>
      </c>
      <c r="C135" s="167" t="s">
        <v>376</v>
      </c>
      <c r="D135" s="166"/>
    </row>
    <row r="136" spans="2:4">
      <c r="B136" s="26" t="s">
        <v>10</v>
      </c>
      <c r="C136" s="167" t="s">
        <v>879</v>
      </c>
      <c r="D136" s="166"/>
    </row>
    <row r="137" spans="2:4">
      <c r="B137" s="26" t="s">
        <v>10</v>
      </c>
      <c r="C137" s="167" t="s">
        <v>882</v>
      </c>
      <c r="D137" s="166"/>
    </row>
    <row r="138" spans="2:4">
      <c r="B138" s="26" t="s">
        <v>10</v>
      </c>
      <c r="C138" s="167" t="s">
        <v>880</v>
      </c>
      <c r="D138" s="166"/>
    </row>
    <row r="139" spans="2:4">
      <c r="B139" s="26" t="s">
        <v>10</v>
      </c>
      <c r="C139" s="167" t="s">
        <v>881</v>
      </c>
      <c r="D139" s="166"/>
    </row>
    <row r="140" spans="2:4">
      <c r="B140" s="26" t="s">
        <v>10</v>
      </c>
      <c r="C140" s="167" t="s">
        <v>884</v>
      </c>
      <c r="D140" s="166"/>
    </row>
    <row r="141" spans="2:4">
      <c r="B141" s="26" t="s">
        <v>10</v>
      </c>
      <c r="C141" s="167" t="s">
        <v>888</v>
      </c>
      <c r="D141" s="166"/>
    </row>
    <row r="142" spans="2:4">
      <c r="B142" s="26" t="s">
        <v>10</v>
      </c>
      <c r="C142" s="167" t="s">
        <v>885</v>
      </c>
      <c r="D142" s="166"/>
    </row>
    <row r="143" spans="2:4">
      <c r="B143" s="26" t="s">
        <v>10</v>
      </c>
      <c r="C143" s="167" t="s">
        <v>887</v>
      </c>
      <c r="D143" s="166"/>
    </row>
    <row r="144" spans="2:4">
      <c r="B144" s="26" t="s">
        <v>10</v>
      </c>
      <c r="C144" s="167" t="s">
        <v>417</v>
      </c>
      <c r="D144" s="166"/>
    </row>
    <row r="145" spans="2:4">
      <c r="B145" s="26" t="s">
        <v>10</v>
      </c>
      <c r="C145" s="167" t="s">
        <v>324</v>
      </c>
      <c r="D145" s="166"/>
    </row>
    <row r="146" spans="2:4">
      <c r="B146" s="26" t="s">
        <v>10</v>
      </c>
      <c r="C146" s="167" t="s">
        <v>324</v>
      </c>
      <c r="D146" s="166"/>
    </row>
    <row r="147" spans="2:4">
      <c r="B147" s="26" t="s">
        <v>10</v>
      </c>
      <c r="C147" s="167" t="s">
        <v>418</v>
      </c>
      <c r="D147" s="169"/>
    </row>
    <row r="148" spans="2:4">
      <c r="B148" s="26" t="s">
        <v>10</v>
      </c>
      <c r="C148" s="167" t="s">
        <v>366</v>
      </c>
      <c r="D148" s="169"/>
    </row>
    <row r="149" spans="2:4">
      <c r="B149" s="26" t="s">
        <v>10</v>
      </c>
      <c r="C149" s="167" t="s">
        <v>890</v>
      </c>
      <c r="D149" s="169"/>
    </row>
    <row r="150" spans="2:4">
      <c r="B150" s="26" t="s">
        <v>10</v>
      </c>
      <c r="C150" s="167" t="s">
        <v>300</v>
      </c>
      <c r="D150" s="169"/>
    </row>
    <row r="151" spans="2:4">
      <c r="B151" s="26" t="s">
        <v>10</v>
      </c>
      <c r="C151" s="167" t="s">
        <v>301</v>
      </c>
      <c r="D151" s="169"/>
    </row>
    <row r="152" spans="2:4">
      <c r="B152" s="26" t="s">
        <v>0</v>
      </c>
      <c r="C152" s="167" t="s">
        <v>218</v>
      </c>
      <c r="D152" s="166"/>
    </row>
    <row r="153" spans="2:4">
      <c r="B153" s="26" t="s">
        <v>9</v>
      </c>
      <c r="C153" s="167" t="s">
        <v>218</v>
      </c>
      <c r="D153" s="166"/>
    </row>
    <row r="154" spans="2:4">
      <c r="B154" s="26" t="s">
        <v>0</v>
      </c>
      <c r="C154" s="167" t="s">
        <v>623</v>
      </c>
      <c r="D154" s="166"/>
    </row>
    <row r="155" spans="2:4">
      <c r="B155" s="26" t="s">
        <v>0</v>
      </c>
      <c r="C155" s="167" t="s">
        <v>217</v>
      </c>
      <c r="D155" s="166"/>
    </row>
    <row r="156" spans="2:4">
      <c r="B156" s="26" t="s">
        <v>9</v>
      </c>
      <c r="C156" s="167" t="s">
        <v>217</v>
      </c>
      <c r="D156" s="166"/>
    </row>
    <row r="157" spans="2:4">
      <c r="B157" s="26" t="s">
        <v>10</v>
      </c>
      <c r="C157" s="167" t="s">
        <v>80</v>
      </c>
      <c r="D157" s="166"/>
    </row>
    <row r="158" spans="2:4">
      <c r="B158" s="26" t="s">
        <v>10</v>
      </c>
      <c r="C158" s="167" t="s">
        <v>120</v>
      </c>
      <c r="D158" s="166"/>
    </row>
    <row r="159" spans="2:4">
      <c r="B159" s="26" t="s">
        <v>10</v>
      </c>
      <c r="C159" s="167" t="s">
        <v>81</v>
      </c>
      <c r="D159" s="166"/>
    </row>
    <row r="160" spans="2:4">
      <c r="B160" s="26" t="s">
        <v>10</v>
      </c>
      <c r="C160" s="167" t="s">
        <v>380</v>
      </c>
      <c r="D160" s="166"/>
    </row>
    <row r="161" spans="2:4">
      <c r="B161" s="26" t="s">
        <v>0</v>
      </c>
      <c r="C161" s="167" t="s">
        <v>916</v>
      </c>
      <c r="D161" s="169"/>
    </row>
    <row r="162" spans="2:4">
      <c r="B162" s="26" t="s">
        <v>0</v>
      </c>
      <c r="C162" s="167" t="s">
        <v>917</v>
      </c>
      <c r="D162" s="169"/>
    </row>
    <row r="163" spans="2:4">
      <c r="B163" s="26" t="s">
        <v>0</v>
      </c>
      <c r="C163" s="167" t="s">
        <v>918</v>
      </c>
      <c r="D163" s="169"/>
    </row>
    <row r="164" spans="2:4">
      <c r="B164" s="26" t="s">
        <v>0</v>
      </c>
      <c r="C164" s="167" t="s">
        <v>690</v>
      </c>
      <c r="D164" s="166"/>
    </row>
    <row r="165" spans="2:4">
      <c r="B165" s="26" t="s">
        <v>0</v>
      </c>
      <c r="C165" s="167" t="s">
        <v>377</v>
      </c>
      <c r="D165" s="166"/>
    </row>
    <row r="166" spans="2:4">
      <c r="B166" s="168" t="s">
        <v>0</v>
      </c>
      <c r="C166" s="167" t="s">
        <v>275</v>
      </c>
      <c r="D166" s="169" t="s">
        <v>278</v>
      </c>
    </row>
    <row r="167" spans="2:4">
      <c r="B167" s="168" t="s">
        <v>0</v>
      </c>
      <c r="C167" s="167" t="s">
        <v>275</v>
      </c>
      <c r="D167" s="169" t="s">
        <v>278</v>
      </c>
    </row>
    <row r="168" spans="2:4">
      <c r="B168" s="168" t="s">
        <v>0</v>
      </c>
      <c r="C168" s="167" t="s">
        <v>275</v>
      </c>
      <c r="D168" s="169" t="s">
        <v>278</v>
      </c>
    </row>
    <row r="169" spans="2:4">
      <c r="B169" s="168" t="s">
        <v>0</v>
      </c>
      <c r="C169" s="167" t="s">
        <v>275</v>
      </c>
      <c r="D169" s="169" t="s">
        <v>278</v>
      </c>
    </row>
    <row r="170" spans="2:4">
      <c r="B170" s="26" t="s">
        <v>0</v>
      </c>
      <c r="C170" s="167" t="s">
        <v>841</v>
      </c>
      <c r="D170" s="169" t="s">
        <v>278</v>
      </c>
    </row>
    <row r="171" spans="2:4">
      <c r="B171" s="26" t="s">
        <v>0</v>
      </c>
      <c r="C171" s="167" t="s">
        <v>525</v>
      </c>
      <c r="D171" s="169"/>
    </row>
    <row r="172" spans="2:4">
      <c r="B172" s="168" t="s">
        <v>10</v>
      </c>
      <c r="C172" s="167"/>
      <c r="D172" s="169"/>
    </row>
    <row r="173" spans="2:4">
      <c r="B173" s="168" t="s">
        <v>10</v>
      </c>
      <c r="C173" s="167"/>
      <c r="D173" s="169"/>
    </row>
    <row r="174" spans="2:4">
      <c r="B174" s="168" t="s">
        <v>83</v>
      </c>
      <c r="C174" s="167"/>
      <c r="D174" s="169"/>
    </row>
    <row r="175" spans="2:4">
      <c r="B175" s="168" t="s">
        <v>83</v>
      </c>
      <c r="C175" s="167"/>
      <c r="D175" s="169"/>
    </row>
    <row r="176" spans="2:4">
      <c r="B176" s="164" t="s">
        <v>18</v>
      </c>
      <c r="C176" s="170" t="s">
        <v>197</v>
      </c>
      <c r="D176" s="171"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Experiment</vt:lpstr>
      <vt:lpstr>Data</vt:lpstr>
      <vt:lpstr>Change log</vt:lpstr>
      <vt:lpstr>Run Report</vt:lpstr>
      <vt:lpstr>SA variables</vt:lpstr>
      <vt:lpstr>d.Region</vt:lpstr>
      <vt:lpstr>d.RegionName</vt:lpstr>
      <vt:lpstr>ExpData</vt:lpstr>
      <vt:lpstr>i.FlkStrctr</vt:lpstr>
      <vt:lpstr>i.GI</vt:lpstr>
      <vt:lpstr>i.GrainPrices</vt:lpstr>
      <vt:lpstr>i.MeatPrices</vt:lpstr>
      <vt:lpstr>i.NLB</vt:lpstr>
      <vt:lpstr>i.std_prices</vt:lpstr>
      <vt:lpstr>i.TOL</vt:lpstr>
      <vt:lpstr>i.WoolPrices</vt:lpstr>
      <vt:lpstr>i_dryman</vt:lpstr>
      <vt:lpstr>i_LTWEqns</vt:lpstr>
      <vt:lpstr>i_ProdnCal_Mat</vt:lpstr>
      <vt:lpstr>i_ProdnCal_Mer</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2019-11-05T07:30:33Z</dcterms:created>
  <dcterms:modified xsi:type="dcterms:W3CDTF">2022-01-25T00:46:57Z</dcterms:modified>
</cp:coreProperties>
</file>