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03DA4106-41F4-4892-A12B-3BDE1A21D366}" xr6:coauthVersionLast="46" xr6:coauthVersionMax="46" xr10:uidLastSave="{00000000-0000-0000-0000-000000000000}"/>
  <bookViews>
    <workbookView xWindow="-120" yWindow="-120" windowWidth="28110" windowHeight="164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StructuralSA!$K$105</definedName>
    <definedName name="i_adjp_cfw_initial_w1" localSheetId="2">StructuralSA!$P$105:$P$107</definedName>
    <definedName name="i_adjp_cfw_initial_w3" localSheetId="2">StructuralSA!$U$105:$U$107</definedName>
    <definedName name="i_adjp_fd_initial_w0" localSheetId="2">StructuralSA!$L$105</definedName>
    <definedName name="i_adjp_fd_initial_w1" localSheetId="2">StructuralSA!$Q$105:$Q$107</definedName>
    <definedName name="i_adjp_fd_initial_w3" localSheetId="2">StructuralSA!$V$105:$V$107</definedName>
    <definedName name="i_adjp_fl_initial_w0" localSheetId="2">StructuralSA!$M$105</definedName>
    <definedName name="i_adjp_fl_initial_w1" localSheetId="2">StructuralSA!$R$105:$R$107</definedName>
    <definedName name="i_adjp_fl_initial_w3" localSheetId="2">StructuralSA!$W$105:$W$107</definedName>
    <definedName name="i_adjp_lw_initial_w0" localSheetId="2">StructuralSA!$J$105</definedName>
    <definedName name="i_adjp_lw_initial_w1" localSheetId="2">StructuralSA!$O$105:$O$107</definedName>
    <definedName name="i_adjp_lw_initial_w3" localSheetId="2">StructuralSA!$T$105:$T$107</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StructuralSA!$J$63</definedName>
    <definedName name="i_d_pos">Stock!$I$56</definedName>
    <definedName name="i_date_assetvalue" localSheetId="0">General!$I$68</definedName>
    <definedName name="i_density_n0" localSheetId="2">StructuralSA!$K$93</definedName>
    <definedName name="i_density_n1" localSheetId="2">StructuralSA!$M$93:$M$99</definedName>
    <definedName name="i_density_n3" localSheetId="2">StructuralSA!$Q$93:$Q$100</definedName>
    <definedName name="i_dvp_mask_f1">StructuralSA!$M$53:$O$53</definedName>
    <definedName name="i_dvp_mask_f3">StructuralSA!$J$62:$M$62</definedName>
    <definedName name="i_e0_pos">Stock!$I$57</definedName>
    <definedName name="i_e1_pos">Stock!$I$58</definedName>
    <definedName name="i_feedsupply_itn_max">Stock!$I$80</definedName>
    <definedName name="i_fixed_dvp_mask_f1">Stock!$J$322:$L$322</definedName>
    <definedName name="i_fixed_dvp_mask_f3">Stock!#REF!</definedName>
    <definedName name="i_fixed_fvp_is_rdvp_f1">Stock!$J$323:$L$323</definedName>
    <definedName name="i_fixed_fvp_mask_dams">Stock!$J$320:$L$320</definedName>
    <definedName name="i_fixed_fvp_mask_offs">Stock!#REF!</definedName>
    <definedName name="i_fvp_is_rdvp_f1">StructuralSA!$M$54:$O$54</definedName>
    <definedName name="i_fvp_mask_dams">StructuralSA!$M$52:$O$52</definedName>
    <definedName name="i_fvp_mask_offs">StructuralSA!$J$61:$M$61</definedName>
    <definedName name="i_fvp4_date_i">StructuralSA!$O$55:$O$56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StructuralSA!$J$88</definedName>
    <definedName name="i_n_pos">Stock!$I$63</definedName>
    <definedName name="i_n_r1type">Stock!$L$214</definedName>
    <definedName name="i_n0_len">StructuralSA!$J$87</definedName>
    <definedName name="i_n0_matrix_len">StructuralSA!$J$89</definedName>
    <definedName name="i_n1_len">StructuralSA!$L$87</definedName>
    <definedName name="i_n1_matrix_len">StructuralSA!$L$89</definedName>
    <definedName name="i_n2_len">StructuralSA!$L$87</definedName>
    <definedName name="i_n3_len">StructuralSA!$P$87</definedName>
    <definedName name="i_n3_matrix_len">StructuralSA!$P$89</definedName>
    <definedName name="i_numbers_min_b1">Stock!$L$164:$V$164</definedName>
    <definedName name="i_nut_spread_n0" localSheetId="2">StructuralSA!$J$93</definedName>
    <definedName name="i_nut_spread_n1" localSheetId="2">StructuralSA!$L$93:$L$99</definedName>
    <definedName name="i_nut_spread_n3" localSheetId="2">StructuralSA!$P$93:$P$100</definedName>
    <definedName name="i_p_pos">Stock!$I$64</definedName>
    <definedName name="i_prejoin_offset">Stock!$I$74</definedName>
    <definedName name="i_progeny_w2_len">StructuralSA!$O$85</definedName>
    <definedName name="i_sim_periods_year">Stock!$I$70</definedName>
    <definedName name="i_transfer_exists_tg1">Stock!$K$127:$N$129</definedName>
    <definedName name="i_w_idx_sire">OFFSET(Stock!#REF!,0,0,StructuralSA!$J$85,1)</definedName>
    <definedName name="i_w_pos">Stock!$I$65</definedName>
    <definedName name="i_w_start_len1">StructuralSA!$L$86</definedName>
    <definedName name="i_w_start_len3">StructuralSA!$P$86</definedName>
    <definedName name="i_w0_len">StructuralSA!$J$85</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StructuralSA!$I$126</definedName>
    <definedName name="rev_number" localSheetId="2">StructuralSA!$I$128</definedName>
    <definedName name="rev_trait_inc" localSheetId="2">StructuralSA!$I$132:$I$139</definedName>
    <definedName name="rev_trait_name" localSheetId="2">StructuralSA!$H$132:$H$139</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8" i="25" l="1"/>
  <c r="J327" i="12"/>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8" i="25" l="1"/>
  <c r="C146" i="25"/>
  <c r="C145" i="25"/>
  <c r="C144" i="25"/>
  <c r="C143" i="25"/>
  <c r="C142" i="25"/>
  <c r="C141" i="25"/>
  <c r="C140" i="25"/>
  <c r="C139" i="25"/>
  <c r="C136" i="25"/>
  <c r="C135" i="25"/>
  <c r="C134" i="25"/>
  <c r="C133" i="25"/>
  <c r="C132" i="25"/>
  <c r="C131" i="25"/>
  <c r="C130" i="25"/>
  <c r="C129" i="25"/>
  <c r="C126" i="25"/>
  <c r="C125" i="25"/>
  <c r="C122" i="25"/>
  <c r="C121" i="25"/>
  <c r="C120" i="25"/>
  <c r="C119" i="25"/>
  <c r="C116" i="25"/>
  <c r="C115" i="25"/>
  <c r="C114" i="25"/>
  <c r="H40" i="25" l="1"/>
  <c r="C44" i="25"/>
  <c r="C43" i="25"/>
  <c r="C78" i="25"/>
  <c r="C77" i="25"/>
  <c r="H74" i="25"/>
  <c r="C113" i="25"/>
  <c r="C112" i="25"/>
  <c r="C111" i="25"/>
  <c r="C110" i="25"/>
  <c r="C109" i="25"/>
  <c r="C108" i="25"/>
  <c r="C107" i="25"/>
  <c r="C106" i="25"/>
  <c r="C105" i="25"/>
  <c r="C104" i="25"/>
  <c r="C103" i="25"/>
  <c r="C100" i="25"/>
  <c r="C99" i="25"/>
  <c r="C98" i="25"/>
  <c r="C97" i="25"/>
  <c r="C51" i="25"/>
  <c r="C50" i="25"/>
  <c r="C90" i="25"/>
  <c r="C89" i="25"/>
  <c r="C88" i="25"/>
  <c r="C87" i="25"/>
  <c r="C86" i="25"/>
  <c r="C85" i="25"/>
  <c r="C84" i="25"/>
  <c r="C47" i="25"/>
  <c r="C46" i="25"/>
  <c r="C45" i="25"/>
  <c r="C42" i="25"/>
  <c r="C41" i="25"/>
  <c r="C38" i="25"/>
  <c r="C37" i="25"/>
  <c r="C36" i="25"/>
  <c r="C96" i="25"/>
  <c r="C95" i="25"/>
  <c r="C94" i="25"/>
  <c r="C93" i="25"/>
  <c r="C92" i="25"/>
  <c r="C91" i="25"/>
  <c r="C81" i="25"/>
  <c r="C80" i="25"/>
  <c r="C79" i="25"/>
  <c r="C76" i="25"/>
  <c r="C75" i="25"/>
  <c r="C72" i="25"/>
  <c r="C71" i="25"/>
  <c r="C70" i="25"/>
  <c r="C58" i="25"/>
  <c r="C57" i="25"/>
  <c r="C56" i="25"/>
  <c r="C55" i="25"/>
  <c r="C54" i="25"/>
  <c r="C53" i="25"/>
  <c r="C75" i="12"/>
  <c r="C74" i="12"/>
  <c r="C73" i="12"/>
  <c r="C64" i="12"/>
  <c r="C63" i="12"/>
  <c r="C62" i="12"/>
  <c r="C61" i="12"/>
  <c r="C60" i="12"/>
  <c r="C59" i="12"/>
  <c r="C58" i="12"/>
  <c r="C57" i="12"/>
  <c r="C56" i="12"/>
  <c r="C55" i="12"/>
  <c r="C54" i="12"/>
  <c r="C53" i="12"/>
  <c r="C52" i="12"/>
  <c r="C69" i="25"/>
  <c r="C68" i="25"/>
  <c r="C67" i="25"/>
  <c r="C66" i="25"/>
  <c r="C65" i="25"/>
  <c r="C64" i="25"/>
  <c r="C63" i="25"/>
  <c r="C62" i="25"/>
  <c r="C61" i="25"/>
  <c r="C60" i="25"/>
  <c r="C59" i="25"/>
  <c r="C52" i="25"/>
  <c r="P88" i="25"/>
  <c r="P85" i="25" s="1"/>
  <c r="L85" i="25"/>
  <c r="J86"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2" i="25" l="1"/>
  <c r="C39" i="25"/>
  <c r="C49" i="25" s="1"/>
  <c r="C101" i="25"/>
  <c r="C15" i="25"/>
  <c r="C5" i="25"/>
  <c r="C14" i="25"/>
  <c r="C73" i="25" l="1"/>
  <c r="C123" i="25" s="1"/>
  <c r="C117" i="25"/>
  <c r="C48" i="25"/>
  <c r="C124" i="25" l="1"/>
  <c r="C82" i="25"/>
  <c r="C83" i="25"/>
  <c r="P258" i="12"/>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family val="2"/>
          </rPr>
          <t>Michael Young (21512438):</t>
        </r>
        <r>
          <rPr>
            <sz val="9"/>
            <color indexed="81"/>
            <rFont val="Tahoma"/>
            <family val="2"/>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family val="2"/>
          </rPr>
          <t>John:</t>
        </r>
        <r>
          <rPr>
            <sz val="9"/>
            <color indexed="81"/>
            <rFont val="Tahoma"/>
            <family val="2"/>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5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1"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2"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3" authorId="0" shapeId="0" xr:uid="{496180E6-8141-4CF1-904D-19BDEBD21322}">
      <text>
        <r>
          <rPr>
            <b/>
            <sz val="9"/>
            <color indexed="81"/>
            <rFont val="Tahoma"/>
            <family val="2"/>
          </rPr>
          <t>Michael Young (21512438):</t>
        </r>
        <r>
          <rPr>
            <sz val="9"/>
            <color indexed="81"/>
            <rFont val="Tahoma"/>
            <family val="2"/>
          </rPr>
          <t xml:space="preserve">
DVP when condensing happens. For offs this can be any dvp.</t>
        </r>
      </text>
    </comment>
    <comment ref="H8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3"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6"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<sst xmlns="http://schemas.openxmlformats.org/spreadsheetml/2006/main" count="584" uniqueCount="317">
  <si>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</si>
  <si>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</si>
  <si>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</si>
  <si>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</si>
  <si>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</si>
  <si>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</si>
  <si>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</si>
  <si>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</si>
  <si>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</si>
  <si>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</si>
  <si>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</si>
  <si>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</si>
  <si>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</si>
  <si>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</si>
  <si>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</si>
  <si>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</si>
  <si>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</si>
  <si>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</si>
  <si>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</si>
  <si>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</si>
  <si>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</si>
  <si>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</si>
  <si>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</si>
  <si>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</si>
  <si>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</si>
  <si>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</si>
  <si>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</si>
  <si>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</si>
  <si>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</si>
  <si>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</si>
  <si>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</si>
  <si>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</si>
  <si>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</si>
  <si>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</si>
  <si>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</si>
  <si>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</si>
  <si>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</si>
  <si>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</si>
  <si>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</si>
  <si>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</si>
  <si>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</si>
  <si>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</si>
  <si>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</si>
  <si>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</si>
  <si>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</si>
  <si>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</si>
  <si>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</si>
  <si>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</si>
  <si>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</si>
  <si>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</si>
  <si>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</si>
  <si>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</si>
  <si>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</si>
  <si>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</si>
  <si>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</si>
  <si>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</si>
  <si>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</si>
  <si>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</si>
  <si>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</si>
  <si>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</si>
  <si>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</si>
  <si>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</si>
  <si>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</si>
  <si>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</si>
  <si>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</si>
  <si>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</si>
  <si>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</si>
  <si>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</si>
  <si>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</si>
  <si>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</si>
  <si>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</si>
  <si>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</si>
  <si>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</si>
  <si>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</si>
  <si>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</si>
  <si>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</si>
  <si>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</si>
  <si>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</si>
  <si>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</si>
  <si>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</si>
  <si>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</si>
  <si>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</si>
  <si>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</si>
  <si>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</si>
  <si>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</si>
  <si>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</si>
  <si>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</si>
  <si>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</si>
  <si>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</si>
  <si>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</si>
  <si>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</si>
  <si>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</si>
  <si>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</si>
  <si>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</si>
  <si>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</si>
  <si>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</si>
  <si>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</si>
  <si>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</si>
  <si>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</si>
  <si>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</si>
  <si>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</si>
  <si>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</si>
  <si>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</si>
  <si>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</si>
  <si>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</si>
  <si>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</si>
  <si>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</si>
  <si>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</si>
  <si>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</si>
  <si>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</si>
  <si>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</si>
  <si>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</si>
  <si>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</si>
  <si>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</si>
  <si>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</si>
  <si>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</si>
  <si>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</si>
  <si>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</si>
  <si>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</si>
  <si>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</si>
  <si>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</si>
  <si>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</si>
  <si>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</si>
  <si>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</si>
  <si>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</si>
  <si>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</si>
  <si>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</si>
  <si>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</si>
  <si>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</si>
  <si>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</si>
  <si>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</si>
  <si>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</si>
  <si>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</si>
  <si>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</si>
  <si>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</si>
  <si>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</si>
  <si>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</si>
  <si>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</si>
  <si>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</si>
  <si>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</si>
  <si>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</si>
  <si>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</si>
  <si>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</si>
  <si>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</si>
  <si>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</si>
  <si>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</si>
  <si>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</si>
  <si>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</si>
  <si>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</si>
  <si>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</si>
  <si>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</si>
  <si>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</si>
  <si>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</si>
  <si>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</si>
  <si>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</si>
  <si>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</si>
  <si>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</si>
  <si>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</si>
  <si>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</si>
  <si>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</si>
  <si>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</si>
  <si>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</si>
  <si>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</si>
  <si>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</si>
  <si>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</si>
  <si>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</si>
  <si>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</si>
  <si>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</si>
  <si>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</si>
  <si>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</si>
  <si>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</si>
  <si>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</si>
  <si>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</si>
  <si>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</si>
  <si>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</si>
  <si>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</si>
  <si>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</si>
  <si>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</si>
  <si>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</si>
  <si>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</si>
  <si>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</si>
  <si>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</si>
  <si>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</si>
  <si>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</si>
  <si>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</si>
  <si>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</si>
  <si>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</si>
  <si>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</si>
  <si>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</si>
  <si>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</si>
  <si>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</si>
  <si>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</si>
  <si>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</si>
  <si>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</si>
  <si>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</si>
  <si>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</si>
  <si>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</si>
  <si>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</si>
  <si>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</si>
  <si>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</si>
  <si>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</si>
  <si>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</si>
  <si>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</si>
  <si>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</si>
  <si>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</si>
  <si>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</si>
  <si>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</si>
  <si>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</si>
  <si>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</si>
  <si>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</si>
  <si>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</si>
  <si>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</si>
  <si>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</si>
  <si>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</si>
  <si>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</si>
  <si>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</si>
  <si>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</si>
  <si>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</si>
  <si>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</si>
  <si>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</si>
  <si>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</si>
  <si>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</si>
  <si>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</si>
  <si>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</si>
  <si>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</si>
  <si>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</si>
  <si>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</si>
  <si>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</si>
  <si>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</si>
  <si>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</si>
  <si>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</si>
  <si>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</si>
  <si>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</si>
  <si>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</si>
  <si>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</si>
  <si>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</si>
  <si>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</si>
  <si>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</si>
  <si>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</si>
  <si>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</si>
  <si>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</si>
  <si>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</si>
  <si>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</si>
  <si>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</si>
  <si>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</si>
  <si>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</si>
  <si>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</si>
  <si>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</si>
  <si>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</si>
  <si>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</si>
  <si>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</si>
  <si>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</si>
  <si>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</si>
  <si>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</si>
  <si>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</si>
  <si>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</si>
  <si>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</si>
  <si>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</si>
  <si>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</si>
  <si>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</si>
  <si>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</si>
  <si>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</si>
  <si>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</si>
  <si>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</si>
  <si>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</si>
  <si>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</si>
  <si>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</si>
  <si>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</si>
  <si>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</si>
  <si>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</si>
  <si>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</si>
  <si>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</si>
  <si>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</si>
  <si>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</si>
  <si>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</si>
  <si>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</si>
  <si>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</si>
  <si>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</si>
  <si>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</si>
  <si>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</si>
  <si>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</si>
  <si>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</si>
  <si>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</si>
  <si>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</si>
  <si>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</si>
  <si>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</si>
  <si>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</si>
  <si>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</si>
  <si>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</si>
  <si>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</si>
  <si>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</si>
  <si>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</si>
  <si>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</si>
  <si>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</si>
  <si>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</si>
  <si>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</si>
  <si>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</si>
  <si>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</si>
  <si>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</si>
  <si>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</si>
  <si>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</si>
  <si>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</si>
  <si>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</si>
  <si>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</si>
  <si>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</si>
  <si>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</si>
  <si>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</si>
  <si>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</si>
  <si>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</si>
  <si>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</si>
  <si>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</si>
  <si>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28Apr21 change grazing pool names
1: 1Apr19-Blank worksheet</t>
  </si>
  <si>
    <t>lwc</t>
  </si>
  <si>
    <t>random</t>
  </si>
  <si>
    <t>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</si>
  <si>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User defined FVP date - TOL[0]</t>
  </si>
  <si>
    <t xml:space="preserve">                                   - TOL[1]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</si>
</sst>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90</xdr:row>
      <xdr:rowOff>19050</xdr:rowOff>
    </xdr:from>
    <xdr:to>
      <xdr:col>24</xdr:col>
      <xdr:colOff>285750</xdr:colOff>
      <xdr:row>102</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311</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310</v>
      </c>
      <c r="L58" s="101" t="s">
        <v>210</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211</v>
      </c>
      <c r="J59" s="101" t="s">
        <v>212</v>
      </c>
      <c r="K59" s="101" t="s">
        <v>213</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231</v>
      </c>
      <c r="I61" s="101" t="s">
        <v>258</v>
      </c>
      <c r="J61" s="101" t="s">
        <v>259</v>
      </c>
      <c r="K61" s="101" t="s">
        <v>260</v>
      </c>
      <c r="L61" s="101" t="s">
        <v>261</v>
      </c>
      <c r="M61" s="101" t="s">
        <v>277</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278</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214</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215</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workbookViewId="0">
      <pane xSplit="8" ySplit="33" topLeftCell="I34" activePane="bottomRight" state="frozen"/>
      <selection pane="topRight" activeCell="I1" sqref="I1"/>
      <selection pane="bottomLeft" activeCell="A34" sqref="A34"/>
      <selection pane="bottomRight" activeCell="I34" sqref="I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collapsed="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hidden="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hidden="1"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hidden="1"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hidden="1" customHeight="1" outlineLevel="1" collapsed="1" x14ac:dyDescent="0.25">
      <c r="A18" s="1"/>
      <c r="B18" s="33"/>
      <c r="C18" s="67">
        <f>INT($C$6)+1.045</f>
        <v>2.0449999999999999</v>
      </c>
      <c r="D18" s="4"/>
      <c r="E18" s="5"/>
      <c r="F18" s="5"/>
      <c r="G18" s="4"/>
      <c r="H18" s="2" t="s">
        <v>16</v>
      </c>
      <c r="I18" s="151">
        <v>44311.756953009302</v>
      </c>
      <c r="J18" s="185" t="s">
        <v>309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hidden="1" customHeight="1" outlineLevel="1" collapsed="1" x14ac:dyDescent="0.25">
      <c r="A21" s="1"/>
      <c r="B21" s="33"/>
      <c r="C21" s="67">
        <f>INT($C$6)+1.045</f>
        <v>2.0449999999999999</v>
      </c>
      <c r="D21" s="4"/>
      <c r="E21" s="5"/>
      <c r="F21" s="5"/>
      <c r="G21" s="4"/>
      <c r="H21" s="2" t="s">
        <v>17</v>
      </c>
      <c r="I21" s="150">
        <v>44300</v>
      </c>
      <c r="J21" s="188" t="s">
        <v>279</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hidden="1"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221</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220</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219</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218</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222</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216</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217</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223</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227</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226</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225</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224</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228</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229</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262</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263</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230</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264</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265</v>
      </c>
      <c r="M210" s="153" t="s">
        <v>266</v>
      </c>
      <c r="N210" s="153" t="s">
        <v>267</v>
      </c>
      <c r="O210" s="153" t="s">
        <v>268</v>
      </c>
      <c r="P210" s="153" t="s">
        <v>269</v>
      </c>
      <c r="Q210" s="153" t="s">
        <v>270</v>
      </c>
      <c r="R210" s="153" t="s">
        <v>271</v>
      </c>
      <c r="S210" s="153" t="s">
        <v>272</v>
      </c>
      <c r="T210" s="153" t="s">
        <v>273</v>
      </c>
      <c r="U210" s="153" t="s">
        <v>274</v>
      </c>
      <c r="V210" s="154" t="s">
        <v>275</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245</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276</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241</v>
      </c>
      <c r="K313" s="184" t="s">
        <v>98</v>
      </c>
      <c r="L313" s="184" t="s">
        <v>242</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232</v>
      </c>
      <c r="K314" s="184" t="s">
        <v>233</v>
      </c>
      <c r="L314" s="184" t="s">
        <v>234</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246</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237</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247</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238</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253</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t="s">
        <v>244</v>
      </c>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255</v>
      </c>
      <c r="K326" s="148" t="s">
        <v>256</v>
      </c>
      <c r="L326" s="148" t="s">
        <v>257</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254</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53"/>
  <sheetViews>
    <sheetView tabSelected="1" workbookViewId="0">
      <pane xSplit="8" ySplit="33" topLeftCell="I34" activePane="bottomRight" state="frozen"/>
      <selection pane="topRight" activeCell="I1" sqref="I1"/>
      <selection pane="bottomLeft" activeCell="A34" sqref="A34"/>
      <selection pane="bottomRight" activeCell="O55" sqref="O55"/>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44321.657764930598</v>
      </c>
      <c r="J18" s="185" t="s">
        <v>314</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INT(MAX($C$50:$C$65))+1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hidden="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240</v>
      </c>
      <c r="N45" s="184" t="s">
        <v>99</v>
      </c>
      <c r="O45" s="184" t="s">
        <v>243</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235</v>
      </c>
      <c r="N46" s="184" t="s">
        <v>236</v>
      </c>
      <c r="O46" s="184" t="s">
        <v>239</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246</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237</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8" si="1">INT($C$40)+3</f>
        <v>4</v>
      </c>
      <c r="D53" s="4"/>
      <c r="E53" s="5"/>
      <c r="F53" s="5"/>
      <c r="G53" s="4"/>
      <c r="H53" s="2" t="s">
        <v>238</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253</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315</v>
      </c>
      <c r="I55" s="2"/>
      <c r="J55" s="2"/>
      <c r="K55" s="2"/>
      <c r="L55" s="2"/>
      <c r="M55" s="2"/>
      <c r="N55" s="2"/>
      <c r="O55" s="146">
        <v>43748</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t="s">
        <v>316</v>
      </c>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2" x14ac:dyDescent="0.25">
      <c r="A59" s="1"/>
      <c r="B59" s="33"/>
      <c r="C59" s="73">
        <f>INT($C$40)+2</f>
        <v>3</v>
      </c>
      <c r="D59" s="4"/>
      <c r="E59" s="5"/>
      <c r="F59" s="5"/>
      <c r="G59" s="4"/>
      <c r="H59" s="100" t="s">
        <v>249</v>
      </c>
      <c r="I59" s="2"/>
      <c r="J59" s="2" t="s">
        <v>250</v>
      </c>
      <c r="K59" s="2" t="s">
        <v>251</v>
      </c>
      <c r="L59" s="2" t="s">
        <v>252</v>
      </c>
      <c r="M59" s="2" t="s">
        <v>240</v>
      </c>
      <c r="N59" s="2"/>
      <c r="O59" s="2"/>
      <c r="P59" s="2"/>
      <c r="Q59" s="2"/>
      <c r="R59" s="2"/>
      <c r="S59" s="2"/>
      <c r="T59" s="2"/>
      <c r="U59" s="2"/>
      <c r="V59" s="2"/>
      <c r="W59" s="2"/>
      <c r="X59" s="4"/>
      <c r="Y59" s="16"/>
      <c r="Z59" s="1"/>
      <c r="AA59" s="1"/>
      <c r="AB59" s="1"/>
    </row>
    <row r="60" spans="1:28" outlineLevel="3" x14ac:dyDescent="0.25">
      <c r="A60" s="1"/>
      <c r="B60" s="33"/>
      <c r="C60" s="73">
        <f>INT($C$40)+3</f>
        <v>4</v>
      </c>
      <c r="D60" s="4"/>
      <c r="E60" s="5"/>
      <c r="F60" s="5"/>
      <c r="G60" s="4"/>
      <c r="H60" s="2"/>
      <c r="I60" s="2"/>
      <c r="J60" s="2" t="s">
        <v>232</v>
      </c>
      <c r="K60" s="2" t="s">
        <v>233</v>
      </c>
      <c r="L60" s="2" t="s">
        <v>234</v>
      </c>
      <c r="M60" s="2" t="s">
        <v>235</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t="s">
        <v>237</v>
      </c>
      <c r="I61" s="2"/>
      <c r="J61" s="31" t="b">
        <v>1</v>
      </c>
      <c r="K61" s="31" t="b">
        <v>1</v>
      </c>
      <c r="L61" s="31" t="b">
        <v>1</v>
      </c>
      <c r="M61" s="31" t="b">
        <v>0</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238</v>
      </c>
      <c r="I62" s="2"/>
      <c r="J62" s="31" t="b">
        <v>1</v>
      </c>
      <c r="K62" s="31" t="b">
        <v>0</v>
      </c>
      <c r="L62" s="31" t="b">
        <v>0</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248</v>
      </c>
      <c r="I63" s="2"/>
      <c r="J63" s="31">
        <v>0</v>
      </c>
      <c r="K63" s="2"/>
      <c r="L63" s="2"/>
      <c r="M63" s="2"/>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c r="I64" s="2"/>
      <c r="J64" s="2"/>
      <c r="K64" s="2"/>
      <c r="L64" s="2"/>
      <c r="M64" s="2"/>
      <c r="N64" s="2"/>
      <c r="O64" s="2"/>
      <c r="P64" s="2"/>
      <c r="Q64" s="2"/>
      <c r="R64" s="2"/>
      <c r="S64" s="2"/>
      <c r="T64" s="2"/>
      <c r="U64" s="2"/>
      <c r="V64" s="2"/>
      <c r="W64" s="2"/>
      <c r="X64" s="4"/>
      <c r="Y64" s="16"/>
      <c r="Z64" s="1"/>
      <c r="AA64" s="1"/>
      <c r="AB64" s="1"/>
    </row>
    <row r="65" spans="1:28" ht="5.0999999999999996" customHeight="1" outlineLevel="3" x14ac:dyDescent="0.25">
      <c r="A65" s="1"/>
      <c r="B65" s="33"/>
      <c r="C65" s="73">
        <f>INT($C$40)+3.005</f>
        <v>4.0049999999999999</v>
      </c>
      <c r="D65" s="4"/>
      <c r="E65" s="4"/>
      <c r="F65" s="4"/>
      <c r="G65" s="4"/>
      <c r="H65" s="83"/>
      <c r="I65" s="83"/>
      <c r="J65" s="83"/>
      <c r="K65" s="83"/>
      <c r="L65" s="83"/>
      <c r="M65" s="83"/>
      <c r="N65" s="83"/>
      <c r="O65" s="83"/>
      <c r="P65" s="83"/>
      <c r="Q65" s="83"/>
      <c r="R65" s="83"/>
      <c r="S65" s="83"/>
      <c r="T65" s="83"/>
      <c r="U65" s="83"/>
      <c r="V65" s="83"/>
      <c r="W65" s="83"/>
      <c r="X65" s="4" t="s">
        <v>3</v>
      </c>
      <c r="Y65" s="16"/>
      <c r="Z65" s="1"/>
      <c r="AA65" s="1"/>
      <c r="AB65" s="1"/>
    </row>
    <row r="66" spans="1:28" s="131" customFormat="1" ht="5.0999999999999996" customHeight="1" outlineLevel="2" x14ac:dyDescent="0.25">
      <c r="A66" s="1"/>
      <c r="B66" s="33"/>
      <c r="C66" s="73">
        <f>INT($C$40)+2.005</f>
        <v>3.0049999999999999</v>
      </c>
      <c r="D66" s="4"/>
      <c r="E66" s="4"/>
      <c r="F66" s="4"/>
      <c r="G66" s="4"/>
      <c r="H66" s="4"/>
      <c r="I66" s="4"/>
      <c r="J66" s="4"/>
      <c r="K66" s="4"/>
      <c r="L66" s="4"/>
      <c r="M66" s="4"/>
      <c r="N66" s="4"/>
      <c r="O66" s="4"/>
      <c r="P66" s="4"/>
      <c r="Q66" s="4"/>
      <c r="R66" s="4"/>
      <c r="S66" s="4"/>
      <c r="T66" s="4"/>
      <c r="U66" s="4"/>
      <c r="V66" s="4"/>
      <c r="W66" s="4"/>
      <c r="X66" s="4"/>
      <c r="Y66" s="16"/>
      <c r="Z66" s="1"/>
      <c r="AA66" s="1"/>
      <c r="AB66" s="1"/>
    </row>
    <row r="67" spans="1:28" s="131" customFormat="1" ht="5.0999999999999996" customHeight="1" outlineLevel="1" x14ac:dyDescent="0.25">
      <c r="A67" s="1"/>
      <c r="B67" s="35"/>
      <c r="C67" s="76">
        <f>INT($C$40)+1.005</f>
        <v>2.0049999999999999</v>
      </c>
      <c r="D67" s="17"/>
      <c r="E67" s="17"/>
      <c r="F67" s="17"/>
      <c r="G67" s="17"/>
      <c r="H67" s="17"/>
      <c r="I67" s="17"/>
      <c r="J67" s="17"/>
      <c r="K67" s="17"/>
      <c r="L67" s="17"/>
      <c r="M67" s="17"/>
      <c r="N67" s="17"/>
      <c r="O67" s="17"/>
      <c r="P67" s="17"/>
      <c r="Q67" s="17"/>
      <c r="R67" s="17"/>
      <c r="S67" s="17"/>
      <c r="T67" s="17"/>
      <c r="U67" s="17"/>
      <c r="V67" s="17"/>
      <c r="W67" s="17"/>
      <c r="X67" s="17"/>
      <c r="Y67" s="18" t="s">
        <v>1</v>
      </c>
      <c r="Z67" s="1"/>
      <c r="AA67" s="1"/>
      <c r="AB67" s="1"/>
    </row>
    <row r="68" spans="1:28" s="131" customFormat="1" ht="5.0999999999999996" customHeight="1" collapsed="1" x14ac:dyDescent="0.25">
      <c r="A68" s="1"/>
      <c r="B68" s="19"/>
      <c r="C68" s="77">
        <f>INT($C$40)+0.005</f>
        <v>1.0049999999999999</v>
      </c>
      <c r="D68" s="19"/>
      <c r="E68" s="19"/>
      <c r="F68" s="19"/>
      <c r="G68" s="19"/>
      <c r="H68" s="19"/>
      <c r="I68" s="19"/>
      <c r="J68" s="19"/>
      <c r="K68" s="19"/>
      <c r="L68" s="19"/>
      <c r="M68" s="19"/>
      <c r="N68" s="19"/>
      <c r="O68" s="19"/>
      <c r="P68" s="19"/>
      <c r="Q68" s="19"/>
      <c r="R68" s="19"/>
      <c r="S68" s="19"/>
      <c r="T68" s="19"/>
      <c r="U68" s="19"/>
      <c r="V68" s="19"/>
      <c r="W68" s="19"/>
      <c r="X68" s="19"/>
      <c r="Y68" s="19"/>
      <c r="Z68" s="1"/>
      <c r="AA68" s="1"/>
      <c r="AB68" s="1"/>
    </row>
    <row r="69" spans="1:28" s="131" customFormat="1" hidden="1" outlineLevel="2" x14ac:dyDescent="0.25">
      <c r="A69" s="1"/>
      <c r="B69" s="1"/>
      <c r="C69" s="73">
        <f>INT($C$40)+2</f>
        <v>3</v>
      </c>
      <c r="D69" s="1"/>
      <c r="E69" s="1"/>
      <c r="F69" s="1"/>
      <c r="G69" s="1"/>
      <c r="H69" s="1"/>
      <c r="I69" s="1"/>
      <c r="J69" s="1"/>
      <c r="K69" s="1"/>
      <c r="L69" s="1"/>
      <c r="M69" s="1"/>
      <c r="N69" s="1"/>
      <c r="O69" s="1"/>
      <c r="P69" s="1"/>
      <c r="Q69" s="1"/>
      <c r="R69" s="1"/>
      <c r="S69" s="1"/>
      <c r="T69" s="1"/>
      <c r="U69" s="1"/>
      <c r="V69" s="1"/>
      <c r="W69" s="1"/>
      <c r="X69" s="1"/>
      <c r="Y69" s="1"/>
      <c r="Z69" s="1"/>
      <c r="AA69" s="1"/>
      <c r="AB69" s="1"/>
    </row>
    <row r="70" spans="1:28" hidden="1" outlineLevel="2" x14ac:dyDescent="0.25">
      <c r="A70" s="1"/>
      <c r="B70" s="1"/>
      <c r="C70" s="73">
        <f>INT($C$74)+2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t="5.0999999999999996" customHeight="1" thickBot="1" x14ac:dyDescent="0.3">
      <c r="A71" s="1"/>
      <c r="B71" s="20"/>
      <c r="C71" s="74">
        <f>INT($C$74)+0.005</f>
        <v>1.0049999999999999</v>
      </c>
      <c r="D71" s="20"/>
      <c r="E71" s="20"/>
      <c r="F71" s="20"/>
      <c r="G71" s="20"/>
      <c r="H71" s="20"/>
      <c r="I71" s="20"/>
      <c r="J71" s="20"/>
      <c r="K71" s="20"/>
      <c r="L71" s="20"/>
      <c r="M71" s="20"/>
      <c r="N71" s="20"/>
      <c r="O71" s="20"/>
      <c r="P71" s="20"/>
      <c r="Q71" s="20"/>
      <c r="R71" s="20"/>
      <c r="S71" s="20"/>
      <c r="T71" s="20"/>
      <c r="U71" s="20"/>
      <c r="V71" s="20"/>
      <c r="W71" s="20"/>
      <c r="X71" s="20"/>
      <c r="Y71" s="20"/>
      <c r="Z71" s="1"/>
      <c r="AA71" s="1"/>
      <c r="AB71" s="1"/>
    </row>
    <row r="72" spans="1:28" ht="5.0999999999999996" customHeight="1" outlineLevel="1" collapsed="1" x14ac:dyDescent="0.25">
      <c r="A72" s="1"/>
      <c r="B72" s="34" t="s">
        <v>21</v>
      </c>
      <c r="C72" s="75">
        <f>INT($C$74)+1.005</f>
        <v>2.0049999999999999</v>
      </c>
      <c r="D72" s="14"/>
      <c r="E72" s="14"/>
      <c r="F72" s="14"/>
      <c r="G72" s="14"/>
      <c r="H72" s="14"/>
      <c r="I72" s="14"/>
      <c r="J72" s="14"/>
      <c r="K72" s="14"/>
      <c r="L72" s="14"/>
      <c r="M72" s="14"/>
      <c r="N72" s="14"/>
      <c r="O72" s="14"/>
      <c r="P72" s="14"/>
      <c r="Q72" s="14"/>
      <c r="R72" s="14"/>
      <c r="S72" s="14"/>
      <c r="T72" s="14"/>
      <c r="U72" s="14"/>
      <c r="V72" s="14"/>
      <c r="W72" s="14"/>
      <c r="X72" s="14"/>
      <c r="Y72" s="15"/>
      <c r="Z72" s="1"/>
      <c r="AA72" s="1"/>
      <c r="AB72" s="1"/>
    </row>
    <row r="73" spans="1:28" hidden="1" outlineLevel="4" x14ac:dyDescent="0.25">
      <c r="A73" s="1"/>
      <c r="B73" s="33"/>
      <c r="C73" s="73">
        <f>INT(MAX($C$91:$C$109))+1</f>
        <v>8</v>
      </c>
      <c r="D73" s="3"/>
      <c r="E73" s="3"/>
      <c r="F73" s="3"/>
      <c r="G73" s="3"/>
      <c r="H73" s="27"/>
      <c r="I73" s="27"/>
      <c r="J73" s="27"/>
      <c r="K73" s="27"/>
      <c r="L73" s="27"/>
      <c r="M73" s="27"/>
      <c r="N73" s="27"/>
      <c r="O73" s="27"/>
      <c r="P73" s="27"/>
      <c r="Q73" s="27"/>
      <c r="R73" s="27"/>
      <c r="S73" s="27"/>
      <c r="T73" s="27"/>
      <c r="U73" s="27"/>
      <c r="V73" s="27"/>
      <c r="W73" s="27"/>
      <c r="X73" s="3"/>
      <c r="Y73" s="16"/>
      <c r="Z73" s="1"/>
      <c r="AA73" s="1"/>
      <c r="AB73" s="1"/>
    </row>
    <row r="74" spans="1:28" ht="18.75" x14ac:dyDescent="0.25">
      <c r="A74" s="1"/>
      <c r="B74" s="33"/>
      <c r="C74" s="73">
        <v>1.02</v>
      </c>
      <c r="D74" s="21"/>
      <c r="E74" s="24" t="s">
        <v>6</v>
      </c>
      <c r="F74" s="25"/>
      <c r="G74" s="12"/>
      <c r="H74" s="173" t="str">
        <f>COUNTIFS($B$1:$B74, "«")&amp;" Feed supply spreads and initial conditions for the generator (at weaning)"</f>
        <v>3 Feed supply spreads and initial conditions for the generator (at weaning)</v>
      </c>
      <c r="I74" s="6"/>
      <c r="J74" s="6"/>
      <c r="K74" s="6"/>
      <c r="L74" s="6"/>
      <c r="M74" s="6"/>
      <c r="N74" s="6"/>
      <c r="O74" s="6"/>
      <c r="P74" s="6"/>
      <c r="Q74" s="6"/>
      <c r="R74" s="6"/>
      <c r="S74" s="6"/>
      <c r="T74" s="6"/>
      <c r="U74" s="6"/>
      <c r="V74" s="6"/>
      <c r="W74" s="6"/>
      <c r="X74" s="10"/>
      <c r="Y74" s="16"/>
      <c r="Z74" s="1"/>
      <c r="AA74" s="1"/>
      <c r="AB74" s="1"/>
    </row>
    <row r="75" spans="1:28" ht="18.75" outlineLevel="1" x14ac:dyDescent="0.25">
      <c r="A75" s="1"/>
      <c r="B75" s="33"/>
      <c r="C75" s="73">
        <f>INT($C$74)+1.02</f>
        <v>2.02</v>
      </c>
      <c r="D75" s="21"/>
      <c r="E75" s="24" t="s">
        <v>10</v>
      </c>
      <c r="F75" s="28">
        <v>1</v>
      </c>
      <c r="G75" s="13"/>
      <c r="H75" s="8"/>
      <c r="I75" s="7"/>
      <c r="J75" s="7"/>
      <c r="K75" s="7"/>
      <c r="L75" s="7"/>
      <c r="M75" s="7"/>
      <c r="N75" s="7"/>
      <c r="O75" s="7"/>
      <c r="P75" s="7"/>
      <c r="Q75" s="7"/>
      <c r="R75" s="7"/>
      <c r="S75" s="7"/>
      <c r="T75" s="7"/>
      <c r="U75" s="7"/>
      <c r="V75" s="7"/>
      <c r="W75" s="7"/>
      <c r="X75" s="11"/>
      <c r="Y75" s="16"/>
      <c r="Z75" s="1"/>
      <c r="AA75" s="1"/>
      <c r="AB75" s="1"/>
    </row>
    <row r="76" spans="1:28" ht="5.0999999999999996" customHeight="1" outlineLevel="2" collapsed="1" x14ac:dyDescent="0.25">
      <c r="A76" s="1"/>
      <c r="B76" s="33"/>
      <c r="C76" s="73">
        <f>INT($C$74)+2.005</f>
        <v>3.0049999999999999</v>
      </c>
      <c r="D76" s="3"/>
      <c r="E76" s="3"/>
      <c r="F76" s="3"/>
      <c r="G76" s="3"/>
      <c r="H76" s="3"/>
      <c r="I76" s="3"/>
      <c r="J76" s="3"/>
      <c r="K76" s="3"/>
      <c r="L76" s="3"/>
      <c r="M76" s="3"/>
      <c r="N76" s="3"/>
      <c r="O76" s="3"/>
      <c r="P76" s="3"/>
      <c r="Q76" s="3"/>
      <c r="R76" s="3"/>
      <c r="S76" s="3"/>
      <c r="T76" s="3"/>
      <c r="U76" s="3"/>
      <c r="V76" s="3"/>
      <c r="W76" s="3"/>
      <c r="X76" s="3"/>
      <c r="Y76" s="16"/>
      <c r="Z76" s="1"/>
      <c r="AA76" s="1"/>
      <c r="AB76" s="1"/>
    </row>
    <row r="77" spans="1:28" hidden="1" outlineLevel="3" x14ac:dyDescent="0.25">
      <c r="A77" s="1"/>
      <c r="B77" s="33"/>
      <c r="C77" s="73">
        <f>INT($C$74)+3</f>
        <v>4</v>
      </c>
      <c r="D77" s="3"/>
      <c r="E77" s="5"/>
      <c r="F77" s="5"/>
      <c r="G77" s="3"/>
      <c r="H77" s="30"/>
      <c r="I77" s="30"/>
      <c r="J77" s="30"/>
      <c r="K77" s="30"/>
      <c r="L77" s="30"/>
      <c r="M77" s="30"/>
      <c r="N77" s="30"/>
      <c r="O77" s="30"/>
      <c r="P77" s="30"/>
      <c r="Q77" s="30"/>
      <c r="R77" s="30"/>
      <c r="S77" s="30"/>
      <c r="T77" s="30"/>
      <c r="U77" s="30"/>
      <c r="V77" s="30"/>
      <c r="W77" s="30"/>
      <c r="X77" s="3"/>
      <c r="Y77" s="16"/>
      <c r="Z77" s="1"/>
      <c r="AA77" s="1"/>
      <c r="AB77" s="1"/>
    </row>
    <row r="78" spans="1:28" hidden="1" outlineLevel="3" x14ac:dyDescent="0.25">
      <c r="A78" s="1"/>
      <c r="B78" s="33"/>
      <c r="C78" s="73">
        <f>INT($C$74)+3</f>
        <v>4</v>
      </c>
      <c r="D78" s="3"/>
      <c r="E78" s="5"/>
      <c r="F78" s="5"/>
      <c r="G78" s="3"/>
      <c r="H78" s="29"/>
      <c r="I78" s="29"/>
      <c r="J78" s="149" t="s">
        <v>45</v>
      </c>
      <c r="K78" s="149"/>
      <c r="L78" s="149" t="s">
        <v>45</v>
      </c>
      <c r="M78" s="149"/>
      <c r="N78" s="29"/>
      <c r="O78" s="29"/>
      <c r="P78" s="149" t="s">
        <v>45</v>
      </c>
      <c r="Q78" s="149"/>
      <c r="R78" s="29"/>
      <c r="S78" s="29"/>
      <c r="T78" s="29"/>
      <c r="U78" s="29"/>
      <c r="V78" s="29"/>
      <c r="W78" s="29"/>
      <c r="X78" s="3"/>
      <c r="Y78" s="16"/>
      <c r="Z78" s="1"/>
      <c r="AA78" s="1"/>
      <c r="AB78" s="1"/>
    </row>
    <row r="79" spans="1:28" outlineLevel="2" x14ac:dyDescent="0.25">
      <c r="A79" s="1"/>
      <c r="B79" s="33"/>
      <c r="C79" s="73">
        <f>INT($C$74)+2</f>
        <v>3</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ht="30" outlineLevel="2" x14ac:dyDescent="0.25">
      <c r="A80" s="1"/>
      <c r="B80" s="33"/>
      <c r="C80" s="73">
        <f>INT($C$74)+2</f>
        <v>3</v>
      </c>
      <c r="D80" s="3"/>
      <c r="E80" s="5"/>
      <c r="F80" s="5"/>
      <c r="G80" s="3"/>
      <c r="H80" s="29"/>
      <c r="I80" s="29"/>
      <c r="J80" s="149" t="s">
        <v>74</v>
      </c>
      <c r="K80" s="149"/>
      <c r="L80" s="149" t="s">
        <v>75</v>
      </c>
      <c r="M80" s="149"/>
      <c r="N80" s="29" t="s">
        <v>109</v>
      </c>
      <c r="O80" s="29" t="s">
        <v>166</v>
      </c>
      <c r="P80" s="149" t="s">
        <v>77</v>
      </c>
      <c r="Q80" s="149"/>
      <c r="R80" s="29"/>
      <c r="S80" s="29"/>
      <c r="T80" s="29"/>
      <c r="U80" s="29"/>
      <c r="V80" s="29"/>
      <c r="W80" s="29"/>
      <c r="X80" s="3"/>
      <c r="Y80" s="16"/>
      <c r="Z80" s="1"/>
      <c r="AA80" s="1"/>
      <c r="AB80" s="1"/>
    </row>
    <row r="81" spans="1:28" ht="9.75" customHeight="1" outlineLevel="2" collapsed="1" x14ac:dyDescent="0.25">
      <c r="A81" s="1"/>
      <c r="B81" s="33" t="s">
        <v>20</v>
      </c>
      <c r="C81" s="73">
        <f>INT($C$74)+2.01</f>
        <v>3.01</v>
      </c>
      <c r="D81" s="3"/>
      <c r="E81" s="3"/>
      <c r="F81" s="3"/>
      <c r="G81" s="3"/>
      <c r="H81" s="29"/>
      <c r="I81" s="29"/>
      <c r="J81" s="149" t="s">
        <v>45</v>
      </c>
      <c r="K81" s="149"/>
      <c r="L81" s="149" t="s">
        <v>45</v>
      </c>
      <c r="M81" s="149"/>
      <c r="N81" s="29"/>
      <c r="O81" s="29"/>
      <c r="P81" s="149" t="s">
        <v>45</v>
      </c>
      <c r="Q81" s="149"/>
      <c r="R81" s="29"/>
      <c r="S81" s="29"/>
      <c r="T81" s="29"/>
      <c r="U81" s="29"/>
      <c r="V81" s="29"/>
      <c r="W81" s="29"/>
      <c r="X81" s="3"/>
      <c r="Y81" s="16"/>
      <c r="Z81" s="1"/>
      <c r="AA81" s="1"/>
      <c r="AB81" s="1"/>
    </row>
    <row r="82" spans="1:28" hidden="1" outlineLevel="4" x14ac:dyDescent="0.25">
      <c r="A82" s="1"/>
      <c r="B82" s="33"/>
      <c r="C82" s="73">
        <f>C$73</f>
        <v>8</v>
      </c>
      <c r="D82" s="4"/>
      <c r="E82" s="5"/>
      <c r="F82" s="5"/>
      <c r="G82" s="4"/>
      <c r="H82" s="5"/>
      <c r="I82" s="5"/>
      <c r="J82" s="5"/>
      <c r="K82" s="5"/>
      <c r="L82" s="5"/>
      <c r="M82" s="5"/>
      <c r="N82" s="5"/>
      <c r="O82" s="5"/>
      <c r="P82" s="5"/>
      <c r="Q82" s="5"/>
      <c r="R82" s="5"/>
      <c r="S82" s="5"/>
      <c r="T82" s="5"/>
      <c r="U82" s="5"/>
      <c r="V82" s="5"/>
      <c r="W82" s="5"/>
      <c r="X82" s="4"/>
      <c r="Y82" s="16"/>
      <c r="Z82" s="1"/>
      <c r="AA82" s="1"/>
      <c r="AB82" s="1"/>
    </row>
    <row r="83" spans="1:28" hidden="1" outlineLevel="4" x14ac:dyDescent="0.25">
      <c r="A83" s="1"/>
      <c r="B83" s="33" t="s">
        <v>19</v>
      </c>
      <c r="C83" s="73">
        <f>C$73</f>
        <v>8</v>
      </c>
      <c r="D83" s="4" t="s">
        <v>45</v>
      </c>
      <c r="E83" s="5"/>
      <c r="F83" s="5"/>
      <c r="G83" s="4"/>
      <c r="H83" s="5"/>
      <c r="I83" s="5"/>
      <c r="J83" s="5"/>
      <c r="K83" s="5"/>
      <c r="L83" s="5"/>
      <c r="M83" s="5"/>
      <c r="N83" s="5"/>
      <c r="O83" s="5"/>
      <c r="P83" s="5"/>
      <c r="Q83" s="5"/>
      <c r="R83" s="5"/>
      <c r="S83" s="5"/>
      <c r="T83" s="5"/>
      <c r="U83" s="5"/>
      <c r="V83" s="5"/>
      <c r="W83" s="5"/>
      <c r="X83" s="4"/>
      <c r="Y83" s="16"/>
      <c r="Z83" s="1"/>
      <c r="AA83" s="1"/>
      <c r="AB83" s="1"/>
    </row>
    <row r="84" spans="1:28" s="97" customFormat="1" ht="5.0999999999999996" customHeight="1" outlineLevel="2" x14ac:dyDescent="0.25">
      <c r="A84" s="1"/>
      <c r="B84" s="33"/>
      <c r="C84" s="73">
        <f>INT($C$40)+2.005</f>
        <v>3.0049999999999999</v>
      </c>
      <c r="D84" s="4" t="s">
        <v>2</v>
      </c>
      <c r="E84" s="4"/>
      <c r="F84" s="4"/>
      <c r="G84" s="4"/>
      <c r="H84" s="58"/>
      <c r="I84" s="58"/>
      <c r="J84" s="58"/>
      <c r="K84" s="58"/>
      <c r="L84" s="58"/>
      <c r="M84" s="58"/>
      <c r="N84" s="58"/>
      <c r="O84" s="58"/>
      <c r="P84" s="58"/>
      <c r="Q84" s="58"/>
      <c r="R84" s="58"/>
      <c r="S84" s="58"/>
      <c r="T84" s="58"/>
      <c r="U84" s="58"/>
      <c r="V84" s="58"/>
      <c r="W84" s="58"/>
      <c r="X84" s="4"/>
      <c r="Y84" s="16"/>
      <c r="Z84" s="1"/>
      <c r="AA84" s="1"/>
      <c r="AB84" s="1"/>
    </row>
    <row r="85" spans="1:28" s="97" customFormat="1" outlineLevel="2" x14ac:dyDescent="0.25">
      <c r="A85" s="1"/>
      <c r="B85" s="33"/>
      <c r="C85" s="73">
        <f>INT($C$40)+2</f>
        <v>3</v>
      </c>
      <c r="D85" s="4"/>
      <c r="E85" s="5"/>
      <c r="F85" s="5"/>
      <c r="G85" s="4"/>
      <c r="H85" s="2" t="s">
        <v>135</v>
      </c>
      <c r="I85" s="2"/>
      <c r="J85" s="36">
        <v>1</v>
      </c>
      <c r="K85" s="2"/>
      <c r="L85" s="121">
        <f>i_w_start_len1*i_n1_len^L88</f>
        <v>81</v>
      </c>
      <c r="M85" s="2"/>
      <c r="N85" s="116" t="s">
        <v>167</v>
      </c>
      <c r="O85" s="31">
        <v>10</v>
      </c>
      <c r="P85" s="121">
        <f>i_w_start_len3*i_n3_len^P88</f>
        <v>81</v>
      </c>
      <c r="Q85" s="2"/>
      <c r="R85" s="2"/>
      <c r="S85" s="2"/>
      <c r="T85" s="2"/>
      <c r="U85" s="2"/>
      <c r="V85" s="2"/>
      <c r="W85" s="2"/>
      <c r="X85" s="4"/>
      <c r="Y85" s="16"/>
      <c r="Z85" s="1"/>
      <c r="AA85" s="1"/>
      <c r="AB85" s="1"/>
    </row>
    <row r="86" spans="1:28" outlineLevel="2" x14ac:dyDescent="0.25">
      <c r="A86" s="1"/>
      <c r="B86" s="33"/>
      <c r="C86" s="73">
        <f>INT($C$40)+2</f>
        <v>3</v>
      </c>
      <c r="D86" s="4"/>
      <c r="E86" s="5"/>
      <c r="F86" s="5"/>
      <c r="G86" s="4"/>
      <c r="H86" s="2" t="s">
        <v>136</v>
      </c>
      <c r="I86" s="2"/>
      <c r="J86" s="121">
        <f>J$85/(J$87^J$88)</f>
        <v>1</v>
      </c>
      <c r="K86" s="2"/>
      <c r="L86" s="31">
        <v>3</v>
      </c>
      <c r="M86" s="2"/>
      <c r="N86" s="2"/>
      <c r="O86" s="2"/>
      <c r="P86" s="31">
        <v>3</v>
      </c>
      <c r="Q86" s="2"/>
      <c r="R86" s="2"/>
      <c r="S86" s="2"/>
      <c r="T86" s="2"/>
      <c r="U86" s="2"/>
      <c r="V86" s="2"/>
      <c r="W86" s="2"/>
      <c r="X86" s="4"/>
      <c r="Y86" s="16"/>
      <c r="Z86" s="1"/>
      <c r="AA86" s="1"/>
      <c r="AB86" s="1"/>
    </row>
    <row r="87" spans="1:28" s="97" customFormat="1" outlineLevel="3" x14ac:dyDescent="0.25">
      <c r="A87" s="1"/>
      <c r="B87" s="33"/>
      <c r="C87" s="73">
        <f>INT($C$40)+3</f>
        <v>4</v>
      </c>
      <c r="D87" s="4"/>
      <c r="E87" s="5"/>
      <c r="F87" s="5"/>
      <c r="G87" s="4"/>
      <c r="H87" s="2" t="s">
        <v>137</v>
      </c>
      <c r="I87" s="2"/>
      <c r="J87" s="36">
        <v>1</v>
      </c>
      <c r="K87" s="115"/>
      <c r="L87" s="31">
        <v>3</v>
      </c>
      <c r="M87" s="115"/>
      <c r="N87" s="2"/>
      <c r="O87" s="2"/>
      <c r="P87" s="31">
        <v>3</v>
      </c>
      <c r="Q87" s="115"/>
      <c r="R87" s="190" t="s">
        <v>153</v>
      </c>
      <c r="S87" s="191"/>
      <c r="T87" s="191"/>
      <c r="U87" s="191"/>
      <c r="V87" s="191"/>
      <c r="W87" s="192"/>
      <c r="X87" s="4"/>
      <c r="Y87" s="16"/>
      <c r="Z87" s="1"/>
      <c r="AA87" s="1"/>
      <c r="AB87" s="1"/>
    </row>
    <row r="88" spans="1:28" ht="14.45" customHeight="1" outlineLevel="3" x14ac:dyDescent="0.25">
      <c r="A88" s="1"/>
      <c r="B88" s="33"/>
      <c r="C88" s="73">
        <f>INT($C$40)+3</f>
        <v>4</v>
      </c>
      <c r="D88" s="4"/>
      <c r="E88" s="5"/>
      <c r="F88" s="5"/>
      <c r="G88" s="4"/>
      <c r="H88" s="2" t="s">
        <v>139</v>
      </c>
      <c r="I88" s="2"/>
      <c r="J88" s="31">
        <v>1</v>
      </c>
      <c r="K88" s="2"/>
      <c r="L88" s="121">
        <f>COUNTIF(i_fixed_fvp_mask_dams,TRUE)+COUNTIF(i_fvp_mask_dams,TRUE)</f>
        <v>3</v>
      </c>
      <c r="M88" s="2"/>
      <c r="N88" s="2"/>
      <c r="O88" s="2"/>
      <c r="P88" s="121">
        <f>COUNTIF(J61:M61,TRUE)</f>
        <v>3</v>
      </c>
      <c r="Q88" s="115"/>
      <c r="R88" s="193"/>
      <c r="S88" s="194"/>
      <c r="T88" s="194"/>
      <c r="U88" s="194"/>
      <c r="V88" s="194"/>
      <c r="W88" s="195"/>
      <c r="X88" s="4"/>
      <c r="Y88" s="16"/>
      <c r="Z88" s="1"/>
      <c r="AA88" s="1"/>
      <c r="AB88" s="1"/>
    </row>
    <row r="89" spans="1:28" s="120" customFormat="1" outlineLevel="3" x14ac:dyDescent="0.25">
      <c r="A89" s="1"/>
      <c r="B89" s="33"/>
      <c r="C89" s="73">
        <f>INT(C$40+3)</f>
        <v>4</v>
      </c>
      <c r="D89" s="4"/>
      <c r="E89" s="5"/>
      <c r="F89" s="5"/>
      <c r="G89" s="4"/>
      <c r="H89" s="2" t="s">
        <v>138</v>
      </c>
      <c r="I89" s="2"/>
      <c r="J89" s="31">
        <v>1</v>
      </c>
      <c r="K89" s="2"/>
      <c r="L89" s="31">
        <v>1</v>
      </c>
      <c r="M89" s="2"/>
      <c r="N89" s="2"/>
      <c r="O89" s="2"/>
      <c r="P89" s="31">
        <v>1</v>
      </c>
      <c r="Q89" s="2"/>
      <c r="R89" s="196"/>
      <c r="S89" s="197"/>
      <c r="T89" s="197"/>
      <c r="U89" s="197"/>
      <c r="V89" s="197"/>
      <c r="W89" s="198"/>
      <c r="X89" s="4"/>
      <c r="Y89" s="16"/>
      <c r="Z89" s="1"/>
      <c r="AA89" s="1"/>
      <c r="AB89" s="1"/>
    </row>
    <row r="90" spans="1:28" s="97" customFormat="1" ht="5.0999999999999996" customHeight="1" outlineLevel="3" x14ac:dyDescent="0.25">
      <c r="A90" s="1"/>
      <c r="B90" s="33"/>
      <c r="C90" s="73">
        <f>INT($C$40)+3.005</f>
        <v>4.0049999999999999</v>
      </c>
      <c r="D90" s="4"/>
      <c r="E90" s="4"/>
      <c r="F90" s="4"/>
      <c r="G90" s="4"/>
      <c r="H90" s="83"/>
      <c r="I90" s="83"/>
      <c r="J90" s="83"/>
      <c r="K90" s="83"/>
      <c r="L90" s="83"/>
      <c r="M90" s="83"/>
      <c r="N90" s="83"/>
      <c r="O90" s="83"/>
      <c r="P90" s="83"/>
      <c r="Q90" s="83"/>
      <c r="R90" s="83"/>
      <c r="S90" s="83"/>
      <c r="T90" s="83"/>
      <c r="U90" s="83"/>
      <c r="V90" s="83"/>
      <c r="W90" s="83"/>
      <c r="X90" s="4" t="s">
        <v>3</v>
      </c>
      <c r="Y90" s="16"/>
      <c r="Z90" s="1"/>
      <c r="AA90" s="1"/>
      <c r="AB90" s="1"/>
    </row>
    <row r="91" spans="1:28" ht="5.0999999999999996" customHeight="1" outlineLevel="2" x14ac:dyDescent="0.25">
      <c r="A91" s="1"/>
      <c r="B91" s="33"/>
      <c r="C91" s="73">
        <f>INT($C$74)+2.005</f>
        <v>3.0049999999999999</v>
      </c>
      <c r="D91" s="4" t="s">
        <v>2</v>
      </c>
      <c r="E91" s="4"/>
      <c r="F91" s="4"/>
      <c r="G91" s="4"/>
      <c r="H91" s="58"/>
      <c r="I91" s="58"/>
      <c r="J91" s="58"/>
      <c r="K91" s="58"/>
      <c r="L91" s="58"/>
      <c r="M91" s="58"/>
      <c r="N91" s="58"/>
      <c r="O91" s="58"/>
      <c r="P91" s="58"/>
      <c r="Q91" s="58"/>
      <c r="R91" s="58"/>
      <c r="S91" s="58"/>
      <c r="T91" s="58"/>
      <c r="U91" s="58"/>
      <c r="V91" s="58"/>
      <c r="W91" s="58"/>
      <c r="X91" s="4"/>
      <c r="Y91" s="16"/>
      <c r="Z91" s="1"/>
      <c r="AA91" s="1"/>
      <c r="AB91" s="1"/>
    </row>
    <row r="92" spans="1:28" outlineLevel="2" x14ac:dyDescent="0.25">
      <c r="A92" s="1"/>
      <c r="B92" s="33"/>
      <c r="C92" s="73">
        <f>INT($C$74)+2</f>
        <v>3</v>
      </c>
      <c r="D92" s="4"/>
      <c r="E92" s="5"/>
      <c r="F92" s="5"/>
      <c r="G92" s="4"/>
      <c r="H92" s="2"/>
      <c r="I92" s="174"/>
      <c r="J92" s="2" t="s">
        <v>280</v>
      </c>
      <c r="K92" s="2" t="s">
        <v>281</v>
      </c>
      <c r="L92" s="2" t="s">
        <v>280</v>
      </c>
      <c r="M92" s="2" t="s">
        <v>281</v>
      </c>
      <c r="N92" s="2"/>
      <c r="O92" s="2"/>
      <c r="P92" s="2" t="s">
        <v>280</v>
      </c>
      <c r="Q92" s="2" t="s">
        <v>281</v>
      </c>
      <c r="R92" s="2"/>
      <c r="S92" s="2"/>
      <c r="T92" s="2"/>
      <c r="U92" s="2"/>
      <c r="V92" s="2"/>
      <c r="W92" s="2"/>
      <c r="X92" s="4"/>
      <c r="Y92" s="16"/>
      <c r="Z92" s="1"/>
      <c r="AA92" s="1"/>
      <c r="AB92" s="1"/>
    </row>
    <row r="93" spans="1:28" outlineLevel="2" x14ac:dyDescent="0.25">
      <c r="A93" s="1"/>
      <c r="B93" s="33"/>
      <c r="C93" s="73">
        <f>INT($C$74)+2</f>
        <v>3</v>
      </c>
      <c r="D93" s="4"/>
      <c r="E93" s="5">
        <v>0</v>
      </c>
      <c r="F93" s="5"/>
      <c r="G93" s="4"/>
      <c r="H93" s="175" t="s">
        <v>282</v>
      </c>
      <c r="I93" s="176" t="s">
        <v>283</v>
      </c>
      <c r="J93" s="177">
        <v>0</v>
      </c>
      <c r="K93" s="31">
        <v>1</v>
      </c>
      <c r="L93" s="31">
        <v>0</v>
      </c>
      <c r="M93" s="31">
        <v>1</v>
      </c>
      <c r="N93" s="2"/>
      <c r="O93" s="175"/>
      <c r="P93" s="31">
        <v>0</v>
      </c>
      <c r="Q93" s="177">
        <v>1</v>
      </c>
      <c r="R93" s="2"/>
      <c r="S93" s="2"/>
      <c r="T93" s="2"/>
      <c r="U93" s="2"/>
      <c r="V93" s="2"/>
      <c r="W93" s="2"/>
      <c r="X93" s="4"/>
      <c r="Y93" s="16"/>
      <c r="Z93" s="1"/>
      <c r="AA93" s="1"/>
      <c r="AB93" s="1"/>
    </row>
    <row r="94" spans="1:28" outlineLevel="3" x14ac:dyDescent="0.25">
      <c r="A94" s="1"/>
      <c r="B94" s="33"/>
      <c r="C94" s="73">
        <f>INT($C$74)+3</f>
        <v>4</v>
      </c>
      <c r="D94" s="4"/>
      <c r="E94" s="5">
        <v>1</v>
      </c>
      <c r="F94" s="5"/>
      <c r="G94" s="4"/>
      <c r="H94" s="175"/>
      <c r="I94" s="176" t="s">
        <v>284</v>
      </c>
      <c r="J94" s="175"/>
      <c r="K94" s="175"/>
      <c r="L94" s="31">
        <v>1</v>
      </c>
      <c r="M94" s="31">
        <v>1</v>
      </c>
      <c r="N94" s="2"/>
      <c r="O94" s="175"/>
      <c r="P94" s="31">
        <v>1</v>
      </c>
      <c r="Q94" s="177">
        <v>1</v>
      </c>
      <c r="R94" s="2"/>
      <c r="S94" s="2"/>
      <c r="T94" s="2"/>
      <c r="U94" s="2"/>
      <c r="V94" s="2"/>
      <c r="W94" s="2"/>
      <c r="X94" s="4"/>
      <c r="Y94" s="16"/>
      <c r="Z94" s="1"/>
      <c r="AA94" s="1"/>
      <c r="AB94" s="1"/>
    </row>
    <row r="95" spans="1:28" outlineLevel="3" x14ac:dyDescent="0.25">
      <c r="A95" s="1"/>
      <c r="B95" s="33"/>
      <c r="C95" s="73">
        <f>INT($C$74)+3</f>
        <v>4</v>
      </c>
      <c r="D95" s="4"/>
      <c r="E95" s="5">
        <v>2</v>
      </c>
      <c r="F95" s="5"/>
      <c r="G95" s="4"/>
      <c r="H95" s="175"/>
      <c r="I95" s="176" t="s">
        <v>285</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INT(C$74+3)</f>
        <v>4</v>
      </c>
      <c r="D96" s="4"/>
      <c r="E96" s="5">
        <v>3</v>
      </c>
      <c r="F96" s="5"/>
      <c r="G96" s="4"/>
      <c r="H96" s="175"/>
      <c r="I96" s="176" t="s">
        <v>286</v>
      </c>
      <c r="J96" s="175"/>
      <c r="K96" s="175"/>
      <c r="L96" s="31">
        <v>0.5</v>
      </c>
      <c r="M96" s="31">
        <v>1</v>
      </c>
      <c r="N96" s="2"/>
      <c r="O96" s="2"/>
      <c r="P96" s="31">
        <v>0.33300000000000002</v>
      </c>
      <c r="Q96" s="31">
        <v>1</v>
      </c>
      <c r="R96" s="2"/>
      <c r="S96" s="2"/>
      <c r="T96" s="2"/>
      <c r="U96" s="2"/>
      <c r="V96" s="2"/>
      <c r="W96" s="2"/>
      <c r="X96" s="4"/>
      <c r="Y96" s="16"/>
      <c r="Z96" s="1"/>
      <c r="AA96" s="1"/>
      <c r="AB96" s="1"/>
    </row>
    <row r="97" spans="1:28" outlineLevel="3" x14ac:dyDescent="0.25">
      <c r="A97" s="1"/>
      <c r="B97" s="33"/>
      <c r="C97" s="73">
        <f t="shared" ref="C97:C100" si="2">INT(C$74+3)</f>
        <v>4</v>
      </c>
      <c r="D97" s="4"/>
      <c r="E97" s="5">
        <v>4</v>
      </c>
      <c r="F97" s="5"/>
      <c r="G97" s="4"/>
      <c r="H97" s="175"/>
      <c r="I97" s="176" t="s">
        <v>287</v>
      </c>
      <c r="J97" s="175"/>
      <c r="K97" s="175"/>
      <c r="L97" s="31">
        <v>-0.5</v>
      </c>
      <c r="M97" s="31">
        <v>1</v>
      </c>
      <c r="N97" s="2"/>
      <c r="O97" s="2"/>
      <c r="P97" s="31">
        <v>0.66600000000000004</v>
      </c>
      <c r="Q97" s="31">
        <v>1</v>
      </c>
      <c r="R97" s="2"/>
      <c r="S97" s="2"/>
      <c r="T97" s="2"/>
      <c r="U97" s="2"/>
      <c r="V97" s="2"/>
      <c r="W97" s="2"/>
      <c r="X97" s="4"/>
      <c r="Y97" s="16"/>
      <c r="Z97" s="1"/>
      <c r="AA97" s="1"/>
      <c r="AB97" s="1"/>
    </row>
    <row r="98" spans="1:28" outlineLevel="3" x14ac:dyDescent="0.25">
      <c r="A98" s="1"/>
      <c r="B98" s="33"/>
      <c r="C98" s="73">
        <f t="shared" si="2"/>
        <v>4</v>
      </c>
      <c r="D98" s="4"/>
      <c r="E98" s="5">
        <v>5</v>
      </c>
      <c r="F98" s="5"/>
      <c r="G98" s="4"/>
      <c r="H98" s="175"/>
      <c r="I98" s="176" t="s">
        <v>288</v>
      </c>
      <c r="J98" s="175"/>
      <c r="K98" s="175"/>
      <c r="L98" s="31">
        <v>0.2</v>
      </c>
      <c r="M98" s="31">
        <v>1</v>
      </c>
      <c r="N98" s="2"/>
      <c r="O98" s="2"/>
      <c r="P98" s="31">
        <v>-0.5</v>
      </c>
      <c r="Q98" s="31">
        <v>1</v>
      </c>
      <c r="R98" s="2"/>
      <c r="S98" s="2"/>
      <c r="T98" s="2"/>
      <c r="U98" s="2"/>
      <c r="V98" s="2"/>
      <c r="W98" s="2"/>
      <c r="X98" s="4"/>
      <c r="Y98" s="16"/>
      <c r="Z98" s="1"/>
      <c r="AA98" s="1"/>
      <c r="AB98" s="1"/>
    </row>
    <row r="99" spans="1:28" outlineLevel="3" x14ac:dyDescent="0.25">
      <c r="A99" s="1"/>
      <c r="B99" s="33"/>
      <c r="C99" s="73">
        <f t="shared" si="2"/>
        <v>4</v>
      </c>
      <c r="D99" s="4"/>
      <c r="E99" s="5">
        <v>6</v>
      </c>
      <c r="F99" s="5"/>
      <c r="G99" s="4"/>
      <c r="H99" s="175"/>
      <c r="I99" s="176" t="s">
        <v>289</v>
      </c>
      <c r="J99" s="175"/>
      <c r="K99" s="175"/>
      <c r="L99" s="31">
        <v>-0.2</v>
      </c>
      <c r="M99" s="31">
        <v>1</v>
      </c>
      <c r="N99" s="2"/>
      <c r="O99" s="2"/>
      <c r="P99" s="31">
        <v>3.9</v>
      </c>
      <c r="Q99" s="31">
        <v>300</v>
      </c>
      <c r="R99" s="2"/>
      <c r="S99" s="2"/>
      <c r="T99" s="2"/>
      <c r="U99" s="2"/>
      <c r="V99" s="2"/>
      <c r="W99" s="2"/>
      <c r="X99" s="4"/>
      <c r="Y99" s="16"/>
      <c r="Z99" s="1"/>
      <c r="AA99" s="1"/>
      <c r="AB99" s="1"/>
    </row>
    <row r="100" spans="1:28" outlineLevel="3" x14ac:dyDescent="0.25">
      <c r="A100" s="1"/>
      <c r="B100" s="33"/>
      <c r="C100" s="73">
        <f t="shared" si="2"/>
        <v>4</v>
      </c>
      <c r="D100" s="4"/>
      <c r="E100" s="5">
        <v>7</v>
      </c>
      <c r="F100" s="5"/>
      <c r="G100" s="4"/>
      <c r="H100" s="175"/>
      <c r="I100" s="176" t="s">
        <v>290</v>
      </c>
      <c r="J100" s="175"/>
      <c r="K100" s="175"/>
      <c r="L100" s="175"/>
      <c r="M100" s="175"/>
      <c r="N100" s="2"/>
      <c r="O100" s="2"/>
      <c r="P100" s="31">
        <v>3.5</v>
      </c>
      <c r="Q100" s="31">
        <v>100</v>
      </c>
      <c r="R100" s="2"/>
      <c r="S100" s="2"/>
      <c r="T100" s="2"/>
      <c r="U100" s="2"/>
      <c r="V100" s="2"/>
      <c r="W100" s="2"/>
      <c r="X100" s="4"/>
      <c r="Y100" s="16"/>
      <c r="Z100" s="1"/>
      <c r="AA100" s="1"/>
      <c r="AB100" s="1"/>
    </row>
    <row r="101" spans="1:28" ht="5.0999999999999996" customHeight="1" outlineLevel="3" x14ac:dyDescent="0.25">
      <c r="A101" s="1"/>
      <c r="B101" s="33"/>
      <c r="C101" s="73">
        <f>INT($C$78)+3.005</f>
        <v>7.0049999999999999</v>
      </c>
      <c r="D101" s="4"/>
      <c r="E101" s="4"/>
      <c r="F101" s="4"/>
      <c r="G101" s="4"/>
      <c r="H101" s="83"/>
      <c r="I101" s="83"/>
      <c r="J101" s="83"/>
      <c r="K101" s="83"/>
      <c r="L101" s="83"/>
      <c r="M101" s="83"/>
      <c r="N101" s="83"/>
      <c r="O101" s="83"/>
      <c r="P101" s="83"/>
      <c r="Q101" s="83"/>
      <c r="R101" s="83"/>
      <c r="S101" s="83"/>
      <c r="T101" s="83"/>
      <c r="U101" s="83"/>
      <c r="V101" s="83"/>
      <c r="W101" s="83"/>
      <c r="X101" s="4" t="s">
        <v>3</v>
      </c>
      <c r="Y101" s="16"/>
      <c r="Z101" s="1"/>
      <c r="AA101" s="1"/>
      <c r="AB101" s="1"/>
    </row>
    <row r="102" spans="1:28" ht="5.0999999999999996" customHeight="1" outlineLevel="2" x14ac:dyDescent="0.25">
      <c r="A102" s="1"/>
      <c r="B102" s="33"/>
      <c r="C102" s="73">
        <f>INT($C$78)+2.005</f>
        <v>6.0049999999999999</v>
      </c>
      <c r="D102" s="4" t="s">
        <v>2</v>
      </c>
      <c r="E102" s="4"/>
      <c r="F102" s="4"/>
      <c r="G102" s="4"/>
      <c r="H102" s="178"/>
      <c r="I102" s="178"/>
      <c r="J102" s="178"/>
      <c r="K102" s="178"/>
      <c r="L102" s="178"/>
      <c r="M102" s="178"/>
      <c r="N102" s="178"/>
      <c r="O102" s="178"/>
      <c r="P102" s="178"/>
      <c r="Q102" s="178"/>
      <c r="R102" s="178"/>
      <c r="S102" s="178"/>
      <c r="T102" s="178"/>
      <c r="U102" s="178"/>
      <c r="V102" s="178"/>
      <c r="W102" s="178"/>
      <c r="X102" s="4"/>
      <c r="Y102" s="16"/>
      <c r="Z102" s="1"/>
      <c r="AA102" s="1"/>
      <c r="AB102" s="1"/>
    </row>
    <row r="103" spans="1:28" outlineLevel="2" x14ac:dyDescent="0.25">
      <c r="A103" s="1"/>
      <c r="B103" s="33"/>
      <c r="C103" s="73">
        <f>INT($C$74)+2</f>
        <v>3</v>
      </c>
      <c r="D103" s="4"/>
      <c r="E103" s="5"/>
      <c r="F103" s="5"/>
      <c r="G103" s="4"/>
      <c r="H103" s="2" t="s">
        <v>291</v>
      </c>
      <c r="I103" s="2"/>
      <c r="J103" s="100" t="s">
        <v>74</v>
      </c>
      <c r="K103" s="100"/>
      <c r="L103" s="100"/>
      <c r="M103" s="100"/>
      <c r="N103" s="2"/>
      <c r="O103" s="100" t="s">
        <v>75</v>
      </c>
      <c r="P103" s="2"/>
      <c r="Q103" s="2"/>
      <c r="R103" s="2"/>
      <c r="S103" s="2"/>
      <c r="T103" s="100" t="s">
        <v>77</v>
      </c>
      <c r="U103" s="2"/>
      <c r="V103" s="2"/>
      <c r="W103" s="2"/>
      <c r="X103" s="4"/>
      <c r="Y103" s="16"/>
      <c r="Z103" s="1"/>
      <c r="AA103" s="1"/>
      <c r="AB103" s="1"/>
    </row>
    <row r="104" spans="1:28" outlineLevel="3" x14ac:dyDescent="0.25">
      <c r="A104" s="1"/>
      <c r="B104" s="33"/>
      <c r="C104" s="73">
        <f>INT($C$74)+3</f>
        <v>4</v>
      </c>
      <c r="D104" s="4"/>
      <c r="E104" s="5"/>
      <c r="F104" s="5"/>
      <c r="G104" s="4"/>
      <c r="H104" s="2"/>
      <c r="I104" s="2"/>
      <c r="J104" s="100" t="s">
        <v>292</v>
      </c>
      <c r="K104" s="100" t="s">
        <v>293</v>
      </c>
      <c r="L104" s="100" t="s">
        <v>294</v>
      </c>
      <c r="M104" s="100" t="s">
        <v>295</v>
      </c>
      <c r="N104" s="2"/>
      <c r="O104" s="100" t="s">
        <v>292</v>
      </c>
      <c r="P104" s="100" t="s">
        <v>293</v>
      </c>
      <c r="Q104" s="100" t="s">
        <v>294</v>
      </c>
      <c r="R104" s="100" t="s">
        <v>295</v>
      </c>
      <c r="S104" s="2"/>
      <c r="T104" s="100" t="s">
        <v>292</v>
      </c>
      <c r="U104" s="100" t="s">
        <v>293</v>
      </c>
      <c r="V104" s="100" t="s">
        <v>294</v>
      </c>
      <c r="W104" s="100" t="s">
        <v>295</v>
      </c>
      <c r="X104" s="4"/>
      <c r="Y104" s="16"/>
      <c r="Z104" s="1"/>
      <c r="AA104" s="1"/>
      <c r="AB104" s="1"/>
    </row>
    <row r="105" spans="1:28" outlineLevel="3" x14ac:dyDescent="0.25">
      <c r="A105" s="1"/>
      <c r="B105" s="33"/>
      <c r="C105" s="73">
        <f t="shared" ref="C105:C108" si="3">INT($C$74)+3</f>
        <v>4</v>
      </c>
      <c r="D105" s="4"/>
      <c r="E105" s="5">
        <v>0</v>
      </c>
      <c r="F105" s="5"/>
      <c r="G105" s="4"/>
      <c r="H105" s="179" t="s">
        <v>296</v>
      </c>
      <c r="I105" s="2"/>
      <c r="J105" s="180">
        <v>0</v>
      </c>
      <c r="K105" s="181">
        <v>0</v>
      </c>
      <c r="L105" s="181">
        <v>0</v>
      </c>
      <c r="M105" s="181">
        <v>0</v>
      </c>
      <c r="N105" s="2"/>
      <c r="O105" s="181">
        <v>0</v>
      </c>
      <c r="P105" s="181">
        <v>0</v>
      </c>
      <c r="Q105" s="181">
        <v>0</v>
      </c>
      <c r="R105" s="181">
        <v>0</v>
      </c>
      <c r="S105" s="2"/>
      <c r="T105" s="181">
        <v>0</v>
      </c>
      <c r="U105" s="181">
        <v>0</v>
      </c>
      <c r="V105" s="181">
        <v>0</v>
      </c>
      <c r="W105" s="181">
        <v>0</v>
      </c>
      <c r="X105" s="4"/>
      <c r="Y105" s="16"/>
      <c r="Z105" s="1"/>
      <c r="AA105" s="1"/>
      <c r="AB105" s="1"/>
    </row>
    <row r="106" spans="1:28" outlineLevel="3" x14ac:dyDescent="0.25">
      <c r="A106" s="1"/>
      <c r="B106" s="33"/>
      <c r="C106" s="73">
        <f t="shared" si="3"/>
        <v>4</v>
      </c>
      <c r="D106" s="4"/>
      <c r="E106" s="5">
        <v>27</v>
      </c>
      <c r="F106" s="5"/>
      <c r="G106" s="4"/>
      <c r="H106" s="179" t="s">
        <v>297</v>
      </c>
      <c r="I106" s="2"/>
      <c r="J106" s="2"/>
      <c r="K106" s="2"/>
      <c r="L106" s="2"/>
      <c r="M106" s="2"/>
      <c r="N106" s="2"/>
      <c r="O106" s="32">
        <v>0.3</v>
      </c>
      <c r="P106" s="32">
        <v>0.25</v>
      </c>
      <c r="Q106" s="32">
        <v>0.1</v>
      </c>
      <c r="R106" s="32">
        <v>0.25</v>
      </c>
      <c r="S106" s="2"/>
      <c r="T106" s="32">
        <v>0.3</v>
      </c>
      <c r="U106" s="32">
        <v>0.25</v>
      </c>
      <c r="V106" s="32">
        <v>0.1</v>
      </c>
      <c r="W106" s="32">
        <v>0.25</v>
      </c>
      <c r="X106" s="4"/>
      <c r="Y106" s="16"/>
      <c r="Z106" s="1"/>
      <c r="AA106" s="1"/>
      <c r="AB106" s="1"/>
    </row>
    <row r="107" spans="1:28" outlineLevel="3" x14ac:dyDescent="0.25">
      <c r="A107" s="1"/>
      <c r="B107" s="33"/>
      <c r="C107" s="73">
        <f t="shared" si="3"/>
        <v>4</v>
      </c>
      <c r="D107" s="4"/>
      <c r="E107" s="5">
        <v>54</v>
      </c>
      <c r="F107" s="5"/>
      <c r="G107" s="4"/>
      <c r="H107" s="179" t="s">
        <v>298</v>
      </c>
      <c r="I107" s="2"/>
      <c r="J107" s="2"/>
      <c r="K107" s="2"/>
      <c r="L107" s="2"/>
      <c r="M107" s="2"/>
      <c r="N107" s="2"/>
      <c r="O107" s="32">
        <v>-0.4</v>
      </c>
      <c r="P107" s="32">
        <v>-0.3</v>
      </c>
      <c r="Q107" s="32">
        <v>-0.1</v>
      </c>
      <c r="R107" s="32">
        <v>-0.3</v>
      </c>
      <c r="S107" s="2"/>
      <c r="T107" s="32">
        <v>-0.5</v>
      </c>
      <c r="U107" s="32">
        <v>-0.35</v>
      </c>
      <c r="V107" s="32">
        <v>-0.1</v>
      </c>
      <c r="W107" s="32">
        <v>-0.35</v>
      </c>
      <c r="X107" s="4"/>
      <c r="Y107" s="16"/>
      <c r="Z107" s="1"/>
      <c r="AA107" s="1"/>
      <c r="AB107" s="1"/>
    </row>
    <row r="108" spans="1:28" outlineLevel="3" x14ac:dyDescent="0.25">
      <c r="A108" s="1"/>
      <c r="B108" s="33"/>
      <c r="C108" s="73">
        <f t="shared" si="3"/>
        <v>4</v>
      </c>
      <c r="D108" s="4"/>
      <c r="E108" s="5"/>
      <c r="F108" s="5"/>
      <c r="G108" s="4"/>
      <c r="H108" s="182"/>
      <c r="I108" s="183"/>
      <c r="J108" s="2"/>
      <c r="K108" s="2"/>
      <c r="L108" s="100"/>
      <c r="M108" s="2"/>
      <c r="N108" s="2"/>
      <c r="O108" s="2"/>
      <c r="P108" s="2"/>
      <c r="Q108" s="2"/>
      <c r="R108" s="2"/>
      <c r="S108" s="2"/>
      <c r="T108" s="2"/>
      <c r="U108" s="2"/>
      <c r="V108" s="2"/>
      <c r="W108" s="2"/>
      <c r="X108" s="4"/>
      <c r="Y108" s="16"/>
      <c r="Z108" s="1"/>
      <c r="AA108" s="1"/>
      <c r="AB108" s="1"/>
    </row>
    <row r="109" spans="1:28" ht="5.0999999999999996" customHeight="1" outlineLevel="3" x14ac:dyDescent="0.25">
      <c r="A109" s="1"/>
      <c r="B109" s="33"/>
      <c r="C109" s="73">
        <f>INT($C$74)+3.005</f>
        <v>4.0049999999999999</v>
      </c>
      <c r="D109" s="4"/>
      <c r="E109" s="4"/>
      <c r="F109" s="4"/>
      <c r="G109" s="4"/>
      <c r="H109" s="4"/>
      <c r="I109" s="4"/>
      <c r="J109" s="4"/>
      <c r="K109" s="4"/>
      <c r="L109" s="4"/>
      <c r="M109" s="4"/>
      <c r="N109" s="4"/>
      <c r="O109" s="4"/>
      <c r="P109" s="4"/>
      <c r="Q109" s="4"/>
      <c r="R109" s="4"/>
      <c r="S109" s="4"/>
      <c r="T109" s="4"/>
      <c r="U109" s="4"/>
      <c r="V109" s="4"/>
      <c r="W109" s="4"/>
      <c r="X109" s="4" t="s">
        <v>3</v>
      </c>
      <c r="Y109" s="16"/>
      <c r="Z109" s="1"/>
      <c r="AA109" s="1"/>
      <c r="AB109" s="1"/>
    </row>
    <row r="110" spans="1:28" ht="5.0999999999999996" customHeight="1" outlineLevel="2" x14ac:dyDescent="0.25">
      <c r="A110" s="1"/>
      <c r="B110" s="33"/>
      <c r="C110" s="73">
        <f>INT($C$74)+2.005</f>
        <v>3.0049999999999999</v>
      </c>
      <c r="D110" s="4"/>
      <c r="E110" s="4"/>
      <c r="F110" s="4"/>
      <c r="G110" s="4"/>
      <c r="H110" s="4"/>
      <c r="I110" s="4"/>
      <c r="J110" s="4"/>
      <c r="K110" s="4"/>
      <c r="L110" s="4"/>
      <c r="M110" s="4"/>
      <c r="N110" s="4"/>
      <c r="O110" s="4"/>
      <c r="P110" s="4"/>
      <c r="Q110" s="4"/>
      <c r="R110" s="4"/>
      <c r="S110" s="4"/>
      <c r="T110" s="4"/>
      <c r="U110" s="4"/>
      <c r="V110" s="4"/>
      <c r="W110" s="4"/>
      <c r="X110" s="4"/>
      <c r="Y110" s="16"/>
      <c r="Z110" s="1"/>
      <c r="AA110" s="1"/>
      <c r="AB110" s="1"/>
    </row>
    <row r="111" spans="1:28" ht="5.0999999999999996" customHeight="1" outlineLevel="1" x14ac:dyDescent="0.25">
      <c r="A111" s="1"/>
      <c r="B111" s="35"/>
      <c r="C111" s="76">
        <f>INT($C$74)+1.005</f>
        <v>2.0049999999999999</v>
      </c>
      <c r="D111" s="17"/>
      <c r="E111" s="17"/>
      <c r="F111" s="17"/>
      <c r="G111" s="17"/>
      <c r="H111" s="17"/>
      <c r="I111" s="17"/>
      <c r="J111" s="17"/>
      <c r="K111" s="17"/>
      <c r="L111" s="17"/>
      <c r="M111" s="17"/>
      <c r="N111" s="17"/>
      <c r="O111" s="17"/>
      <c r="P111" s="17"/>
      <c r="Q111" s="17"/>
      <c r="R111" s="17"/>
      <c r="S111" s="17"/>
      <c r="T111" s="17"/>
      <c r="U111" s="17"/>
      <c r="V111" s="17"/>
      <c r="W111" s="17"/>
      <c r="X111" s="17"/>
      <c r="Y111" s="18" t="s">
        <v>1</v>
      </c>
      <c r="Z111" s="1"/>
      <c r="AA111" s="1"/>
      <c r="AB111" s="1"/>
    </row>
    <row r="112" spans="1:28" ht="5.0999999999999996" customHeight="1" collapsed="1" x14ac:dyDescent="0.25">
      <c r="A112" s="1"/>
      <c r="B112" s="19"/>
      <c r="C112" s="77">
        <f>INT($C$74)+0.005</f>
        <v>1.0049999999999999</v>
      </c>
      <c r="D112" s="19"/>
      <c r="E112" s="19"/>
      <c r="F112" s="19"/>
      <c r="G112" s="19"/>
      <c r="H112" s="19"/>
      <c r="I112" s="19"/>
      <c r="J112" s="19"/>
      <c r="K112" s="19"/>
      <c r="L112" s="19"/>
      <c r="M112" s="19"/>
      <c r="N112" s="19"/>
      <c r="O112" s="19"/>
      <c r="P112" s="19"/>
      <c r="Q112" s="19"/>
      <c r="R112" s="19"/>
      <c r="S112" s="19"/>
      <c r="T112" s="19"/>
      <c r="U112" s="19"/>
      <c r="V112" s="19"/>
      <c r="W112" s="19"/>
      <c r="X112" s="19"/>
      <c r="Y112" s="19"/>
      <c r="Z112" s="1"/>
      <c r="AA112" s="1"/>
      <c r="AB112" s="1"/>
    </row>
    <row r="113" spans="1:28" hidden="1" outlineLevel="2" x14ac:dyDescent="0.25">
      <c r="A113" s="1"/>
      <c r="B113" s="1"/>
      <c r="C113" s="73">
        <f>INT($C$74)+2</f>
        <v>3</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idden="1" outlineLevel="2" x14ac:dyDescent="0.25">
      <c r="A114" s="1"/>
      <c r="B114" s="1"/>
      <c r="C114" s="73">
        <f>INT($C$74)+2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5.0999999999999996" customHeight="1" thickBot="1" x14ac:dyDescent="0.3">
      <c r="A115" s="1"/>
      <c r="B115" s="20"/>
      <c r="C115" s="74">
        <f>INT($C$74)+0.005</f>
        <v>1.0049999999999999</v>
      </c>
      <c r="D115" s="20"/>
      <c r="E115" s="20"/>
      <c r="F115" s="20"/>
      <c r="G115" s="20"/>
      <c r="H115" s="20"/>
      <c r="I115" s="20"/>
      <c r="J115" s="20"/>
      <c r="K115" s="20"/>
      <c r="L115" s="20"/>
      <c r="M115" s="20"/>
      <c r="N115" s="20"/>
      <c r="O115" s="20"/>
      <c r="P115" s="20"/>
      <c r="Q115" s="20"/>
      <c r="R115" s="20"/>
      <c r="S115" s="20"/>
      <c r="T115" s="20"/>
      <c r="U115" s="20"/>
      <c r="V115" s="20"/>
      <c r="W115" s="20"/>
      <c r="X115" s="20"/>
      <c r="Y115" s="20"/>
      <c r="Z115" s="1"/>
      <c r="AA115" s="1"/>
      <c r="AB115" s="1"/>
    </row>
    <row r="116" spans="1:28" ht="5.0999999999999996" customHeight="1" outlineLevel="1" collapsed="1" x14ac:dyDescent="0.25">
      <c r="A116" s="1"/>
      <c r="B116" s="34" t="s">
        <v>21</v>
      </c>
      <c r="C116" s="75">
        <f>INT($C$74)+1.005</f>
        <v>2.0049999999999999</v>
      </c>
      <c r="D116" s="14"/>
      <c r="E116" s="14"/>
      <c r="F116" s="14"/>
      <c r="G116" s="14"/>
      <c r="H116" s="14"/>
      <c r="I116" s="14"/>
      <c r="J116" s="14"/>
      <c r="K116" s="14"/>
      <c r="L116" s="14"/>
      <c r="M116" s="14"/>
      <c r="N116" s="14"/>
      <c r="O116" s="14"/>
      <c r="P116" s="14"/>
      <c r="Q116" s="14"/>
      <c r="R116" s="14"/>
      <c r="S116" s="14"/>
      <c r="T116" s="14"/>
      <c r="U116" s="14"/>
      <c r="V116" s="14"/>
      <c r="W116" s="14"/>
      <c r="X116" s="14"/>
      <c r="Y116" s="15"/>
      <c r="Z116" s="1"/>
      <c r="AA116" s="1"/>
      <c r="AB116" s="1"/>
    </row>
    <row r="117" spans="1:28" hidden="1" outlineLevel="4" x14ac:dyDescent="0.25">
      <c r="A117" s="1"/>
      <c r="B117" s="33"/>
      <c r="C117" s="73">
        <f>INT(MAX($C$91:$C$109))+1</f>
        <v>8</v>
      </c>
      <c r="D117" s="3"/>
      <c r="E117" s="3"/>
      <c r="F117" s="3"/>
      <c r="G117" s="3"/>
      <c r="H117" s="27"/>
      <c r="I117" s="27"/>
      <c r="J117" s="27"/>
      <c r="K117" s="27"/>
      <c r="L117" s="27"/>
      <c r="M117" s="27"/>
      <c r="N117" s="27"/>
      <c r="O117" s="27"/>
      <c r="P117" s="27"/>
      <c r="Q117" s="27"/>
      <c r="R117" s="27"/>
      <c r="S117" s="27"/>
      <c r="T117" s="27"/>
      <c r="U117" s="27"/>
      <c r="V117" s="27"/>
      <c r="W117" s="27"/>
      <c r="X117" s="3"/>
      <c r="Y117" s="16"/>
      <c r="Z117" s="1"/>
      <c r="AA117" s="1"/>
      <c r="AB117" s="1"/>
    </row>
    <row r="118" spans="1:28" ht="18.75" x14ac:dyDescent="0.25">
      <c r="A118" s="1"/>
      <c r="B118" s="33"/>
      <c r="C118" s="73">
        <v>1.02</v>
      </c>
      <c r="D118" s="21"/>
      <c r="E118" s="24" t="s">
        <v>6</v>
      </c>
      <c r="F118" s="25"/>
      <c r="G118" s="12"/>
      <c r="H118" s="173" t="str">
        <f>COUNTIFS($B$1:$B118, "«")&amp;" REV trait info"</f>
        <v>4 REV trait info</v>
      </c>
      <c r="I118" s="6"/>
      <c r="J118" s="6"/>
      <c r="K118" s="6"/>
      <c r="L118" s="6"/>
      <c r="M118" s="6"/>
      <c r="N118" s="6"/>
      <c r="O118" s="6"/>
      <c r="P118" s="6"/>
      <c r="Q118" s="6"/>
      <c r="R118" s="6"/>
      <c r="S118" s="6"/>
      <c r="T118" s="6"/>
      <c r="U118" s="6"/>
      <c r="V118" s="6"/>
      <c r="W118" s="6"/>
      <c r="X118" s="10"/>
      <c r="Y118" s="16"/>
      <c r="Z118" s="1"/>
      <c r="AA118" s="1"/>
      <c r="AB118" s="1"/>
    </row>
    <row r="119" spans="1:28" ht="18.75" outlineLevel="1" x14ac:dyDescent="0.25">
      <c r="A119" s="1"/>
      <c r="B119" s="33"/>
      <c r="C119" s="73">
        <f>INT($C$74)+1.02</f>
        <v>2.02</v>
      </c>
      <c r="D119" s="21"/>
      <c r="E119" s="24" t="s">
        <v>10</v>
      </c>
      <c r="F119" s="28">
        <v>1</v>
      </c>
      <c r="G119" s="13"/>
      <c r="H119" s="8"/>
      <c r="I119" s="7"/>
      <c r="J119" s="7"/>
      <c r="K119" s="7"/>
      <c r="L119" s="7"/>
      <c r="M119" s="7"/>
      <c r="N119" s="7"/>
      <c r="O119" s="7"/>
      <c r="P119" s="7"/>
      <c r="Q119" s="7"/>
      <c r="R119" s="7"/>
      <c r="S119" s="7"/>
      <c r="T119" s="7"/>
      <c r="U119" s="7"/>
      <c r="V119" s="7"/>
      <c r="W119" s="7"/>
      <c r="X119" s="11"/>
      <c r="Y119" s="16"/>
      <c r="Z119" s="1"/>
      <c r="AA119" s="1"/>
      <c r="AB119" s="1"/>
    </row>
    <row r="120" spans="1:28" ht="5.0999999999999996" customHeight="1" outlineLevel="2" x14ac:dyDescent="0.25">
      <c r="A120" s="1"/>
      <c r="B120" s="33"/>
      <c r="C120" s="73">
        <f>INT($C$74)+2.005</f>
        <v>3.0049999999999999</v>
      </c>
      <c r="D120" s="3"/>
      <c r="E120" s="3"/>
      <c r="F120" s="3"/>
      <c r="G120" s="3"/>
      <c r="H120" s="3"/>
      <c r="I120" s="3"/>
      <c r="J120" s="3"/>
      <c r="K120" s="3"/>
      <c r="L120" s="3"/>
      <c r="M120" s="3"/>
      <c r="N120" s="3"/>
      <c r="O120" s="3"/>
      <c r="P120" s="3"/>
      <c r="Q120" s="3"/>
      <c r="R120" s="3"/>
      <c r="S120" s="3"/>
      <c r="T120" s="3"/>
      <c r="U120" s="3"/>
      <c r="V120" s="3"/>
      <c r="W120" s="3"/>
      <c r="X120" s="3"/>
      <c r="Y120" s="16"/>
      <c r="Z120" s="1"/>
      <c r="AA120" s="1"/>
      <c r="AB120" s="1"/>
    </row>
    <row r="121" spans="1:28" outlineLevel="2" x14ac:dyDescent="0.25">
      <c r="A121" s="1"/>
      <c r="B121" s="33"/>
      <c r="C121" s="73">
        <f>INT($C$74)+2</f>
        <v>3</v>
      </c>
      <c r="D121" s="3"/>
      <c r="E121" s="5"/>
      <c r="F121" s="5"/>
      <c r="G121" s="3"/>
      <c r="H121" s="29"/>
      <c r="I121" s="29"/>
      <c r="J121" s="29"/>
      <c r="K121" s="29"/>
      <c r="L121" s="29"/>
      <c r="M121" s="29"/>
      <c r="N121" s="29"/>
      <c r="O121" s="29"/>
      <c r="P121" s="29"/>
      <c r="Q121" s="29"/>
      <c r="R121" s="29"/>
      <c r="S121" s="29"/>
      <c r="T121" s="29"/>
      <c r="U121" s="29"/>
      <c r="V121" s="29"/>
      <c r="W121" s="29"/>
      <c r="X121" s="3"/>
      <c r="Y121" s="16"/>
      <c r="Z121" s="1"/>
      <c r="AA121" s="1"/>
      <c r="AB121" s="1"/>
    </row>
    <row r="122" spans="1:28" ht="9.75" customHeight="1" outlineLevel="2" collapsed="1" x14ac:dyDescent="0.25">
      <c r="A122" s="1"/>
      <c r="B122" s="33" t="s">
        <v>20</v>
      </c>
      <c r="C122" s="73">
        <f>INT($C$74)+2.01</f>
        <v>3.01</v>
      </c>
      <c r="D122" s="3"/>
      <c r="E122" s="3"/>
      <c r="F122" s="3"/>
      <c r="G122" s="3"/>
      <c r="H122" s="29"/>
      <c r="I122" s="29"/>
      <c r="J122" s="149" t="s">
        <v>45</v>
      </c>
      <c r="K122" s="149"/>
      <c r="L122" s="149" t="s">
        <v>45</v>
      </c>
      <c r="M122" s="149"/>
      <c r="N122" s="29"/>
      <c r="O122" s="29"/>
      <c r="P122" s="149" t="s">
        <v>45</v>
      </c>
      <c r="Q122" s="149"/>
      <c r="R122" s="29"/>
      <c r="S122" s="29"/>
      <c r="T122" s="29"/>
      <c r="U122" s="29"/>
      <c r="V122" s="29"/>
      <c r="W122" s="29"/>
      <c r="X122" s="3"/>
      <c r="Y122" s="16"/>
      <c r="Z122" s="1"/>
      <c r="AA122" s="1"/>
      <c r="AB122" s="1"/>
    </row>
    <row r="123" spans="1:28" hidden="1" outlineLevel="4" x14ac:dyDescent="0.25">
      <c r="A123" s="1"/>
      <c r="B123" s="33"/>
      <c r="C123" s="73">
        <f>C$73</f>
        <v>8</v>
      </c>
      <c r="D123" s="4"/>
      <c r="E123" s="5"/>
      <c r="F123" s="5"/>
      <c r="G123" s="4"/>
      <c r="H123" s="5"/>
      <c r="I123" s="5"/>
      <c r="J123" s="5"/>
      <c r="K123" s="5"/>
      <c r="L123" s="5"/>
      <c r="M123" s="5"/>
      <c r="N123" s="5"/>
      <c r="O123" s="5"/>
      <c r="P123" s="5"/>
      <c r="Q123" s="5"/>
      <c r="R123" s="5"/>
      <c r="S123" s="5"/>
      <c r="T123" s="5"/>
      <c r="U123" s="5"/>
      <c r="V123" s="5"/>
      <c r="W123" s="5"/>
      <c r="X123" s="4"/>
      <c r="Y123" s="16"/>
      <c r="Z123" s="1"/>
      <c r="AA123" s="1"/>
      <c r="AB123" s="1"/>
    </row>
    <row r="124" spans="1:28" hidden="1" outlineLevel="4" x14ac:dyDescent="0.25">
      <c r="A124" s="1"/>
      <c r="B124" s="33" t="s">
        <v>19</v>
      </c>
      <c r="C124" s="73">
        <f>C$73</f>
        <v>8</v>
      </c>
      <c r="D124" s="4" t="s">
        <v>45</v>
      </c>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t="5.0999999999999996" customHeight="1" outlineLevel="2" x14ac:dyDescent="0.25">
      <c r="A125" s="1"/>
      <c r="B125" s="33"/>
      <c r="C125" s="73">
        <f>INT($C$40)+2.005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INT($C$40)+2</f>
        <v>3</v>
      </c>
      <c r="D126" s="4"/>
      <c r="E126" s="5"/>
      <c r="F126" s="5"/>
      <c r="G126" s="4"/>
      <c r="H126" s="26" t="s">
        <v>299</v>
      </c>
      <c r="I126" s="31" t="b">
        <v>0</v>
      </c>
      <c r="J126" s="36"/>
      <c r="K126" s="36"/>
      <c r="L126" s="36"/>
      <c r="M126" s="36"/>
      <c r="N126" s="36"/>
      <c r="O126" s="36"/>
      <c r="P126" s="36"/>
      <c r="Q126" s="36"/>
      <c r="R126" s="2"/>
      <c r="S126" s="2"/>
      <c r="T126" s="2"/>
      <c r="U126" s="2"/>
      <c r="V126" s="2"/>
      <c r="W126" s="2"/>
      <c r="X126" s="4"/>
      <c r="Y126" s="16"/>
      <c r="Z126" s="1"/>
      <c r="AA126" s="1"/>
      <c r="AB126" s="1"/>
    </row>
    <row r="127" spans="1:28" outlineLevel="2" x14ac:dyDescent="0.25">
      <c r="A127" s="1"/>
      <c r="B127" s="33"/>
      <c r="C127" s="73"/>
      <c r="D127" s="4"/>
      <c r="E127" s="5"/>
      <c r="F127" s="5"/>
      <c r="G127" s="4"/>
      <c r="H127" s="26"/>
      <c r="I127" s="36"/>
      <c r="J127" s="36"/>
      <c r="K127" s="36"/>
      <c r="L127" s="36"/>
      <c r="M127" s="36"/>
      <c r="N127" s="36"/>
      <c r="O127" s="36"/>
      <c r="P127" s="36"/>
      <c r="Q127" s="36"/>
      <c r="R127" s="2"/>
      <c r="S127" s="2"/>
      <c r="T127" s="2"/>
      <c r="U127" s="2"/>
      <c r="V127" s="2"/>
      <c r="W127" s="2"/>
      <c r="X127" s="4"/>
      <c r="Y127" s="16"/>
      <c r="Z127" s="1"/>
      <c r="AA127" s="1"/>
      <c r="AB127" s="1"/>
    </row>
    <row r="128" spans="1:28" outlineLevel="2" collapsed="1" x14ac:dyDescent="0.25">
      <c r="A128" s="1"/>
      <c r="B128" s="33"/>
      <c r="C128" s="73"/>
      <c r="D128" s="4"/>
      <c r="E128" s="5"/>
      <c r="F128" s="5"/>
      <c r="G128" s="4"/>
      <c r="H128" s="26" t="s">
        <v>300</v>
      </c>
      <c r="I128" s="31">
        <v>0</v>
      </c>
      <c r="J128" s="36"/>
      <c r="K128" s="36"/>
      <c r="L128" s="36"/>
      <c r="M128" s="36"/>
      <c r="N128" s="36"/>
      <c r="O128" s="36"/>
      <c r="P128" s="36"/>
      <c r="Q128" s="36"/>
      <c r="R128" s="2"/>
      <c r="S128" s="2"/>
      <c r="T128" s="2"/>
      <c r="U128" s="2"/>
      <c r="V128" s="2"/>
      <c r="W128" s="2"/>
      <c r="X128" s="4"/>
      <c r="Y128" s="16"/>
      <c r="Z128" s="1"/>
      <c r="AA128" s="1"/>
      <c r="AB128" s="1"/>
    </row>
    <row r="129" spans="1:28" ht="5.0999999999999996" hidden="1" customHeight="1" outlineLevel="3" x14ac:dyDescent="0.25">
      <c r="A129" s="1"/>
      <c r="B129" s="33"/>
      <c r="C129" s="73">
        <f>INT($C$40)+3.005</f>
        <v>4.0049999999999999</v>
      </c>
      <c r="D129" s="4"/>
      <c r="E129" s="4"/>
      <c r="F129" s="4"/>
      <c r="G129" s="4"/>
      <c r="H129" s="83"/>
      <c r="I129" s="83"/>
      <c r="J129" s="83"/>
      <c r="K129" s="83"/>
      <c r="L129" s="83"/>
      <c r="M129" s="83"/>
      <c r="N129" s="83"/>
      <c r="O129" s="83"/>
      <c r="P129" s="83"/>
      <c r="Q129" s="83"/>
      <c r="R129" s="83"/>
      <c r="S129" s="83"/>
      <c r="T129" s="83"/>
      <c r="U129" s="83"/>
      <c r="V129" s="83"/>
      <c r="W129" s="83"/>
      <c r="X129" s="4" t="s">
        <v>3</v>
      </c>
      <c r="Y129" s="16"/>
      <c r="Z129" s="1"/>
      <c r="AA129" s="1"/>
      <c r="AB129" s="1"/>
    </row>
    <row r="130" spans="1:28" ht="5.0999999999999996" customHeight="1" outlineLevel="2" x14ac:dyDescent="0.25">
      <c r="A130" s="1"/>
      <c r="B130" s="33"/>
      <c r="C130" s="73">
        <f>INT($C$74)+2.005</f>
        <v>3.0049999999999999</v>
      </c>
      <c r="D130" s="4" t="s">
        <v>2</v>
      </c>
      <c r="E130" s="4"/>
      <c r="F130" s="4"/>
      <c r="G130" s="4"/>
      <c r="H130" s="58"/>
      <c r="I130" s="58"/>
      <c r="J130" s="58"/>
      <c r="K130" s="58"/>
      <c r="L130" s="58"/>
      <c r="M130" s="58"/>
      <c r="N130" s="58"/>
      <c r="O130" s="58"/>
      <c r="P130" s="58"/>
      <c r="Q130" s="58"/>
      <c r="R130" s="58"/>
      <c r="S130" s="58"/>
      <c r="T130" s="58"/>
      <c r="U130" s="58"/>
      <c r="V130" s="58"/>
      <c r="W130" s="58"/>
      <c r="X130" s="4"/>
      <c r="Y130" s="16"/>
      <c r="Z130" s="1"/>
      <c r="AA130" s="1"/>
      <c r="AB130" s="1"/>
    </row>
    <row r="131" spans="1:28" outlineLevel="2" x14ac:dyDescent="0.25">
      <c r="A131" s="1"/>
      <c r="B131" s="33"/>
      <c r="C131" s="73">
        <f>INT($C$74)+2</f>
        <v>3</v>
      </c>
      <c r="D131" s="4"/>
      <c r="E131" s="5"/>
      <c r="F131" s="5"/>
      <c r="G131" s="4"/>
      <c r="H131" s="64" t="s">
        <v>302</v>
      </c>
      <c r="I131" s="64" t="s">
        <v>301</v>
      </c>
      <c r="J131" s="2"/>
      <c r="K131" s="2"/>
      <c r="L131" s="2"/>
      <c r="M131" s="2"/>
      <c r="N131" s="2"/>
      <c r="O131" s="2"/>
      <c r="P131" s="2"/>
      <c r="Q131" s="2"/>
      <c r="R131" s="2"/>
      <c r="S131" s="2"/>
      <c r="T131" s="2"/>
      <c r="U131" s="2"/>
      <c r="V131" s="2"/>
      <c r="W131" s="2"/>
      <c r="X131" s="4"/>
      <c r="Y131" s="16"/>
      <c r="Z131" s="1"/>
      <c r="AA131" s="1"/>
      <c r="AB131" s="1"/>
    </row>
    <row r="132" spans="1:28" outlineLevel="2" x14ac:dyDescent="0.25">
      <c r="A132" s="1"/>
      <c r="B132" s="33"/>
      <c r="C132" s="73">
        <f>INT($C$74)+2</f>
        <v>3</v>
      </c>
      <c r="D132" s="4"/>
      <c r="E132" s="5">
        <v>0</v>
      </c>
      <c r="F132" s="5"/>
      <c r="G132" s="4"/>
      <c r="H132" s="31" t="s">
        <v>303</v>
      </c>
      <c r="I132" s="31" t="b">
        <v>0</v>
      </c>
      <c r="J132" s="175"/>
      <c r="K132" s="175"/>
      <c r="L132" s="175"/>
      <c r="M132" s="175"/>
      <c r="N132" s="175"/>
      <c r="O132" s="175"/>
      <c r="P132" s="175"/>
      <c r="Q132" s="175"/>
      <c r="R132" s="175"/>
      <c r="S132" s="2"/>
      <c r="T132" s="2"/>
      <c r="U132" s="2"/>
      <c r="V132" s="2"/>
      <c r="W132" s="2"/>
      <c r="X132" s="4"/>
      <c r="Y132" s="16"/>
      <c r="Z132" s="1"/>
      <c r="AA132" s="1"/>
      <c r="AB132" s="1"/>
    </row>
    <row r="133" spans="1:28" outlineLevel="3" x14ac:dyDescent="0.25">
      <c r="A133" s="1"/>
      <c r="B133" s="33"/>
      <c r="C133" s="73">
        <f>INT($C$74)+3</f>
        <v>4</v>
      </c>
      <c r="D133" s="4"/>
      <c r="E133" s="5">
        <v>1</v>
      </c>
      <c r="F133" s="5"/>
      <c r="G133" s="4"/>
      <c r="H133" s="31" t="s">
        <v>304</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INT($C$74)+3</f>
        <v>4</v>
      </c>
      <c r="D134" s="4"/>
      <c r="E134" s="5">
        <v>2</v>
      </c>
      <c r="F134" s="5"/>
      <c r="G134" s="4"/>
      <c r="H134" s="31" t="s">
        <v>305</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INT(C$74+3)</f>
        <v>4</v>
      </c>
      <c r="D135" s="4"/>
      <c r="E135" s="5">
        <v>3</v>
      </c>
      <c r="F135" s="5"/>
      <c r="G135" s="4"/>
      <c r="H135" s="31" t="s">
        <v>306</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 t="shared" ref="C136:C141" si="4">INT(C$74+3)</f>
        <v>4</v>
      </c>
      <c r="D136" s="4"/>
      <c r="E136" s="5">
        <v>4</v>
      </c>
      <c r="F136" s="5"/>
      <c r="G136" s="4"/>
      <c r="H136" s="31" t="s">
        <v>307</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c r="D137" s="4"/>
      <c r="E137" s="5"/>
      <c r="F137" s="5"/>
      <c r="G137" s="4"/>
      <c r="H137" s="31" t="s">
        <v>308</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c r="D138" s="4"/>
      <c r="E138" s="5"/>
      <c r="F138" s="5"/>
      <c r="G138" s="4"/>
      <c r="H138" s="31" t="s">
        <v>312</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 t="shared" si="4"/>
        <v>4</v>
      </c>
      <c r="D139" s="4"/>
      <c r="E139" s="5">
        <v>5</v>
      </c>
      <c r="F139" s="5"/>
      <c r="G139" s="4"/>
      <c r="H139" s="31" t="s">
        <v>313</v>
      </c>
      <c r="I139" s="31" t="b">
        <v>0</v>
      </c>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 t="shared" si="4"/>
        <v>4</v>
      </c>
      <c r="D140" s="4"/>
      <c r="E140" s="5">
        <v>6</v>
      </c>
      <c r="F140" s="5"/>
      <c r="G140" s="4"/>
      <c r="H140" s="175"/>
      <c r="I140" s="175"/>
      <c r="J140" s="175"/>
      <c r="K140" s="175"/>
      <c r="L140" s="175"/>
      <c r="M140" s="175"/>
      <c r="N140" s="175"/>
      <c r="O140" s="175"/>
      <c r="P140" s="175"/>
      <c r="Q140" s="175"/>
      <c r="R140" s="175"/>
      <c r="S140" s="2"/>
      <c r="T140" s="2"/>
      <c r="U140" s="2"/>
      <c r="V140" s="2"/>
      <c r="W140" s="2"/>
      <c r="X140" s="4"/>
      <c r="Y140" s="16"/>
      <c r="Z140" s="1"/>
      <c r="AA140" s="1"/>
      <c r="AB140" s="1"/>
    </row>
    <row r="141" spans="1:28" outlineLevel="3" x14ac:dyDescent="0.25">
      <c r="A141" s="1"/>
      <c r="B141" s="33"/>
      <c r="C141" s="73">
        <f t="shared" si="4"/>
        <v>4</v>
      </c>
      <c r="D141" s="4"/>
      <c r="E141" s="5">
        <v>7</v>
      </c>
      <c r="F141" s="5"/>
      <c r="G141" s="4"/>
      <c r="H141" s="175"/>
      <c r="I141" s="175"/>
      <c r="J141" s="175"/>
      <c r="K141" s="175"/>
      <c r="L141" s="175"/>
      <c r="M141" s="175"/>
      <c r="N141" s="175"/>
      <c r="O141" s="175"/>
      <c r="P141" s="175"/>
      <c r="Q141" s="175"/>
      <c r="R141" s="175"/>
      <c r="S141" s="2"/>
      <c r="T141" s="2"/>
      <c r="U141" s="2"/>
      <c r="V141" s="2"/>
      <c r="W141" s="2"/>
      <c r="X141" s="4"/>
      <c r="Y141" s="16"/>
      <c r="Z141" s="1"/>
      <c r="AA141" s="1"/>
      <c r="AB141" s="1"/>
    </row>
    <row r="142" spans="1:28" ht="5.0999999999999996" customHeight="1" outlineLevel="3" x14ac:dyDescent="0.25">
      <c r="A142" s="1"/>
      <c r="B142" s="33"/>
      <c r="C142" s="73">
        <f>INT($C$74)+3.005</f>
        <v>4.0049999999999999</v>
      </c>
      <c r="D142" s="4"/>
      <c r="E142" s="4"/>
      <c r="F142" s="4"/>
      <c r="G142" s="4"/>
      <c r="H142" s="4"/>
      <c r="I142" s="4"/>
      <c r="J142" s="4"/>
      <c r="K142" s="4"/>
      <c r="L142" s="4"/>
      <c r="M142" s="4"/>
      <c r="N142" s="4"/>
      <c r="O142" s="4"/>
      <c r="P142" s="4"/>
      <c r="Q142" s="4"/>
      <c r="R142" s="4"/>
      <c r="S142" s="4"/>
      <c r="T142" s="4"/>
      <c r="U142" s="4"/>
      <c r="V142" s="4"/>
      <c r="W142" s="4"/>
      <c r="X142" s="4" t="s">
        <v>3</v>
      </c>
      <c r="Y142" s="16"/>
      <c r="Z142" s="1"/>
      <c r="AA142" s="1"/>
      <c r="AB142" s="1"/>
    </row>
    <row r="143" spans="1:28" ht="5.0999999999999996" customHeight="1" outlineLevel="2" x14ac:dyDescent="0.25">
      <c r="A143" s="1"/>
      <c r="B143" s="33"/>
      <c r="C143" s="73">
        <f>INT($C$74)+2.005</f>
        <v>3.0049999999999999</v>
      </c>
      <c r="D143" s="4"/>
      <c r="E143" s="4"/>
      <c r="F143" s="4"/>
      <c r="G143" s="4"/>
      <c r="H143" s="4"/>
      <c r="I143" s="4"/>
      <c r="J143" s="4"/>
      <c r="K143" s="4"/>
      <c r="L143" s="4"/>
      <c r="M143" s="4"/>
      <c r="N143" s="4"/>
      <c r="O143" s="4"/>
      <c r="P143" s="4"/>
      <c r="Q143" s="4"/>
      <c r="R143" s="4"/>
      <c r="S143" s="4"/>
      <c r="T143" s="4"/>
      <c r="U143" s="4"/>
      <c r="V143" s="4"/>
      <c r="W143" s="4"/>
      <c r="X143" s="4"/>
      <c r="Y143" s="16"/>
      <c r="Z143" s="1"/>
      <c r="AA143" s="1"/>
      <c r="AB143" s="1"/>
    </row>
    <row r="144" spans="1:28" ht="5.0999999999999996" customHeight="1" outlineLevel="1" x14ac:dyDescent="0.25">
      <c r="A144" s="1"/>
      <c r="B144" s="35"/>
      <c r="C144" s="76">
        <f>INT($C$74)+1.005</f>
        <v>2.0049999999999999</v>
      </c>
      <c r="D144" s="17"/>
      <c r="E144" s="17"/>
      <c r="F144" s="17"/>
      <c r="G144" s="17"/>
      <c r="H144" s="17"/>
      <c r="I144" s="17"/>
      <c r="J144" s="17"/>
      <c r="K144" s="17"/>
      <c r="L144" s="17"/>
      <c r="M144" s="17"/>
      <c r="N144" s="17"/>
      <c r="O144" s="17"/>
      <c r="P144" s="17"/>
      <c r="Q144" s="17"/>
      <c r="R144" s="17"/>
      <c r="S144" s="17"/>
      <c r="T144" s="17"/>
      <c r="U144" s="17"/>
      <c r="V144" s="17"/>
      <c r="W144" s="17"/>
      <c r="X144" s="17"/>
      <c r="Y144" s="18" t="s">
        <v>1</v>
      </c>
      <c r="Z144" s="1"/>
      <c r="AA144" s="1"/>
      <c r="AB144" s="1"/>
    </row>
    <row r="145" spans="1:28" ht="5.0999999999999996" customHeight="1" collapsed="1" x14ac:dyDescent="0.25">
      <c r="A145" s="1"/>
      <c r="B145" s="19"/>
      <c r="C145" s="77">
        <f>INT($C$74)+0.005</f>
        <v>1.0049999999999999</v>
      </c>
      <c r="D145" s="19"/>
      <c r="E145" s="19"/>
      <c r="F145" s="19"/>
      <c r="G145" s="19"/>
      <c r="H145" s="19"/>
      <c r="I145" s="19"/>
      <c r="J145" s="19"/>
      <c r="K145" s="19"/>
      <c r="L145" s="19"/>
      <c r="M145" s="19"/>
      <c r="N145" s="19"/>
      <c r="O145" s="19"/>
      <c r="P145" s="19"/>
      <c r="Q145" s="19"/>
      <c r="R145" s="19"/>
      <c r="S145" s="19"/>
      <c r="T145" s="19"/>
      <c r="U145" s="19"/>
      <c r="V145" s="19"/>
      <c r="W145" s="19"/>
      <c r="X145" s="19"/>
      <c r="Y145" s="19"/>
      <c r="Z145" s="1"/>
      <c r="AA145" s="1"/>
      <c r="AB145" s="1"/>
    </row>
    <row r="146" spans="1:28" hidden="1" outlineLevel="2" x14ac:dyDescent="0.25">
      <c r="A146" s="1"/>
      <c r="B146" s="1"/>
      <c r="C146" s="73">
        <f>INT($C$74)+2</f>
        <v>3</v>
      </c>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5">
      <c r="A147" s="1"/>
      <c r="B147" s="1"/>
      <c r="C147" s="66"/>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A152" s="1"/>
      <c r="B152" s="1"/>
      <c r="C152" s="66"/>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5">
      <c r="C153" s="72" t="s">
        <v>4</v>
      </c>
    </row>
  </sheetData>
  <mergeCells count="3">
    <mergeCell ref="J18:T18"/>
    <mergeCell ref="J21:T21"/>
    <mergeCell ref="R87:W89"/>
  </mergeCells>
  <conditionalFormatting sqref="P107">
    <cfRule type="expression" dxfId="24" priority="33">
      <formula>(#REF!&gt;=L$345)</formula>
    </cfRule>
  </conditionalFormatting>
  <conditionalFormatting sqref="Q107 U107">
    <cfRule type="expression" dxfId="23" priority="34">
      <formula>(#REF!&gt;=L$345)</formula>
    </cfRule>
  </conditionalFormatting>
  <conditionalFormatting sqref="R107">
    <cfRule type="expression" dxfId="22" priority="35">
      <formula>(#REF!&gt;=L$345)</formula>
    </cfRule>
  </conditionalFormatting>
  <conditionalFormatting sqref="W107">
    <cfRule type="expression" dxfId="21" priority="36">
      <formula>(#REF!&gt;=P$345)</formula>
    </cfRule>
  </conditionalFormatting>
  <conditionalFormatting sqref="V107">
    <cfRule type="expression" dxfId="20" priority="37">
      <formula>(#REF!&gt;=P$345)</formula>
    </cfRule>
  </conditionalFormatting>
  <conditionalFormatting sqref="P106">
    <cfRule type="expression" dxfId="19" priority="38">
      <formula>(#REF!&gt;=L$345)</formula>
    </cfRule>
  </conditionalFormatting>
  <conditionalFormatting sqref="Q106 U105:U106">
    <cfRule type="expression" dxfId="18" priority="39">
      <formula>(#REF!&gt;=L$345)</formula>
    </cfRule>
  </conditionalFormatting>
  <conditionalFormatting sqref="R106">
    <cfRule type="expression" dxfId="17" priority="40">
      <formula>(#REF!&gt;=L$345)</formula>
    </cfRule>
  </conditionalFormatting>
  <conditionalFormatting sqref="W106">
    <cfRule type="expression" dxfId="16" priority="41">
      <formula>(#REF!&gt;=P$345)</formula>
    </cfRule>
  </conditionalFormatting>
  <conditionalFormatting sqref="V106">
    <cfRule type="expression" dxfId="15" priority="42">
      <formula>(#REF!&gt;=P$345)</formula>
    </cfRule>
  </conditionalFormatting>
  <conditionalFormatting sqref="K105">
    <cfRule type="expression" dxfId="14" priority="43">
      <formula>(#REF!&gt;=J$345)</formula>
    </cfRule>
  </conditionalFormatting>
  <conditionalFormatting sqref="M105">
    <cfRule type="expression" dxfId="13" priority="44">
      <formula>(#REF!&gt;=J$345)</formula>
    </cfRule>
  </conditionalFormatting>
  <conditionalFormatting sqref="L105">
    <cfRule type="expression" dxfId="12" priority="45">
      <formula>(#REF!&gt;=J$345)</formula>
    </cfRule>
  </conditionalFormatting>
  <conditionalFormatting sqref="P105">
    <cfRule type="expression" dxfId="11" priority="46">
      <formula>(#REF!&gt;=L$345)</formula>
    </cfRule>
  </conditionalFormatting>
  <conditionalFormatting sqref="Q105">
    <cfRule type="expression" dxfId="10" priority="47">
      <formula>(#REF!&gt;=L$345)</formula>
    </cfRule>
  </conditionalFormatting>
  <conditionalFormatting sqref="R105">
    <cfRule type="expression" dxfId="9" priority="48">
      <formula>(#REF!&gt;=L$345)</formula>
    </cfRule>
  </conditionalFormatting>
  <conditionalFormatting sqref="W105">
    <cfRule type="expression" dxfId="8" priority="49">
      <formula>(#REF!&gt;=P$345)</formula>
    </cfRule>
  </conditionalFormatting>
  <conditionalFormatting sqref="V105">
    <cfRule type="expression" dxfId="7" priority="50">
      <formula>(#REF!&gt;=P$345)</formula>
    </cfRule>
  </conditionalFormatting>
  <conditionalFormatting sqref="O107">
    <cfRule type="expression" dxfId="6" priority="29">
      <formula>(#REF!&gt;=K$345)</formula>
    </cfRule>
  </conditionalFormatting>
  <conditionalFormatting sqref="O106">
    <cfRule type="expression" dxfId="5" priority="30">
      <formula>(#REF!&gt;=K$345)</formula>
    </cfRule>
  </conditionalFormatting>
  <conditionalFormatting sqref="O105">
    <cfRule type="expression" dxfId="4" priority="31">
      <formula>(#REF!&gt;=K$345)</formula>
    </cfRule>
  </conditionalFormatting>
  <conditionalFormatting sqref="T107">
    <cfRule type="expression" dxfId="3" priority="26">
      <formula>(#REF!&gt;=P$345)</formula>
    </cfRule>
  </conditionalFormatting>
  <conditionalFormatting sqref="T106">
    <cfRule type="expression" dxfId="2" priority="27">
      <formula>(#REF!&gt;=P$345)</formula>
    </cfRule>
  </conditionalFormatting>
  <conditionalFormatting sqref="T105">
    <cfRule type="expression" dxfId="1" priority="28">
      <formula>(#REF!&gt;=P$345)</formula>
    </cfRule>
  </conditionalFormatting>
  <conditionalFormatting sqref="I105:J107 I103:I104 K106:M107">
    <cfRule type="expression" dxfId="0" priority="56">
      <formula>($E103&gt;=I$345)</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2021-05-05T07:52:08Z</dcterms:modified>
</cp:coreProperties>
</file>