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C242CED-330E-410E-8BA4-6EEEF6BC496E}" xr6:coauthVersionLast="45" xr6:coauthVersionMax="47" xr10:uidLastSave="{00000000-0000-0000-0000-000000000000}"/>
  <bookViews>
    <workbookView xWindow="-12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27" i="18"/>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AN145" i="18" a="1"/>
  <c r="AN145" i="18" s="1"/>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AN144" i="18" s="1" a="1"/>
  <c r="AN144" i="18" s="1"/>
  <c r="AO144" i="18" s="1"/>
  <c r="M31" i="17"/>
  <c r="L91" i="17"/>
  <c r="L105" i="17" s="1"/>
  <c r="L21" i="17"/>
  <c r="K124" i="18"/>
  <c r="AN124" i="18" s="1" a="1"/>
  <c r="AN124" i="18" s="1"/>
  <c r="AO124" i="18" s="1"/>
  <c r="J91" i="17"/>
  <c r="K31" i="17"/>
  <c r="K95" i="18"/>
  <c r="G22" i="17"/>
  <c r="G93" i="17"/>
  <c r="K166" i="18"/>
  <c r="N93" i="17"/>
  <c r="N94" i="17" s="1"/>
  <c r="N95" i="17" s="1"/>
  <c r="I96" i="17"/>
  <c r="I95" i="17"/>
  <c r="R113" i="22"/>
  <c r="R37" i="6"/>
  <c r="AN155" i="18" a="1"/>
  <c r="AN155" i="18" s="1"/>
  <c r="R108" i="22"/>
  <c r="N104" i="22" s="1"/>
  <c r="L104" i="22" s="1"/>
  <c r="M37" i="6"/>
  <c r="AO145" i="18"/>
  <c r="P37" i="6"/>
  <c r="L37" i="6"/>
  <c r="F105" i="17"/>
  <c r="G105" i="17"/>
  <c r="N105" i="22"/>
  <c r="L105" i="22" s="1"/>
  <c r="J105" i="17"/>
  <c r="I105" i="17"/>
  <c r="H105" i="17"/>
  <c r="H33" i="1"/>
  <c r="H34" i="1"/>
  <c r="N106" i="22" l="1"/>
  <c r="K154" i="18"/>
  <c r="AN154" i="18" s="1" a="1"/>
  <c r="AN154" i="18" s="1"/>
  <c r="AO154" i="18" s="1"/>
  <c r="N31" i="17"/>
  <c r="O31" i="17" s="1"/>
  <c r="O21" i="17"/>
  <c r="N91" i="17" s="1"/>
  <c r="M91" i="17"/>
  <c r="M105" i="17" s="1"/>
  <c r="K85" i="18"/>
  <c r="L85" i="18" s="1"/>
  <c r="F93" i="17"/>
  <c r="K37" i="6"/>
  <c r="N109" i="22"/>
  <c r="L109" i="22" s="1"/>
  <c r="K134" i="18"/>
  <c r="AN134" i="18" s="1" a="1"/>
  <c r="AN134" i="18" s="1"/>
  <c r="AO134" i="18" s="1"/>
  <c r="L31" i="17"/>
  <c r="K91" i="17"/>
  <c r="K105" i="17" s="1"/>
  <c r="N113" i="22"/>
  <c r="N107" i="22"/>
  <c r="N108" i="22"/>
  <c r="N111" i="22"/>
  <c r="N112" i="22"/>
  <c r="I38" i="1"/>
  <c r="N105" i="17" s="1"/>
  <c r="N110" i="22"/>
  <c r="N37" i="6"/>
  <c r="AO155" i="18"/>
  <c r="S37" i="6"/>
  <c r="AN165" i="18" a="1"/>
  <c r="AN165" i="18" s="1"/>
  <c r="J115" i="22"/>
  <c r="J38" i="1" l="1"/>
  <c r="AO165" i="18"/>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L81" i="18" s="1"/>
  <c r="K83" i="18"/>
  <c r="AM144" i="18" l="1" a="1"/>
  <c r="AM144" i="18" s="1"/>
  <c r="AM145" i="18" a="1"/>
  <c r="AM145" i="18" s="1"/>
  <c r="AM124" i="18" a="1"/>
  <c r="AM124" i="18" s="1"/>
  <c r="AM155" i="18" a="1"/>
  <c r="AM155" i="18" s="1"/>
  <c r="AM154" i="18" a="1"/>
  <c r="AM154" i="18" s="1"/>
  <c r="AM134" i="18" a="1"/>
  <c r="AM134" i="18" s="1"/>
  <c r="AM165" i="18" a="1"/>
  <c r="AM165" i="18" s="1"/>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N84" i="18" l="1" a="1"/>
  <c r="AN84" i="18" s="1"/>
  <c r="AO84" i="18" s="1"/>
  <c r="AM84" i="18" s="1" a="1"/>
  <c r="AM84" i="18" s="1"/>
  <c r="P165" i="18" a="1"/>
  <c r="P165" i="18" s="1"/>
  <c r="T165" i="18" a="1"/>
  <c r="T165" i="18" s="1"/>
  <c r="Q165" i="18" a="1"/>
  <c r="Q165" i="18" s="1"/>
  <c r="V165" i="18" a="1"/>
  <c r="V165" i="18" s="1"/>
  <c r="R165" i="18" a="1"/>
  <c r="R165" i="18" s="1"/>
  <c r="U165" i="18" a="1"/>
  <c r="U165" i="18" s="1"/>
  <c r="O165" i="18" a="1"/>
  <c r="O165" i="18" s="1"/>
  <c r="O134" i="18" a="1"/>
  <c r="O134" i="18" s="1"/>
  <c r="V134" i="18" a="1"/>
  <c r="V134" i="18" s="1"/>
  <c r="U134" i="18" a="1"/>
  <c r="U134" i="18" s="1"/>
  <c r="T134" i="18" a="1"/>
  <c r="T134" i="18" s="1"/>
  <c r="Q134" i="18" a="1"/>
  <c r="Q134" i="18" s="1"/>
  <c r="P134" i="18" a="1"/>
  <c r="P134" i="18" s="1"/>
  <c r="R134" i="18" a="1"/>
  <c r="R134" i="18" s="1"/>
  <c r="O154" i="18" a="1"/>
  <c r="O154" i="18" s="1"/>
  <c r="Q154" i="18" a="1"/>
  <c r="Q154" i="18" s="1"/>
  <c r="U154" i="18" a="1"/>
  <c r="U154" i="18" s="1"/>
  <c r="P154" i="18" a="1"/>
  <c r="P154" i="18" s="1"/>
  <c r="T154" i="18" a="1"/>
  <c r="T154" i="18" s="1"/>
  <c r="V154" i="18" a="1"/>
  <c r="V154" i="18" s="1"/>
  <c r="R154" i="18" a="1"/>
  <c r="R154" i="18" s="1"/>
  <c r="P155" i="18" a="1"/>
  <c r="P155" i="18" s="1"/>
  <c r="O155" i="18" a="1"/>
  <c r="O155" i="18" s="1"/>
  <c r="R155" i="18" a="1"/>
  <c r="R155" i="18" s="1"/>
  <c r="U155" i="18" a="1"/>
  <c r="U155" i="18" s="1"/>
  <c r="Q155" i="18" a="1"/>
  <c r="Q155" i="18" s="1"/>
  <c r="T155" i="18" a="1"/>
  <c r="T155" i="18" s="1"/>
  <c r="V155" i="18" a="1"/>
  <c r="V155" i="18" s="1"/>
  <c r="AN85" i="18" a="1"/>
  <c r="AN85" i="18" s="1"/>
  <c r="AN128" i="18" a="1"/>
  <c r="AN128" i="18" s="1"/>
  <c r="AN150" i="18" a="1"/>
  <c r="AN150" i="18" s="1"/>
  <c r="AN152" i="18" a="1"/>
  <c r="AN152" i="18" s="1"/>
  <c r="AN151" i="18" a="1"/>
  <c r="AN151" i="18" s="1"/>
  <c r="AN149" i="18" a="1"/>
  <c r="AN149" i="18" s="1"/>
  <c r="AN89" i="18" a="1"/>
  <c r="AN89" i="18" s="1"/>
  <c r="AN133" i="18" a="1"/>
  <c r="AN133" i="18" s="1"/>
  <c r="AN90" i="18" a="1"/>
  <c r="AN90" i="18" s="1"/>
  <c r="AN91" i="18" a="1"/>
  <c r="AN91" i="18" s="1"/>
  <c r="AN126" i="18" a="1"/>
  <c r="AN126" i="18" s="1"/>
  <c r="AN147" i="18" a="1"/>
  <c r="AN147" i="18" s="1"/>
  <c r="AN93" i="18" a="1"/>
  <c r="AN93" i="18" s="1"/>
  <c r="AN131" i="18" a="1"/>
  <c r="AN131" i="18" s="1"/>
  <c r="AN146" i="18" a="1"/>
  <c r="AN146" i="18" s="1"/>
  <c r="AN88" i="18" a="1"/>
  <c r="AN88" i="18" s="1"/>
  <c r="AN87" i="18" a="1"/>
  <c r="AN87" i="18" s="1"/>
  <c r="AN92" i="18" a="1"/>
  <c r="AN92" i="18" s="1"/>
  <c r="AN125" i="18" a="1"/>
  <c r="AN125" i="18" s="1"/>
  <c r="AN132" i="18" a="1"/>
  <c r="AN132" i="18" s="1"/>
  <c r="AN129" i="18" a="1"/>
  <c r="AN129" i="18" s="1"/>
  <c r="AN86" i="18" a="1"/>
  <c r="AN86" i="18" s="1"/>
  <c r="AN130" i="18" a="1"/>
  <c r="AN130" i="18" s="1"/>
  <c r="AN127" i="18" a="1"/>
  <c r="AN127" i="18" s="1"/>
  <c r="AN148" i="18" a="1"/>
  <c r="AN148" i="18" s="1"/>
  <c r="AN153" i="18" a="1"/>
  <c r="AN153" i="18" s="1"/>
  <c r="AN157" i="18" a="1"/>
  <c r="AN157" i="18" s="1"/>
  <c r="AN111" i="18" a="1"/>
  <c r="AN111" i="18" s="1"/>
  <c r="AN112" i="18" a="1"/>
  <c r="AN112" i="18" s="1"/>
  <c r="AN137" i="18" a="1"/>
  <c r="AN137" i="18" s="1"/>
  <c r="AN96" i="18" a="1"/>
  <c r="AN96" i="18" s="1"/>
  <c r="AN97" i="18" a="1"/>
  <c r="AN97" i="18" s="1"/>
  <c r="AN102" i="18" a="1"/>
  <c r="AN102" i="18" s="1"/>
  <c r="AN158" i="18" a="1"/>
  <c r="AN158" i="18" s="1"/>
  <c r="AN109" i="18" a="1"/>
  <c r="AN109" i="18" s="1"/>
  <c r="AN135" i="18" a="1"/>
  <c r="AN135" i="18" s="1"/>
  <c r="AN94" i="18" a="1"/>
  <c r="AN94" i="18" s="1"/>
  <c r="AN161" i="18" a="1"/>
  <c r="AN161" i="18" s="1"/>
  <c r="AN103" i="18" a="1"/>
  <c r="AN103" i="18" s="1"/>
  <c r="AN156" i="18" a="1"/>
  <c r="AN156" i="18" s="1"/>
  <c r="AN110" i="18" a="1"/>
  <c r="AN110" i="18" s="1"/>
  <c r="AN141" i="18" a="1"/>
  <c r="AN141" i="18" s="1"/>
  <c r="AN107" i="18" a="1"/>
  <c r="AN107" i="18" s="1"/>
  <c r="AN138" i="18" a="1"/>
  <c r="AN138" i="18" s="1"/>
  <c r="AN162" i="18" a="1"/>
  <c r="AN162" i="18" s="1"/>
  <c r="AN108" i="18" a="1"/>
  <c r="AN108" i="18" s="1"/>
  <c r="AN100" i="18" a="1"/>
  <c r="AN100" i="18" s="1"/>
  <c r="AN98" i="18" a="1"/>
  <c r="AN98" i="18" s="1"/>
  <c r="AN106" i="18" a="1"/>
  <c r="AN106" i="18" s="1"/>
  <c r="AN160" i="18" a="1"/>
  <c r="AN160" i="18" s="1"/>
  <c r="AN105" i="18" a="1"/>
  <c r="AN105" i="18" s="1"/>
  <c r="AN139" i="18" a="1"/>
  <c r="AN139" i="18" s="1"/>
  <c r="AN140" i="18" a="1"/>
  <c r="AN140" i="18" s="1"/>
  <c r="AN101" i="18" a="1"/>
  <c r="AN101" i="18" s="1"/>
  <c r="AN163" i="18" a="1"/>
  <c r="AN163" i="18" s="1"/>
  <c r="AN95" i="18" a="1"/>
  <c r="AN95" i="18" s="1"/>
  <c r="AN159" i="18" a="1"/>
  <c r="AN159" i="18" s="1"/>
  <c r="AN104" i="18" a="1"/>
  <c r="AN104" i="18" s="1"/>
  <c r="AN143" i="18" a="1"/>
  <c r="AN143" i="18" s="1"/>
  <c r="AN142" i="18" a="1"/>
  <c r="AN142" i="18" s="1"/>
  <c r="AN99" i="18" a="1"/>
  <c r="AN99" i="18" s="1"/>
  <c r="AN136" i="18" a="1"/>
  <c r="AN136" i="18" s="1"/>
  <c r="AN113" i="18" a="1"/>
  <c r="AN113" i="18" s="1"/>
  <c r="AN116" i="18" a="1"/>
  <c r="AN116" i="18" s="1"/>
  <c r="AN118" i="18" a="1"/>
  <c r="AN118" i="18" s="1"/>
  <c r="AN122" i="18" a="1"/>
  <c r="AN122" i="18" s="1"/>
  <c r="AN123" i="18" a="1"/>
  <c r="AN123" i="18" s="1"/>
  <c r="AN168" i="18" a="1"/>
  <c r="AN168" i="18" s="1"/>
  <c r="AN172" i="18" a="1"/>
  <c r="AN172" i="18" s="1"/>
  <c r="AN121" i="18" a="1"/>
  <c r="AN121" i="18" s="1"/>
  <c r="AN115" i="18" a="1"/>
  <c r="AN115" i="18" s="1"/>
  <c r="AN171" i="18" a="1"/>
  <c r="AN171" i="18" s="1"/>
  <c r="AN169" i="18" a="1"/>
  <c r="AN169" i="18" s="1"/>
  <c r="AN117" i="18" a="1"/>
  <c r="AN117" i="18" s="1"/>
  <c r="AN167" i="18" a="1"/>
  <c r="AN167" i="18" s="1"/>
  <c r="AN170" i="18" a="1"/>
  <c r="AN170" i="18" s="1"/>
  <c r="AN119" i="18" a="1"/>
  <c r="AN119" i="18" s="1"/>
  <c r="AN114" i="18" a="1"/>
  <c r="AN114" i="18" s="1"/>
  <c r="AN173" i="18" a="1"/>
  <c r="AN173" i="18" s="1"/>
  <c r="AN120" i="18" a="1"/>
  <c r="AN120" i="18" s="1"/>
  <c r="AN166" i="18" a="1"/>
  <c r="AN166" i="18" s="1"/>
  <c r="P124" i="18" a="1"/>
  <c r="P124" i="18" s="1"/>
  <c r="Q124" i="18" a="1"/>
  <c r="Q124" i="18" s="1"/>
  <c r="O124" i="18" a="1"/>
  <c r="O124" i="18" s="1"/>
  <c r="V124" i="18" a="1"/>
  <c r="V124" i="18" s="1"/>
  <c r="T124" i="18" a="1"/>
  <c r="T124" i="18" s="1"/>
  <c r="U124" i="18" a="1"/>
  <c r="U124" i="18" s="1"/>
  <c r="R124" i="18" a="1"/>
  <c r="R124" i="18" s="1"/>
  <c r="L83" i="18"/>
  <c r="P145" i="18" a="1"/>
  <c r="P145" i="18" s="1"/>
  <c r="R145" i="18" a="1"/>
  <c r="R145" i="18" s="1"/>
  <c r="O145" i="18" a="1"/>
  <c r="O145" i="18" s="1"/>
  <c r="Q145" i="18" a="1"/>
  <c r="Q145" i="18" s="1"/>
  <c r="V145" i="18" a="1"/>
  <c r="V145" i="18" s="1"/>
  <c r="U145" i="18" a="1"/>
  <c r="U145" i="18" s="1"/>
  <c r="T145" i="18" a="1"/>
  <c r="T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O84" i="18" l="1"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87" i="18"/>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G55" i="17"/>
  <c r="E62" i="17"/>
  <c r="E35" i="17"/>
  <c r="E109" i="17"/>
  <c r="AN164" i="18" l="1" a="1"/>
  <c r="AN164" i="18" s="1"/>
  <c r="L163" i="18"/>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<sst xmlns="http://schemas.openxmlformats.org/spreadsheetml/2006/main" count="5875" uniqueCount="1184">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</sst>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1141</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1142</v>
      </c>
      <c r="I6" s="389" t="s">
        <v>1143</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1095</v>
      </c>
      <c r="H14" s="259"/>
      <c r="I14" s="738" t="s">
        <v>1098</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1089</v>
      </c>
      <c r="J16" s="724" t="s">
        <v>1096</v>
      </c>
      <c r="K16" s="259"/>
      <c r="L16" s="724" t="s">
        <v>1090</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1012</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1012</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1091</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1013</v>
      </c>
      <c r="J25" s="969" t="s">
        <v>366</v>
      </c>
      <c r="K25" s="259"/>
      <c r="L25" s="825" t="s">
        <v>1091</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1092</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1015</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1093</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1011</v>
      </c>
      <c r="J31" s="970" t="s">
        <v>368</v>
      </c>
      <c r="K31" s="259"/>
      <c r="L31" s="825" t="s">
        <v>1013</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1094</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1014</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1015</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1092</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1093</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1011</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1094</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1014</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940</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941</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942</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838</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839</v>
      </c>
      <c r="J87" s="242" t="s">
        <v>849</v>
      </c>
      <c r="K87" s="242" t="s">
        <v>850</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840</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2" t="s">
        <v>981</v>
      </c>
      <c r="M102" s="253"/>
      <c r="N102" s="1016" t="s">
        <v>980</v>
      </c>
      <c r="O102" s="1016"/>
      <c r="P102" s="1016"/>
      <c r="Q102" s="253"/>
      <c r="R102" s="820" t="s">
        <v>1043</v>
      </c>
      <c r="S102" s="1013"/>
      <c r="T102" s="820" t="s">
        <v>1165</v>
      </c>
      <c r="U102" s="820"/>
      <c r="V102" s="820"/>
      <c r="W102" s="245"/>
      <c r="X102" s="237"/>
      <c r="Y102" s="237"/>
      <c r="Z102" s="237"/>
    </row>
    <row r="103" spans="1:26" s="76" customFormat="1" ht="12" customHeight="1" outlineLevel="1" x14ac:dyDescent="0.25">
      <c r="A103" s="235"/>
      <c r="B103" s="236"/>
      <c r="C103" s="246"/>
      <c r="D103" s="246"/>
      <c r="E103" s="246"/>
      <c r="F103" s="246"/>
      <c r="G103" s="329" t="s">
        <v>979</v>
      </c>
      <c r="H103" s="246"/>
      <c r="I103" s="246"/>
      <c r="J103" s="252" t="s">
        <v>376</v>
      </c>
      <c r="K103" s="252" t="s">
        <v>378</v>
      </c>
      <c r="L103" s="1043"/>
      <c r="M103" s="253"/>
      <c r="N103" s="890" t="s">
        <v>1024</v>
      </c>
      <c r="O103" s="890" t="s">
        <v>1025</v>
      </c>
      <c r="P103" s="890" t="s">
        <v>978</v>
      </c>
      <c r="Q103" s="253"/>
      <c r="R103" s="820"/>
      <c r="S103" s="1013"/>
      <c r="T103" s="820" t="s">
        <v>1176</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873</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1166</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1167</v>
      </c>
      <c r="U105" s="259"/>
      <c r="V105" s="257"/>
      <c r="W105" s="245"/>
      <c r="X105" s="237"/>
      <c r="Y105" s="237"/>
      <c r="Z105" s="237"/>
    </row>
    <row r="106" spans="1:26" s="76" customFormat="1" ht="12" customHeight="1" outlineLevel="1" x14ac:dyDescent="0.25">
      <c r="A106" s="235"/>
      <c r="B106" s="236"/>
      <c r="C106" s="246"/>
      <c r="D106" s="246"/>
      <c r="E106" s="246"/>
      <c r="F106" s="254"/>
      <c r="G106" s="76" t="s">
        <v>977</v>
      </c>
      <c r="H106" s="258"/>
      <c r="I106" s="677" t="s">
        <v>841</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1168</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842</v>
      </c>
      <c r="J107" s="334">
        <v>0.08</v>
      </c>
      <c r="K107" s="335" t="b">
        <v>0</v>
      </c>
      <c r="L107" s="823">
        <f>O107</f>
        <v>43593</v>
      </c>
      <c r="M107" s="263"/>
      <c r="N107" s="822">
        <f t="shared" si="0"/>
        <v>43572</v>
      </c>
      <c r="O107" s="822">
        <f t="shared" si="1"/>
        <v>43593</v>
      </c>
      <c r="P107" s="822">
        <v>43753</v>
      </c>
      <c r="Q107" s="259"/>
      <c r="R107" s="1">
        <f t="shared" si="2"/>
        <v>43572</v>
      </c>
      <c r="S107" s="259"/>
      <c r="T107" s="259" t="s">
        <v>1169</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843</v>
      </c>
      <c r="J108" s="334">
        <v>0.04</v>
      </c>
      <c r="K108" s="335" t="b">
        <v>0</v>
      </c>
      <c r="L108" s="823">
        <f>P108</f>
        <v>43753</v>
      </c>
      <c r="M108" s="263"/>
      <c r="N108" s="822">
        <f t="shared" si="0"/>
        <v>43572</v>
      </c>
      <c r="O108" s="822">
        <f t="shared" si="1"/>
        <v>43593</v>
      </c>
      <c r="P108" s="822">
        <v>43753</v>
      </c>
      <c r="Q108" s="259"/>
      <c r="R108" s="1">
        <f t="shared" si="2"/>
        <v>43572</v>
      </c>
      <c r="S108" s="259"/>
      <c r="T108" s="259" t="s">
        <v>1170</v>
      </c>
      <c r="U108" s="259"/>
      <c r="V108" s="257"/>
      <c r="W108" s="245"/>
      <c r="X108" s="237"/>
      <c r="Y108" s="237"/>
      <c r="Z108" s="237"/>
    </row>
    <row r="109" spans="1:26" s="76" customFormat="1" ht="12" customHeight="1" outlineLevel="1" x14ac:dyDescent="0.25">
      <c r="A109" s="235"/>
      <c r="B109" s="236"/>
      <c r="C109" s="246"/>
      <c r="D109" s="246"/>
      <c r="E109" s="246"/>
      <c r="F109" s="254"/>
      <c r="G109" s="224" t="s">
        <v>1021</v>
      </c>
      <c r="H109" s="258"/>
      <c r="I109" s="677" t="s">
        <v>844</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1171</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845</v>
      </c>
      <c r="J110" s="334">
        <v>0.16</v>
      </c>
      <c r="K110" s="335" t="b">
        <v>0</v>
      </c>
      <c r="L110" s="823">
        <f>P110</f>
        <v>43753</v>
      </c>
      <c r="M110" s="263"/>
      <c r="N110" s="822">
        <f t="shared" si="0"/>
        <v>43572</v>
      </c>
      <c r="O110" s="822">
        <f t="shared" si="1"/>
        <v>43593</v>
      </c>
      <c r="P110" s="822">
        <v>43753</v>
      </c>
      <c r="Q110" s="259"/>
      <c r="R110" s="1">
        <f>R109</f>
        <v>43593</v>
      </c>
      <c r="S110" s="259"/>
      <c r="T110" s="259" t="s">
        <v>1172</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846</v>
      </c>
      <c r="J111" s="334">
        <v>0.04</v>
      </c>
      <c r="K111" s="335" t="b">
        <v>0</v>
      </c>
      <c r="L111" s="823">
        <f>O111</f>
        <v>43593</v>
      </c>
      <c r="M111" s="263"/>
      <c r="N111" s="822">
        <f t="shared" si="0"/>
        <v>43572</v>
      </c>
      <c r="O111" s="822">
        <f t="shared" si="1"/>
        <v>43593</v>
      </c>
      <c r="P111" s="822">
        <v>43753</v>
      </c>
      <c r="Q111" s="259"/>
      <c r="R111" s="907">
        <f>Periods!$M$23</f>
        <v>43614</v>
      </c>
      <c r="S111" s="259"/>
      <c r="T111" s="259" t="s">
        <v>1173</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847</v>
      </c>
      <c r="J112" s="334">
        <v>0.1</v>
      </c>
      <c r="K112" s="335" t="b">
        <v>0</v>
      </c>
      <c r="L112" s="823">
        <f>P112</f>
        <v>43753</v>
      </c>
      <c r="M112" s="263"/>
      <c r="N112" s="822">
        <f t="shared" si="0"/>
        <v>43572</v>
      </c>
      <c r="O112" s="822">
        <f t="shared" si="1"/>
        <v>43593</v>
      </c>
      <c r="P112" s="822">
        <v>43753</v>
      </c>
      <c r="Q112" s="259"/>
      <c r="R112" s="1">
        <f t="shared" si="2"/>
        <v>43614</v>
      </c>
      <c r="S112" s="259"/>
      <c r="T112" s="259" t="s">
        <v>1174</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848</v>
      </c>
      <c r="J113" s="334">
        <v>0</v>
      </c>
      <c r="K113" s="335" t="b">
        <v>0</v>
      </c>
      <c r="L113" s="823">
        <f>P113</f>
        <v>43753</v>
      </c>
      <c r="M113" s="263"/>
      <c r="N113" s="822">
        <f t="shared" si="0"/>
        <v>43572</v>
      </c>
      <c r="O113" s="822">
        <f t="shared" si="1"/>
        <v>43593</v>
      </c>
      <c r="P113" s="822">
        <v>43753</v>
      </c>
      <c r="Q113" s="259"/>
      <c r="R113" s="1">
        <f t="shared" si="2"/>
        <v>43614</v>
      </c>
      <c r="S113" s="259"/>
      <c r="T113" s="1029" t="s">
        <v>1175</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976</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1020</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1018</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1019</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1045</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816</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7"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873</v>
      </c>
      <c r="J42" s="318" t="s">
        <v>423</v>
      </c>
      <c r="K42" s="254" t="s">
        <v>841</v>
      </c>
      <c r="L42" s="254" t="s">
        <v>842</v>
      </c>
      <c r="M42" s="254" t="s">
        <v>843</v>
      </c>
      <c r="N42" s="318" t="s">
        <v>844</v>
      </c>
      <c r="O42" s="318" t="s">
        <v>845</v>
      </c>
      <c r="P42" s="318" t="s">
        <v>846</v>
      </c>
      <c r="Q42" s="318" t="s">
        <v>847</v>
      </c>
      <c r="R42" s="318" t="s">
        <v>848</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873</v>
      </c>
      <c r="J62" s="36" t="s">
        <v>423</v>
      </c>
      <c r="K62" s="69" t="s">
        <v>841</v>
      </c>
      <c r="L62" s="69" t="s">
        <v>842</v>
      </c>
      <c r="M62" s="69" t="s">
        <v>843</v>
      </c>
      <c r="N62" s="36" t="s">
        <v>844</v>
      </c>
      <c r="O62" s="36" t="s">
        <v>845</v>
      </c>
      <c r="P62" s="36" t="s">
        <v>846</v>
      </c>
      <c r="Q62" s="36" t="s">
        <v>847</v>
      </c>
      <c r="R62" s="36" t="s">
        <v>848</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940</v>
      </c>
      <c r="O100" s="252" t="s">
        <v>941</v>
      </c>
      <c r="P100" s="252" t="s">
        <v>942</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6" t="s">
        <v>374</v>
      </c>
      <c r="I115" s="1046"/>
      <c r="J115" s="1046"/>
      <c r="K115" s="307"/>
      <c r="L115" s="320"/>
      <c r="M115" s="1045" t="s">
        <v>282</v>
      </c>
      <c r="N115" s="1045"/>
      <c r="O115" s="1045"/>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940</v>
      </c>
      <c r="P168" s="252" t="s">
        <v>941</v>
      </c>
      <c r="Q168" s="252" t="s">
        <v>942</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940</v>
      </c>
      <c r="P187" s="226" t="s">
        <v>941</v>
      </c>
      <c r="Q187" s="226" t="s">
        <v>942</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869</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1012</v>
      </c>
      <c r="N228" s="724" t="b">
        <f>AND(COUNTIF(G229:$G$261,G228))</f>
        <v>0</v>
      </c>
      <c r="O228" s="739" t="s">
        <v>1016</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1009</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1009</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868</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868</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868</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870</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870</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870</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870</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870</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870</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870</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870</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1164</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1164</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1164</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1164</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945</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945</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945</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945</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946</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946</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946</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946</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947</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947</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947</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947</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947</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1105</v>
      </c>
      <c r="I264" s="27"/>
      <c r="J264" s="27"/>
      <c r="K264" s="254"/>
      <c r="L264" s="254"/>
      <c r="M264" s="254"/>
      <c r="N264" s="254"/>
      <c r="O264" s="309"/>
      <c r="P264" s="309"/>
      <c r="Q264" s="309"/>
      <c r="R264" s="309"/>
      <c r="S264" s="309"/>
      <c r="T264" s="309"/>
      <c r="U264" s="989" t="s">
        <v>1107</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855</v>
      </c>
      <c r="H265" s="76" t="s">
        <v>873</v>
      </c>
      <c r="I265" s="76" t="s">
        <v>423</v>
      </c>
      <c r="J265" s="76" t="s">
        <v>841</v>
      </c>
      <c r="K265" s="76" t="s">
        <v>842</v>
      </c>
      <c r="L265" s="76" t="s">
        <v>843</v>
      </c>
      <c r="M265" s="76" t="s">
        <v>844</v>
      </c>
      <c r="N265" s="76" t="s">
        <v>845</v>
      </c>
      <c r="O265" s="76" t="s">
        <v>846</v>
      </c>
      <c r="P265" s="76" t="s">
        <v>847</v>
      </c>
      <c r="Q265" s="76" t="s">
        <v>848</v>
      </c>
      <c r="S265" s="76" t="s">
        <v>1106</v>
      </c>
      <c r="T265" s="987" t="str">
        <f>G265</f>
        <v>season</v>
      </c>
      <c r="U265" s="724" t="s">
        <v>873</v>
      </c>
      <c r="V265" s="724" t="s">
        <v>423</v>
      </c>
      <c r="W265" s="724" t="s">
        <v>841</v>
      </c>
      <c r="X265" s="724" t="s">
        <v>842</v>
      </c>
      <c r="Y265" s="724" t="s">
        <v>843</v>
      </c>
      <c r="Z265" s="724" t="s">
        <v>844</v>
      </c>
      <c r="AA265" s="724" t="s">
        <v>845</v>
      </c>
      <c r="AB265" s="724" t="s">
        <v>846</v>
      </c>
      <c r="AC265" s="724" t="s">
        <v>847</v>
      </c>
      <c r="AD265" s="724" t="s">
        <v>848</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1147</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855</v>
      </c>
      <c r="H310" s="724" t="s">
        <v>873</v>
      </c>
      <c r="I310" s="724" t="s">
        <v>873</v>
      </c>
      <c r="J310" s="724" t="s">
        <v>423</v>
      </c>
      <c r="K310" s="724" t="s">
        <v>423</v>
      </c>
      <c r="L310" s="724" t="s">
        <v>841</v>
      </c>
      <c r="M310" s="724" t="s">
        <v>841</v>
      </c>
      <c r="N310" s="724" t="s">
        <v>842</v>
      </c>
      <c r="O310" s="724" t="s">
        <v>842</v>
      </c>
      <c r="P310" s="724" t="s">
        <v>843</v>
      </c>
      <c r="Q310" s="724" t="s">
        <v>843</v>
      </c>
      <c r="R310" s="724" t="s">
        <v>844</v>
      </c>
      <c r="S310" s="724" t="s">
        <v>844</v>
      </c>
      <c r="T310" s="724" t="s">
        <v>845</v>
      </c>
      <c r="U310" s="724" t="s">
        <v>845</v>
      </c>
      <c r="V310" s="724" t="s">
        <v>846</v>
      </c>
      <c r="W310" s="724" t="s">
        <v>846</v>
      </c>
      <c r="X310" s="724" t="s">
        <v>847</v>
      </c>
      <c r="Y310" s="724" t="s">
        <v>847</v>
      </c>
      <c r="Z310" s="724" t="s">
        <v>848</v>
      </c>
      <c r="AA310" s="724" t="s">
        <v>848</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854</v>
      </c>
      <c r="H311" s="724" t="s">
        <v>1146</v>
      </c>
      <c r="I311" s="724" t="s">
        <v>1123</v>
      </c>
      <c r="J311" s="724" t="s">
        <v>1146</v>
      </c>
      <c r="K311" s="724" t="s">
        <v>1123</v>
      </c>
      <c r="L311" s="724" t="s">
        <v>1146</v>
      </c>
      <c r="M311" s="724" t="s">
        <v>1123</v>
      </c>
      <c r="N311" s="724" t="s">
        <v>1146</v>
      </c>
      <c r="O311" s="724" t="s">
        <v>1123</v>
      </c>
      <c r="P311" s="724" t="s">
        <v>1146</v>
      </c>
      <c r="Q311" s="724" t="s">
        <v>1123</v>
      </c>
      <c r="R311" s="724" t="s">
        <v>1146</v>
      </c>
      <c r="S311" s="724" t="s">
        <v>1123</v>
      </c>
      <c r="T311" s="724" t="s">
        <v>1146</v>
      </c>
      <c r="U311" s="724" t="s">
        <v>1123</v>
      </c>
      <c r="V311" s="724" t="s">
        <v>1146</v>
      </c>
      <c r="W311" s="724" t="s">
        <v>1123</v>
      </c>
      <c r="X311" s="724" t="s">
        <v>1146</v>
      </c>
      <c r="Y311" s="724" t="s">
        <v>1123</v>
      </c>
      <c r="Z311" s="724" t="s">
        <v>1146</v>
      </c>
      <c r="AA311" s="724" t="s">
        <v>1123</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5">
        <f>$I312</f>
        <v>0</v>
      </c>
      <c r="L312" s="986">
        <f>$H312</f>
        <v>0</v>
      </c>
      <c r="M312" s="1015">
        <f>$I312</f>
        <v>0</v>
      </c>
      <c r="N312" s="986">
        <f>$H312</f>
        <v>0</v>
      </c>
      <c r="O312" s="1015">
        <f>$I312</f>
        <v>0</v>
      </c>
      <c r="P312" s="986">
        <f>$H312</f>
        <v>0</v>
      </c>
      <c r="Q312" s="1015">
        <f>$I312</f>
        <v>0</v>
      </c>
      <c r="R312" s="986">
        <f>$H312</f>
        <v>0</v>
      </c>
      <c r="S312" s="1015">
        <f>$I312</f>
        <v>0</v>
      </c>
      <c r="T312" s="986">
        <f>$H312</f>
        <v>0</v>
      </c>
      <c r="U312" s="1015">
        <f>$I312</f>
        <v>0</v>
      </c>
      <c r="V312" s="986">
        <f>$H312</f>
        <v>0</v>
      </c>
      <c r="W312" s="1015">
        <f>$I312</f>
        <v>0</v>
      </c>
      <c r="X312" s="986">
        <f>$H312</f>
        <v>0</v>
      </c>
      <c r="Y312" s="1015">
        <f>$I312</f>
        <v>0</v>
      </c>
      <c r="Z312" s="986">
        <f>$H312</f>
        <v>0</v>
      </c>
      <c r="AA312" s="1015">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5">
        <f t="shared" ref="K313:Y348" si="22">$I313</f>
        <v>0</v>
      </c>
      <c r="L313" s="986">
        <f t="shared" si="21"/>
        <v>0</v>
      </c>
      <c r="M313" s="1015">
        <f t="shared" si="22"/>
        <v>0</v>
      </c>
      <c r="N313" s="986">
        <f t="shared" si="21"/>
        <v>0</v>
      </c>
      <c r="O313" s="1015">
        <f t="shared" si="22"/>
        <v>0</v>
      </c>
      <c r="P313" s="986">
        <f t="shared" si="21"/>
        <v>0</v>
      </c>
      <c r="Q313" s="1015">
        <f t="shared" si="22"/>
        <v>0</v>
      </c>
      <c r="R313" s="986">
        <f t="shared" ref="R313:R348" si="23">$H313</f>
        <v>0</v>
      </c>
      <c r="S313" s="1015">
        <f t="shared" si="22"/>
        <v>0</v>
      </c>
      <c r="T313" s="986">
        <f t="shared" ref="T313:T348" si="24">$H313</f>
        <v>0</v>
      </c>
      <c r="U313" s="1015">
        <f t="shared" si="22"/>
        <v>0</v>
      </c>
      <c r="V313" s="986">
        <f t="shared" ref="V313:V348" si="25">$H313</f>
        <v>0</v>
      </c>
      <c r="W313" s="1015">
        <f t="shared" si="22"/>
        <v>0</v>
      </c>
      <c r="X313" s="986">
        <f t="shared" ref="X313:X348" si="26">$H313</f>
        <v>0</v>
      </c>
      <c r="Y313" s="1015">
        <f t="shared" si="22"/>
        <v>0</v>
      </c>
      <c r="Z313" s="986">
        <f t="shared" ref="Z313:Z348" si="27">$H313</f>
        <v>0</v>
      </c>
      <c r="AA313" s="1015">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5">
        <f t="shared" si="22"/>
        <v>13.5</v>
      </c>
      <c r="L314" s="986">
        <f t="shared" si="21"/>
        <v>56.58</v>
      </c>
      <c r="M314" s="1015">
        <f t="shared" si="22"/>
        <v>13.5</v>
      </c>
      <c r="N314" s="986">
        <f t="shared" si="21"/>
        <v>56.58</v>
      </c>
      <c r="O314" s="1015">
        <f t="shared" si="22"/>
        <v>13.5</v>
      </c>
      <c r="P314" s="986">
        <f t="shared" si="21"/>
        <v>56.58</v>
      </c>
      <c r="Q314" s="1015">
        <f t="shared" si="22"/>
        <v>13.5</v>
      </c>
      <c r="R314" s="986">
        <f t="shared" si="23"/>
        <v>56.58</v>
      </c>
      <c r="S314" s="1015">
        <f t="shared" si="22"/>
        <v>13.5</v>
      </c>
      <c r="T314" s="986">
        <f t="shared" si="24"/>
        <v>56.58</v>
      </c>
      <c r="U314" s="1015">
        <f t="shared" si="22"/>
        <v>13.5</v>
      </c>
      <c r="V314" s="986">
        <f t="shared" si="25"/>
        <v>56.58</v>
      </c>
      <c r="W314" s="1015">
        <f t="shared" si="22"/>
        <v>13.5</v>
      </c>
      <c r="X314" s="986">
        <f t="shared" si="26"/>
        <v>56.58</v>
      </c>
      <c r="Y314" s="1015">
        <f t="shared" si="22"/>
        <v>13.5</v>
      </c>
      <c r="Z314" s="986">
        <f t="shared" si="27"/>
        <v>56.58</v>
      </c>
      <c r="AA314" s="1015">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5">
        <f t="shared" si="22"/>
        <v>13.5</v>
      </c>
      <c r="L315" s="986">
        <f t="shared" si="21"/>
        <v>56.58</v>
      </c>
      <c r="M315" s="1015">
        <f t="shared" si="22"/>
        <v>13.5</v>
      </c>
      <c r="N315" s="986">
        <f t="shared" si="21"/>
        <v>56.58</v>
      </c>
      <c r="O315" s="1015">
        <f t="shared" si="22"/>
        <v>13.5</v>
      </c>
      <c r="P315" s="986">
        <f t="shared" si="21"/>
        <v>56.58</v>
      </c>
      <c r="Q315" s="1015">
        <f t="shared" si="22"/>
        <v>13.5</v>
      </c>
      <c r="R315" s="986">
        <f t="shared" si="23"/>
        <v>56.58</v>
      </c>
      <c r="S315" s="1015">
        <f t="shared" si="22"/>
        <v>13.5</v>
      </c>
      <c r="T315" s="986">
        <f t="shared" si="24"/>
        <v>56.58</v>
      </c>
      <c r="U315" s="1015">
        <f t="shared" si="22"/>
        <v>13.5</v>
      </c>
      <c r="V315" s="986">
        <f t="shared" si="25"/>
        <v>56.58</v>
      </c>
      <c r="W315" s="1015">
        <f t="shared" si="22"/>
        <v>13.5</v>
      </c>
      <c r="X315" s="986">
        <f t="shared" si="26"/>
        <v>56.58</v>
      </c>
      <c r="Y315" s="1015">
        <f t="shared" si="22"/>
        <v>13.5</v>
      </c>
      <c r="Z315" s="986">
        <f t="shared" si="27"/>
        <v>56.58</v>
      </c>
      <c r="AA315" s="1015">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5">
        <f t="shared" si="22"/>
        <v>0</v>
      </c>
      <c r="L316" s="986">
        <f t="shared" si="21"/>
        <v>0</v>
      </c>
      <c r="M316" s="1015">
        <f t="shared" si="22"/>
        <v>0</v>
      </c>
      <c r="N316" s="986">
        <f t="shared" si="21"/>
        <v>0</v>
      </c>
      <c r="O316" s="1015">
        <f t="shared" si="22"/>
        <v>0</v>
      </c>
      <c r="P316" s="986">
        <f t="shared" si="21"/>
        <v>0</v>
      </c>
      <c r="Q316" s="1015">
        <f t="shared" si="22"/>
        <v>0</v>
      </c>
      <c r="R316" s="986">
        <f t="shared" si="23"/>
        <v>0</v>
      </c>
      <c r="S316" s="1015">
        <f t="shared" si="22"/>
        <v>0</v>
      </c>
      <c r="T316" s="986">
        <f t="shared" si="24"/>
        <v>0</v>
      </c>
      <c r="U316" s="1015">
        <f t="shared" si="22"/>
        <v>0</v>
      </c>
      <c r="V316" s="986">
        <f t="shared" si="25"/>
        <v>0</v>
      </c>
      <c r="W316" s="1015">
        <f t="shared" si="22"/>
        <v>0</v>
      </c>
      <c r="X316" s="986">
        <f t="shared" si="26"/>
        <v>0</v>
      </c>
      <c r="Y316" s="1015">
        <f t="shared" si="22"/>
        <v>0</v>
      </c>
      <c r="Z316" s="986">
        <f t="shared" si="27"/>
        <v>0</v>
      </c>
      <c r="AA316" s="1015">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5">
        <f t="shared" si="22"/>
        <v>13.5</v>
      </c>
      <c r="L317" s="986">
        <f t="shared" si="21"/>
        <v>47.13</v>
      </c>
      <c r="M317" s="1015">
        <f t="shared" si="22"/>
        <v>13.5</v>
      </c>
      <c r="N317" s="986">
        <f t="shared" si="21"/>
        <v>47.13</v>
      </c>
      <c r="O317" s="1015">
        <f t="shared" si="22"/>
        <v>13.5</v>
      </c>
      <c r="P317" s="986">
        <f t="shared" si="21"/>
        <v>47.13</v>
      </c>
      <c r="Q317" s="1015">
        <f t="shared" si="22"/>
        <v>13.5</v>
      </c>
      <c r="R317" s="986">
        <f t="shared" si="23"/>
        <v>47.13</v>
      </c>
      <c r="S317" s="1015">
        <f t="shared" si="22"/>
        <v>13.5</v>
      </c>
      <c r="T317" s="986">
        <f t="shared" si="24"/>
        <v>47.13</v>
      </c>
      <c r="U317" s="1015">
        <f t="shared" si="22"/>
        <v>13.5</v>
      </c>
      <c r="V317" s="986">
        <f t="shared" si="25"/>
        <v>47.13</v>
      </c>
      <c r="W317" s="1015">
        <f t="shared" si="22"/>
        <v>13.5</v>
      </c>
      <c r="X317" s="986">
        <f t="shared" si="26"/>
        <v>47.13</v>
      </c>
      <c r="Y317" s="1015">
        <f t="shared" si="22"/>
        <v>13.5</v>
      </c>
      <c r="Z317" s="986">
        <f t="shared" si="27"/>
        <v>47.13</v>
      </c>
      <c r="AA317" s="1015">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5">
        <f t="shared" si="22"/>
        <v>13.5</v>
      </c>
      <c r="L318" s="986">
        <f t="shared" si="21"/>
        <v>86.38</v>
      </c>
      <c r="M318" s="1015">
        <f t="shared" si="22"/>
        <v>13.5</v>
      </c>
      <c r="N318" s="986">
        <f t="shared" si="21"/>
        <v>86.38</v>
      </c>
      <c r="O318" s="1015">
        <f t="shared" si="22"/>
        <v>13.5</v>
      </c>
      <c r="P318" s="986">
        <f t="shared" si="21"/>
        <v>86.38</v>
      </c>
      <c r="Q318" s="1015">
        <f t="shared" si="22"/>
        <v>13.5</v>
      </c>
      <c r="R318" s="986">
        <f t="shared" si="23"/>
        <v>86.38</v>
      </c>
      <c r="S318" s="1015">
        <f t="shared" si="22"/>
        <v>13.5</v>
      </c>
      <c r="T318" s="986">
        <f t="shared" si="24"/>
        <v>86.38</v>
      </c>
      <c r="U318" s="1015">
        <f t="shared" si="22"/>
        <v>13.5</v>
      </c>
      <c r="V318" s="986">
        <f t="shared" si="25"/>
        <v>86.38</v>
      </c>
      <c r="W318" s="1015">
        <f t="shared" si="22"/>
        <v>13.5</v>
      </c>
      <c r="X318" s="986">
        <f t="shared" si="26"/>
        <v>86.38</v>
      </c>
      <c r="Y318" s="1015">
        <f t="shared" si="22"/>
        <v>13.5</v>
      </c>
      <c r="Z318" s="986">
        <f t="shared" si="27"/>
        <v>86.38</v>
      </c>
      <c r="AA318" s="1015">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5">
        <f t="shared" si="22"/>
        <v>43.7</v>
      </c>
      <c r="L319" s="986">
        <f t="shared" si="21"/>
        <v>61.12</v>
      </c>
      <c r="M319" s="1015">
        <f t="shared" si="22"/>
        <v>43.7</v>
      </c>
      <c r="N319" s="986">
        <f t="shared" si="21"/>
        <v>61.12</v>
      </c>
      <c r="O319" s="1015">
        <f t="shared" si="22"/>
        <v>43.7</v>
      </c>
      <c r="P319" s="986">
        <f t="shared" si="21"/>
        <v>61.12</v>
      </c>
      <c r="Q319" s="1015">
        <f t="shared" si="22"/>
        <v>43.7</v>
      </c>
      <c r="R319" s="986">
        <f t="shared" si="23"/>
        <v>61.12</v>
      </c>
      <c r="S319" s="1015">
        <f t="shared" si="22"/>
        <v>43.7</v>
      </c>
      <c r="T319" s="986">
        <f t="shared" si="24"/>
        <v>61.12</v>
      </c>
      <c r="U319" s="1015">
        <f t="shared" si="22"/>
        <v>43.7</v>
      </c>
      <c r="V319" s="986">
        <f t="shared" si="25"/>
        <v>61.12</v>
      </c>
      <c r="W319" s="1015">
        <f t="shared" si="22"/>
        <v>43.7</v>
      </c>
      <c r="X319" s="986">
        <f t="shared" si="26"/>
        <v>61.12</v>
      </c>
      <c r="Y319" s="1015">
        <f t="shared" si="22"/>
        <v>43.7</v>
      </c>
      <c r="Z319" s="986">
        <f t="shared" si="27"/>
        <v>61.12</v>
      </c>
      <c r="AA319" s="1015">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5">
        <f t="shared" si="22"/>
        <v>43.7</v>
      </c>
      <c r="L320" s="986">
        <f t="shared" si="21"/>
        <v>110.01</v>
      </c>
      <c r="M320" s="1015">
        <f t="shared" si="22"/>
        <v>43.7</v>
      </c>
      <c r="N320" s="986">
        <f t="shared" si="21"/>
        <v>110.01</v>
      </c>
      <c r="O320" s="1015">
        <f t="shared" si="22"/>
        <v>43.7</v>
      </c>
      <c r="P320" s="986">
        <f t="shared" si="21"/>
        <v>110.01</v>
      </c>
      <c r="Q320" s="1015">
        <f t="shared" si="22"/>
        <v>43.7</v>
      </c>
      <c r="R320" s="986">
        <f t="shared" si="23"/>
        <v>110.01</v>
      </c>
      <c r="S320" s="1015">
        <f t="shared" si="22"/>
        <v>43.7</v>
      </c>
      <c r="T320" s="986">
        <f t="shared" si="24"/>
        <v>110.01</v>
      </c>
      <c r="U320" s="1015">
        <f t="shared" si="22"/>
        <v>43.7</v>
      </c>
      <c r="V320" s="986">
        <f t="shared" si="25"/>
        <v>110.01</v>
      </c>
      <c r="W320" s="1015">
        <f t="shared" si="22"/>
        <v>43.7</v>
      </c>
      <c r="X320" s="986">
        <f t="shared" si="26"/>
        <v>110.01</v>
      </c>
      <c r="Y320" s="1015">
        <f t="shared" si="22"/>
        <v>43.7</v>
      </c>
      <c r="Z320" s="986">
        <f t="shared" si="27"/>
        <v>110.01</v>
      </c>
      <c r="AA320" s="1015">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5">
        <f t="shared" si="22"/>
        <v>43.7</v>
      </c>
      <c r="L321" s="986">
        <f t="shared" si="21"/>
        <v>110.01</v>
      </c>
      <c r="M321" s="1015">
        <f t="shared" si="22"/>
        <v>43.7</v>
      </c>
      <c r="N321" s="986">
        <f t="shared" si="21"/>
        <v>110.01</v>
      </c>
      <c r="O321" s="1015">
        <f t="shared" si="22"/>
        <v>43.7</v>
      </c>
      <c r="P321" s="986">
        <f t="shared" si="21"/>
        <v>110.01</v>
      </c>
      <c r="Q321" s="1015">
        <f t="shared" si="22"/>
        <v>43.7</v>
      </c>
      <c r="R321" s="986">
        <f t="shared" si="23"/>
        <v>110.01</v>
      </c>
      <c r="S321" s="1015">
        <f t="shared" si="22"/>
        <v>43.7</v>
      </c>
      <c r="T321" s="986">
        <f t="shared" si="24"/>
        <v>110.01</v>
      </c>
      <c r="U321" s="1015">
        <f t="shared" si="22"/>
        <v>43.7</v>
      </c>
      <c r="V321" s="986">
        <f t="shared" si="25"/>
        <v>110.01</v>
      </c>
      <c r="W321" s="1015">
        <f t="shared" si="22"/>
        <v>43.7</v>
      </c>
      <c r="X321" s="986">
        <f t="shared" si="26"/>
        <v>110.01</v>
      </c>
      <c r="Y321" s="1015">
        <f t="shared" si="22"/>
        <v>43.7</v>
      </c>
      <c r="Z321" s="986">
        <f t="shared" si="27"/>
        <v>110.01</v>
      </c>
      <c r="AA321" s="1015">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5">
        <f t="shared" si="22"/>
        <v>11.5</v>
      </c>
      <c r="L322" s="986">
        <f t="shared" si="21"/>
        <v>83.15</v>
      </c>
      <c r="M322" s="1015">
        <f t="shared" si="22"/>
        <v>11.5</v>
      </c>
      <c r="N322" s="986">
        <f t="shared" si="21"/>
        <v>83.15</v>
      </c>
      <c r="O322" s="1015">
        <f t="shared" si="22"/>
        <v>11.5</v>
      </c>
      <c r="P322" s="986">
        <f t="shared" si="21"/>
        <v>83.15</v>
      </c>
      <c r="Q322" s="1015">
        <f t="shared" si="22"/>
        <v>11.5</v>
      </c>
      <c r="R322" s="986">
        <f t="shared" si="23"/>
        <v>83.15</v>
      </c>
      <c r="S322" s="1015">
        <f t="shared" si="22"/>
        <v>11.5</v>
      </c>
      <c r="T322" s="986">
        <f t="shared" si="24"/>
        <v>83.15</v>
      </c>
      <c r="U322" s="1015">
        <f t="shared" si="22"/>
        <v>11.5</v>
      </c>
      <c r="V322" s="986">
        <f t="shared" si="25"/>
        <v>83.15</v>
      </c>
      <c r="W322" s="1015">
        <f t="shared" si="22"/>
        <v>11.5</v>
      </c>
      <c r="X322" s="986">
        <f t="shared" si="26"/>
        <v>83.15</v>
      </c>
      <c r="Y322" s="1015">
        <f t="shared" si="22"/>
        <v>11.5</v>
      </c>
      <c r="Z322" s="986">
        <f t="shared" si="27"/>
        <v>83.15</v>
      </c>
      <c r="AA322" s="1015">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5">
        <f t="shared" si="22"/>
        <v>36.9</v>
      </c>
      <c r="L323" s="986">
        <f t="shared" si="21"/>
        <v>86.38</v>
      </c>
      <c r="M323" s="1015">
        <f t="shared" si="22"/>
        <v>36.9</v>
      </c>
      <c r="N323" s="986">
        <f t="shared" si="21"/>
        <v>86.38</v>
      </c>
      <c r="O323" s="1015">
        <f t="shared" si="22"/>
        <v>36.9</v>
      </c>
      <c r="P323" s="986">
        <f t="shared" si="21"/>
        <v>86.38</v>
      </c>
      <c r="Q323" s="1015">
        <f t="shared" si="22"/>
        <v>36.9</v>
      </c>
      <c r="R323" s="986">
        <f t="shared" si="23"/>
        <v>86.38</v>
      </c>
      <c r="S323" s="1015">
        <f t="shared" si="22"/>
        <v>36.9</v>
      </c>
      <c r="T323" s="986">
        <f t="shared" si="24"/>
        <v>86.38</v>
      </c>
      <c r="U323" s="1015">
        <f t="shared" si="22"/>
        <v>36.9</v>
      </c>
      <c r="V323" s="986">
        <f t="shared" si="25"/>
        <v>86.38</v>
      </c>
      <c r="W323" s="1015">
        <f t="shared" si="22"/>
        <v>36.9</v>
      </c>
      <c r="X323" s="986">
        <f t="shared" si="26"/>
        <v>86.38</v>
      </c>
      <c r="Y323" s="1015">
        <f t="shared" si="22"/>
        <v>36.9</v>
      </c>
      <c r="Z323" s="986">
        <f t="shared" si="27"/>
        <v>86.38</v>
      </c>
      <c r="AA323" s="1015">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5">
        <f t="shared" si="22"/>
        <v>0</v>
      </c>
      <c r="L324" s="986">
        <f t="shared" si="21"/>
        <v>69.459999999999994</v>
      </c>
      <c r="M324" s="1015">
        <f t="shared" si="22"/>
        <v>0</v>
      </c>
      <c r="N324" s="986">
        <f t="shared" si="21"/>
        <v>69.459999999999994</v>
      </c>
      <c r="O324" s="1015">
        <f t="shared" si="22"/>
        <v>0</v>
      </c>
      <c r="P324" s="986">
        <f t="shared" si="21"/>
        <v>69.459999999999994</v>
      </c>
      <c r="Q324" s="1015">
        <f t="shared" si="22"/>
        <v>0</v>
      </c>
      <c r="R324" s="986">
        <f t="shared" si="23"/>
        <v>69.459999999999994</v>
      </c>
      <c r="S324" s="1015">
        <f t="shared" si="22"/>
        <v>0</v>
      </c>
      <c r="T324" s="986">
        <f t="shared" si="24"/>
        <v>69.459999999999994</v>
      </c>
      <c r="U324" s="1015">
        <f t="shared" si="22"/>
        <v>0</v>
      </c>
      <c r="V324" s="986">
        <f t="shared" si="25"/>
        <v>69.459999999999994</v>
      </c>
      <c r="W324" s="1015">
        <f t="shared" si="22"/>
        <v>0</v>
      </c>
      <c r="X324" s="986">
        <f t="shared" si="26"/>
        <v>69.459999999999994</v>
      </c>
      <c r="Y324" s="1015">
        <f t="shared" si="22"/>
        <v>0</v>
      </c>
      <c r="Z324" s="986">
        <f t="shared" si="27"/>
        <v>69.459999999999994</v>
      </c>
      <c r="AA324" s="1015">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5">
        <f t="shared" si="22"/>
        <v>11.5</v>
      </c>
      <c r="L325" s="986">
        <f t="shared" si="21"/>
        <v>77.56</v>
      </c>
      <c r="M325" s="1015">
        <f t="shared" si="22"/>
        <v>11.5</v>
      </c>
      <c r="N325" s="986">
        <f t="shared" si="21"/>
        <v>77.56</v>
      </c>
      <c r="O325" s="1015">
        <f t="shared" si="22"/>
        <v>11.5</v>
      </c>
      <c r="P325" s="986">
        <f t="shared" si="21"/>
        <v>77.56</v>
      </c>
      <c r="Q325" s="1015">
        <f t="shared" si="22"/>
        <v>11.5</v>
      </c>
      <c r="R325" s="986">
        <f t="shared" si="23"/>
        <v>77.56</v>
      </c>
      <c r="S325" s="1015">
        <f t="shared" si="22"/>
        <v>11.5</v>
      </c>
      <c r="T325" s="986">
        <f t="shared" si="24"/>
        <v>77.56</v>
      </c>
      <c r="U325" s="1015">
        <f t="shared" si="22"/>
        <v>11.5</v>
      </c>
      <c r="V325" s="986">
        <f t="shared" si="25"/>
        <v>77.56</v>
      </c>
      <c r="W325" s="1015">
        <f t="shared" si="22"/>
        <v>11.5</v>
      </c>
      <c r="X325" s="986">
        <f t="shared" si="26"/>
        <v>77.56</v>
      </c>
      <c r="Y325" s="1015">
        <f t="shared" si="22"/>
        <v>11.5</v>
      </c>
      <c r="Z325" s="986">
        <f t="shared" si="27"/>
        <v>77.56</v>
      </c>
      <c r="AA325" s="1015">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5">
        <f t="shared" si="22"/>
        <v>13.5</v>
      </c>
      <c r="L326" s="986">
        <f t="shared" si="21"/>
        <v>56.58</v>
      </c>
      <c r="M326" s="1015">
        <f t="shared" si="22"/>
        <v>13.5</v>
      </c>
      <c r="N326" s="986">
        <f t="shared" si="21"/>
        <v>56.58</v>
      </c>
      <c r="O326" s="1015">
        <f t="shared" si="22"/>
        <v>13.5</v>
      </c>
      <c r="P326" s="986">
        <f t="shared" si="21"/>
        <v>56.58</v>
      </c>
      <c r="Q326" s="1015">
        <f t="shared" si="22"/>
        <v>13.5</v>
      </c>
      <c r="R326" s="986">
        <f t="shared" si="23"/>
        <v>56.58</v>
      </c>
      <c r="S326" s="1015">
        <f t="shared" si="22"/>
        <v>13.5</v>
      </c>
      <c r="T326" s="986">
        <f t="shared" si="24"/>
        <v>56.58</v>
      </c>
      <c r="U326" s="1015">
        <f t="shared" si="22"/>
        <v>13.5</v>
      </c>
      <c r="V326" s="986">
        <f t="shared" si="25"/>
        <v>56.58</v>
      </c>
      <c r="W326" s="1015">
        <f t="shared" si="22"/>
        <v>13.5</v>
      </c>
      <c r="X326" s="986">
        <f t="shared" si="26"/>
        <v>56.58</v>
      </c>
      <c r="Y326" s="1015">
        <f t="shared" si="22"/>
        <v>13.5</v>
      </c>
      <c r="Z326" s="986">
        <f t="shared" si="27"/>
        <v>56.58</v>
      </c>
      <c r="AA326" s="1015">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5">
        <f t="shared" si="22"/>
        <v>0</v>
      </c>
      <c r="L327" s="986">
        <f t="shared" si="21"/>
        <v>0</v>
      </c>
      <c r="M327" s="1015">
        <f t="shared" si="22"/>
        <v>0</v>
      </c>
      <c r="N327" s="986">
        <f t="shared" si="21"/>
        <v>0</v>
      </c>
      <c r="O327" s="1015">
        <f t="shared" si="22"/>
        <v>0</v>
      </c>
      <c r="P327" s="986">
        <f t="shared" si="21"/>
        <v>0</v>
      </c>
      <c r="Q327" s="1015">
        <f t="shared" si="22"/>
        <v>0</v>
      </c>
      <c r="R327" s="986">
        <f t="shared" si="23"/>
        <v>0</v>
      </c>
      <c r="S327" s="1015">
        <f t="shared" si="22"/>
        <v>0</v>
      </c>
      <c r="T327" s="986">
        <f t="shared" si="24"/>
        <v>0</v>
      </c>
      <c r="U327" s="1015">
        <f t="shared" si="22"/>
        <v>0</v>
      </c>
      <c r="V327" s="986">
        <f t="shared" si="25"/>
        <v>0</v>
      </c>
      <c r="W327" s="1015">
        <f t="shared" si="22"/>
        <v>0</v>
      </c>
      <c r="X327" s="986">
        <f t="shared" si="26"/>
        <v>0</v>
      </c>
      <c r="Y327" s="1015">
        <f t="shared" si="22"/>
        <v>0</v>
      </c>
      <c r="Z327" s="986">
        <f t="shared" si="27"/>
        <v>0</v>
      </c>
      <c r="AA327" s="1015">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5">
        <f t="shared" si="22"/>
        <v>0</v>
      </c>
      <c r="L328" s="986">
        <f t="shared" si="21"/>
        <v>0</v>
      </c>
      <c r="M328" s="1015">
        <f t="shared" si="22"/>
        <v>0</v>
      </c>
      <c r="N328" s="986">
        <f t="shared" si="21"/>
        <v>0</v>
      </c>
      <c r="O328" s="1015">
        <f t="shared" si="22"/>
        <v>0</v>
      </c>
      <c r="P328" s="986">
        <f t="shared" si="21"/>
        <v>0</v>
      </c>
      <c r="Q328" s="1015">
        <f t="shared" si="22"/>
        <v>0</v>
      </c>
      <c r="R328" s="986">
        <f t="shared" si="23"/>
        <v>0</v>
      </c>
      <c r="S328" s="1015">
        <f t="shared" si="22"/>
        <v>0</v>
      </c>
      <c r="T328" s="986">
        <f t="shared" si="24"/>
        <v>0</v>
      </c>
      <c r="U328" s="1015">
        <f t="shared" si="22"/>
        <v>0</v>
      </c>
      <c r="V328" s="986">
        <f t="shared" si="25"/>
        <v>0</v>
      </c>
      <c r="W328" s="1015">
        <f t="shared" si="22"/>
        <v>0</v>
      </c>
      <c r="X328" s="986">
        <f t="shared" si="26"/>
        <v>0</v>
      </c>
      <c r="Y328" s="1015">
        <f t="shared" si="22"/>
        <v>0</v>
      </c>
      <c r="Z328" s="986">
        <f t="shared" si="27"/>
        <v>0</v>
      </c>
      <c r="AA328" s="1015">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5">
        <f t="shared" si="22"/>
        <v>0</v>
      </c>
      <c r="L329" s="986">
        <f t="shared" si="21"/>
        <v>0</v>
      </c>
      <c r="M329" s="1015">
        <f t="shared" si="22"/>
        <v>0</v>
      </c>
      <c r="N329" s="986">
        <f t="shared" si="21"/>
        <v>0</v>
      </c>
      <c r="O329" s="1015">
        <f t="shared" si="22"/>
        <v>0</v>
      </c>
      <c r="P329" s="986">
        <f t="shared" si="21"/>
        <v>0</v>
      </c>
      <c r="Q329" s="1015">
        <f t="shared" si="22"/>
        <v>0</v>
      </c>
      <c r="R329" s="986">
        <f t="shared" si="23"/>
        <v>0</v>
      </c>
      <c r="S329" s="1015">
        <f t="shared" si="22"/>
        <v>0</v>
      </c>
      <c r="T329" s="986">
        <f t="shared" si="24"/>
        <v>0</v>
      </c>
      <c r="U329" s="1015">
        <f t="shared" si="22"/>
        <v>0</v>
      </c>
      <c r="V329" s="986">
        <f t="shared" si="25"/>
        <v>0</v>
      </c>
      <c r="W329" s="1015">
        <f t="shared" si="22"/>
        <v>0</v>
      </c>
      <c r="X329" s="986">
        <f t="shared" si="26"/>
        <v>0</v>
      </c>
      <c r="Y329" s="1015">
        <f t="shared" si="22"/>
        <v>0</v>
      </c>
      <c r="Z329" s="986">
        <f t="shared" si="27"/>
        <v>0</v>
      </c>
      <c r="AA329" s="1015">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5">
        <f t="shared" si="22"/>
        <v>0</v>
      </c>
      <c r="L330" s="986">
        <f t="shared" si="21"/>
        <v>0</v>
      </c>
      <c r="M330" s="1015">
        <f t="shared" si="22"/>
        <v>0</v>
      </c>
      <c r="N330" s="986">
        <f t="shared" si="21"/>
        <v>0</v>
      </c>
      <c r="O330" s="1015">
        <f t="shared" si="22"/>
        <v>0</v>
      </c>
      <c r="P330" s="986">
        <f t="shared" si="21"/>
        <v>0</v>
      </c>
      <c r="Q330" s="1015">
        <f t="shared" si="22"/>
        <v>0</v>
      </c>
      <c r="R330" s="986">
        <f t="shared" si="23"/>
        <v>0</v>
      </c>
      <c r="S330" s="1015">
        <f t="shared" si="22"/>
        <v>0</v>
      </c>
      <c r="T330" s="986">
        <f t="shared" si="24"/>
        <v>0</v>
      </c>
      <c r="U330" s="1015">
        <f t="shared" si="22"/>
        <v>0</v>
      </c>
      <c r="V330" s="986">
        <f t="shared" si="25"/>
        <v>0</v>
      </c>
      <c r="W330" s="1015">
        <f t="shared" si="22"/>
        <v>0</v>
      </c>
      <c r="X330" s="986">
        <f t="shared" si="26"/>
        <v>0</v>
      </c>
      <c r="Y330" s="1015">
        <f t="shared" si="22"/>
        <v>0</v>
      </c>
      <c r="Z330" s="986">
        <f t="shared" si="27"/>
        <v>0</v>
      </c>
      <c r="AA330" s="1015">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5">
        <f t="shared" si="22"/>
        <v>0</v>
      </c>
      <c r="L331" s="986">
        <f t="shared" si="21"/>
        <v>0</v>
      </c>
      <c r="M331" s="1015">
        <f t="shared" si="22"/>
        <v>0</v>
      </c>
      <c r="N331" s="986">
        <f t="shared" si="21"/>
        <v>0</v>
      </c>
      <c r="O331" s="1015">
        <f t="shared" si="22"/>
        <v>0</v>
      </c>
      <c r="P331" s="986">
        <f t="shared" si="21"/>
        <v>0</v>
      </c>
      <c r="Q331" s="1015">
        <f t="shared" si="22"/>
        <v>0</v>
      </c>
      <c r="R331" s="986">
        <f t="shared" si="23"/>
        <v>0</v>
      </c>
      <c r="S331" s="1015">
        <f t="shared" si="22"/>
        <v>0</v>
      </c>
      <c r="T331" s="986">
        <f t="shared" si="24"/>
        <v>0</v>
      </c>
      <c r="U331" s="1015">
        <f t="shared" si="22"/>
        <v>0</v>
      </c>
      <c r="V331" s="986">
        <f t="shared" si="25"/>
        <v>0</v>
      </c>
      <c r="W331" s="1015">
        <f t="shared" si="22"/>
        <v>0</v>
      </c>
      <c r="X331" s="986">
        <f t="shared" si="26"/>
        <v>0</v>
      </c>
      <c r="Y331" s="1015">
        <f t="shared" si="22"/>
        <v>0</v>
      </c>
      <c r="Z331" s="986">
        <f t="shared" si="27"/>
        <v>0</v>
      </c>
      <c r="AA331" s="1015">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5">
        <f t="shared" ref="K332:Y335" si="30">$I332</f>
        <v>43.7</v>
      </c>
      <c r="L332" s="986">
        <f t="shared" si="21"/>
        <v>105.52</v>
      </c>
      <c r="M332" s="1015">
        <f t="shared" si="30"/>
        <v>43.7</v>
      </c>
      <c r="N332" s="986">
        <f t="shared" si="21"/>
        <v>105.52</v>
      </c>
      <c r="O332" s="1015">
        <f t="shared" si="30"/>
        <v>43.7</v>
      </c>
      <c r="P332" s="986">
        <f t="shared" si="21"/>
        <v>105.52</v>
      </c>
      <c r="Q332" s="1015">
        <f t="shared" si="30"/>
        <v>43.7</v>
      </c>
      <c r="R332" s="986">
        <f t="shared" si="23"/>
        <v>105.52</v>
      </c>
      <c r="S332" s="1015">
        <f t="shared" si="30"/>
        <v>43.7</v>
      </c>
      <c r="T332" s="986">
        <f t="shared" si="24"/>
        <v>105.52</v>
      </c>
      <c r="U332" s="1015">
        <f t="shared" si="30"/>
        <v>43.7</v>
      </c>
      <c r="V332" s="986">
        <f t="shared" si="25"/>
        <v>105.52</v>
      </c>
      <c r="W332" s="1015">
        <f t="shared" si="30"/>
        <v>43.7</v>
      </c>
      <c r="X332" s="986">
        <f t="shared" si="26"/>
        <v>105.52</v>
      </c>
      <c r="Y332" s="1015">
        <f t="shared" si="30"/>
        <v>43.7</v>
      </c>
      <c r="Z332" s="986">
        <f t="shared" si="27"/>
        <v>105.52</v>
      </c>
      <c r="AA332" s="1015">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5">
        <f t="shared" si="30"/>
        <v>92.01</v>
      </c>
      <c r="L333" s="986">
        <f t="shared" si="21"/>
        <v>177.21</v>
      </c>
      <c r="M333" s="1015">
        <f t="shared" si="30"/>
        <v>92.01</v>
      </c>
      <c r="N333" s="986">
        <f t="shared" si="21"/>
        <v>177.21</v>
      </c>
      <c r="O333" s="1015">
        <f t="shared" si="30"/>
        <v>92.01</v>
      </c>
      <c r="P333" s="986">
        <f t="shared" si="21"/>
        <v>177.21</v>
      </c>
      <c r="Q333" s="1015">
        <f t="shared" si="30"/>
        <v>92.01</v>
      </c>
      <c r="R333" s="986">
        <f t="shared" si="23"/>
        <v>177.21</v>
      </c>
      <c r="S333" s="1015">
        <f t="shared" si="30"/>
        <v>92.01</v>
      </c>
      <c r="T333" s="986">
        <f t="shared" si="24"/>
        <v>177.21</v>
      </c>
      <c r="U333" s="1015">
        <f t="shared" si="30"/>
        <v>92.01</v>
      </c>
      <c r="V333" s="986">
        <f t="shared" si="25"/>
        <v>177.21</v>
      </c>
      <c r="W333" s="1015">
        <f t="shared" si="30"/>
        <v>92.01</v>
      </c>
      <c r="X333" s="986">
        <f t="shared" si="26"/>
        <v>177.21</v>
      </c>
      <c r="Y333" s="1015">
        <f t="shared" si="30"/>
        <v>92.01</v>
      </c>
      <c r="Z333" s="986">
        <f t="shared" si="27"/>
        <v>177.21</v>
      </c>
      <c r="AA333" s="1028">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5">
        <f t="shared" si="30"/>
        <v>11.5</v>
      </c>
      <c r="L334" s="986">
        <f t="shared" si="21"/>
        <v>105.94</v>
      </c>
      <c r="M334" s="1015">
        <f t="shared" si="30"/>
        <v>11.5</v>
      </c>
      <c r="N334" s="986">
        <f t="shared" si="21"/>
        <v>105.94</v>
      </c>
      <c r="O334" s="1015">
        <f t="shared" si="30"/>
        <v>11.5</v>
      </c>
      <c r="P334" s="986">
        <f t="shared" si="21"/>
        <v>105.94</v>
      </c>
      <c r="Q334" s="1015">
        <f t="shared" si="30"/>
        <v>11.5</v>
      </c>
      <c r="R334" s="986">
        <f t="shared" si="23"/>
        <v>105.94</v>
      </c>
      <c r="S334" s="1015">
        <f t="shared" si="30"/>
        <v>11.5</v>
      </c>
      <c r="T334" s="986">
        <f t="shared" si="24"/>
        <v>105.94</v>
      </c>
      <c r="U334" s="1015">
        <f t="shared" si="30"/>
        <v>11.5</v>
      </c>
      <c r="V334" s="986">
        <f t="shared" si="25"/>
        <v>105.94</v>
      </c>
      <c r="W334" s="1015">
        <f t="shared" si="30"/>
        <v>11.5</v>
      </c>
      <c r="X334" s="986">
        <f t="shared" si="26"/>
        <v>105.94</v>
      </c>
      <c r="Y334" s="1015">
        <f t="shared" si="30"/>
        <v>11.5</v>
      </c>
      <c r="Z334" s="986">
        <f t="shared" si="27"/>
        <v>105.94</v>
      </c>
      <c r="AA334" s="1015">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5">
        <f t="shared" si="30"/>
        <v>36.880000000000003</v>
      </c>
      <c r="L335" s="986">
        <f t="shared" si="21"/>
        <v>86.38</v>
      </c>
      <c r="M335" s="1015">
        <f t="shared" si="30"/>
        <v>36.880000000000003</v>
      </c>
      <c r="N335" s="986">
        <f t="shared" si="21"/>
        <v>86.38</v>
      </c>
      <c r="O335" s="1015">
        <f t="shared" si="30"/>
        <v>36.880000000000003</v>
      </c>
      <c r="P335" s="986">
        <f t="shared" si="21"/>
        <v>86.38</v>
      </c>
      <c r="Q335" s="1015">
        <f t="shared" si="30"/>
        <v>36.880000000000003</v>
      </c>
      <c r="R335" s="986">
        <f t="shared" si="23"/>
        <v>86.38</v>
      </c>
      <c r="S335" s="1015">
        <f t="shared" si="30"/>
        <v>36.880000000000003</v>
      </c>
      <c r="T335" s="986">
        <f t="shared" si="24"/>
        <v>86.38</v>
      </c>
      <c r="U335" s="1015">
        <f t="shared" si="30"/>
        <v>36.880000000000003</v>
      </c>
      <c r="V335" s="986">
        <f t="shared" si="25"/>
        <v>86.38</v>
      </c>
      <c r="W335" s="1015">
        <f t="shared" si="30"/>
        <v>36.880000000000003</v>
      </c>
      <c r="X335" s="986">
        <f t="shared" si="26"/>
        <v>86.38</v>
      </c>
      <c r="Y335" s="1015">
        <f t="shared" si="30"/>
        <v>36.880000000000003</v>
      </c>
      <c r="Z335" s="986">
        <f t="shared" si="27"/>
        <v>86.38</v>
      </c>
      <c r="AA335" s="1015">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5">
        <f t="shared" si="22"/>
        <v>0</v>
      </c>
      <c r="L336" s="986">
        <f t="shared" si="21"/>
        <v>0</v>
      </c>
      <c r="M336" s="1015">
        <f t="shared" si="22"/>
        <v>0</v>
      </c>
      <c r="N336" s="986">
        <f t="shared" si="21"/>
        <v>0</v>
      </c>
      <c r="O336" s="1015">
        <f t="shared" si="22"/>
        <v>0</v>
      </c>
      <c r="P336" s="986">
        <f t="shared" si="21"/>
        <v>0</v>
      </c>
      <c r="Q336" s="1015">
        <f t="shared" si="22"/>
        <v>0</v>
      </c>
      <c r="R336" s="986">
        <f t="shared" si="23"/>
        <v>0</v>
      </c>
      <c r="S336" s="1015">
        <f t="shared" si="22"/>
        <v>0</v>
      </c>
      <c r="T336" s="986">
        <f t="shared" si="24"/>
        <v>0</v>
      </c>
      <c r="U336" s="1015">
        <f t="shared" si="22"/>
        <v>0</v>
      </c>
      <c r="V336" s="986">
        <f t="shared" si="25"/>
        <v>0</v>
      </c>
      <c r="W336" s="1015">
        <f t="shared" si="22"/>
        <v>0</v>
      </c>
      <c r="X336" s="986">
        <f t="shared" si="26"/>
        <v>0</v>
      </c>
      <c r="Y336" s="1015">
        <f t="shared" si="22"/>
        <v>0</v>
      </c>
      <c r="Z336" s="986">
        <f t="shared" si="27"/>
        <v>0</v>
      </c>
      <c r="AA336" s="1015">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5">
        <f t="shared" si="22"/>
        <v>0</v>
      </c>
      <c r="L337" s="986">
        <f t="shared" si="21"/>
        <v>0</v>
      </c>
      <c r="M337" s="1015">
        <f t="shared" si="22"/>
        <v>0</v>
      </c>
      <c r="N337" s="986">
        <f t="shared" si="21"/>
        <v>0</v>
      </c>
      <c r="O337" s="1015">
        <f t="shared" si="22"/>
        <v>0</v>
      </c>
      <c r="P337" s="986">
        <f t="shared" si="21"/>
        <v>0</v>
      </c>
      <c r="Q337" s="1015">
        <f t="shared" si="22"/>
        <v>0</v>
      </c>
      <c r="R337" s="986">
        <f t="shared" si="23"/>
        <v>0</v>
      </c>
      <c r="S337" s="1015">
        <f t="shared" si="22"/>
        <v>0</v>
      </c>
      <c r="T337" s="986">
        <f t="shared" si="24"/>
        <v>0</v>
      </c>
      <c r="U337" s="1015">
        <f t="shared" si="22"/>
        <v>0</v>
      </c>
      <c r="V337" s="986">
        <f t="shared" si="25"/>
        <v>0</v>
      </c>
      <c r="W337" s="1015">
        <f t="shared" si="22"/>
        <v>0</v>
      </c>
      <c r="X337" s="986">
        <f t="shared" si="26"/>
        <v>0</v>
      </c>
      <c r="Y337" s="1015">
        <f t="shared" si="22"/>
        <v>0</v>
      </c>
      <c r="Z337" s="986">
        <f t="shared" si="27"/>
        <v>0</v>
      </c>
      <c r="AA337" s="1015">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5">
        <f t="shared" si="22"/>
        <v>0</v>
      </c>
      <c r="L338" s="986">
        <f t="shared" si="21"/>
        <v>0</v>
      </c>
      <c r="M338" s="1015">
        <f t="shared" si="22"/>
        <v>0</v>
      </c>
      <c r="N338" s="986">
        <f t="shared" si="21"/>
        <v>0</v>
      </c>
      <c r="O338" s="1015">
        <f t="shared" si="22"/>
        <v>0</v>
      </c>
      <c r="P338" s="986">
        <f t="shared" si="21"/>
        <v>0</v>
      </c>
      <c r="Q338" s="1015">
        <f t="shared" si="22"/>
        <v>0</v>
      </c>
      <c r="R338" s="986">
        <f t="shared" si="23"/>
        <v>0</v>
      </c>
      <c r="S338" s="1015">
        <f t="shared" si="22"/>
        <v>0</v>
      </c>
      <c r="T338" s="986">
        <f t="shared" si="24"/>
        <v>0</v>
      </c>
      <c r="U338" s="1015">
        <f t="shared" si="22"/>
        <v>0</v>
      </c>
      <c r="V338" s="986">
        <f t="shared" si="25"/>
        <v>0</v>
      </c>
      <c r="W338" s="1015">
        <f t="shared" si="22"/>
        <v>0</v>
      </c>
      <c r="X338" s="986">
        <f t="shared" si="26"/>
        <v>0</v>
      </c>
      <c r="Y338" s="1015">
        <f t="shared" si="22"/>
        <v>0</v>
      </c>
      <c r="Z338" s="986">
        <f t="shared" si="27"/>
        <v>0</v>
      </c>
      <c r="AA338" s="1015">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5">
        <f t="shared" si="22"/>
        <v>0</v>
      </c>
      <c r="L339" s="986">
        <f t="shared" si="21"/>
        <v>0</v>
      </c>
      <c r="M339" s="1015">
        <f t="shared" si="22"/>
        <v>0</v>
      </c>
      <c r="N339" s="986">
        <f t="shared" si="21"/>
        <v>0</v>
      </c>
      <c r="O339" s="1015">
        <f t="shared" si="22"/>
        <v>0</v>
      </c>
      <c r="P339" s="986">
        <f t="shared" si="21"/>
        <v>0</v>
      </c>
      <c r="Q339" s="1015">
        <f t="shared" si="22"/>
        <v>0</v>
      </c>
      <c r="R339" s="986">
        <f t="shared" si="23"/>
        <v>0</v>
      </c>
      <c r="S339" s="1015">
        <f t="shared" si="22"/>
        <v>0</v>
      </c>
      <c r="T339" s="986">
        <f t="shared" si="24"/>
        <v>0</v>
      </c>
      <c r="U339" s="1015">
        <f t="shared" si="22"/>
        <v>0</v>
      </c>
      <c r="V339" s="986">
        <f t="shared" si="25"/>
        <v>0</v>
      </c>
      <c r="W339" s="1015">
        <f t="shared" si="22"/>
        <v>0</v>
      </c>
      <c r="X339" s="986">
        <f t="shared" si="26"/>
        <v>0</v>
      </c>
      <c r="Y339" s="1015">
        <f t="shared" si="22"/>
        <v>0</v>
      </c>
      <c r="Z339" s="986">
        <f t="shared" si="27"/>
        <v>0</v>
      </c>
      <c r="AA339" s="1015">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5">
        <f t="shared" si="22"/>
        <v>0</v>
      </c>
      <c r="L340" s="986">
        <f t="shared" si="21"/>
        <v>0</v>
      </c>
      <c r="M340" s="1015">
        <f t="shared" si="22"/>
        <v>0</v>
      </c>
      <c r="N340" s="986">
        <f t="shared" si="21"/>
        <v>0</v>
      </c>
      <c r="O340" s="1015">
        <f t="shared" si="22"/>
        <v>0</v>
      </c>
      <c r="P340" s="986">
        <f t="shared" ref="P340:P348" si="32">$H340</f>
        <v>0</v>
      </c>
      <c r="Q340" s="1015">
        <f t="shared" si="22"/>
        <v>0</v>
      </c>
      <c r="R340" s="986">
        <f t="shared" si="23"/>
        <v>0</v>
      </c>
      <c r="S340" s="1015">
        <f t="shared" si="22"/>
        <v>0</v>
      </c>
      <c r="T340" s="986">
        <f t="shared" si="24"/>
        <v>0</v>
      </c>
      <c r="U340" s="1015">
        <f t="shared" si="22"/>
        <v>0</v>
      </c>
      <c r="V340" s="986">
        <f t="shared" si="25"/>
        <v>0</v>
      </c>
      <c r="W340" s="1015">
        <f t="shared" si="22"/>
        <v>0</v>
      </c>
      <c r="X340" s="986">
        <f t="shared" si="26"/>
        <v>0</v>
      </c>
      <c r="Y340" s="1015">
        <f t="shared" si="22"/>
        <v>0</v>
      </c>
      <c r="Z340" s="986">
        <f t="shared" si="27"/>
        <v>0</v>
      </c>
      <c r="AA340" s="1015">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5">
        <f t="shared" si="22"/>
        <v>0</v>
      </c>
      <c r="L341" s="986">
        <f t="shared" si="21"/>
        <v>0</v>
      </c>
      <c r="M341" s="1015">
        <f t="shared" si="22"/>
        <v>0</v>
      </c>
      <c r="N341" s="986">
        <f t="shared" si="21"/>
        <v>0</v>
      </c>
      <c r="O341" s="1015">
        <f t="shared" si="22"/>
        <v>0</v>
      </c>
      <c r="P341" s="986">
        <f t="shared" si="32"/>
        <v>0</v>
      </c>
      <c r="Q341" s="1015">
        <f t="shared" si="22"/>
        <v>0</v>
      </c>
      <c r="R341" s="986">
        <f t="shared" si="23"/>
        <v>0</v>
      </c>
      <c r="S341" s="1015">
        <f t="shared" si="22"/>
        <v>0</v>
      </c>
      <c r="T341" s="986">
        <f t="shared" si="24"/>
        <v>0</v>
      </c>
      <c r="U341" s="1015">
        <f t="shared" si="22"/>
        <v>0</v>
      </c>
      <c r="V341" s="986">
        <f t="shared" si="25"/>
        <v>0</v>
      </c>
      <c r="W341" s="1015">
        <f t="shared" si="22"/>
        <v>0</v>
      </c>
      <c r="X341" s="986">
        <f t="shared" si="26"/>
        <v>0</v>
      </c>
      <c r="Y341" s="1015">
        <f t="shared" si="22"/>
        <v>0</v>
      </c>
      <c r="Z341" s="986">
        <f t="shared" si="27"/>
        <v>0</v>
      </c>
      <c r="AA341" s="1015">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5">
        <f t="shared" si="22"/>
        <v>0</v>
      </c>
      <c r="L342" s="986">
        <f t="shared" si="21"/>
        <v>0</v>
      </c>
      <c r="M342" s="1015">
        <f t="shared" si="22"/>
        <v>0</v>
      </c>
      <c r="N342" s="986">
        <f t="shared" si="21"/>
        <v>0</v>
      </c>
      <c r="O342" s="1015">
        <f t="shared" si="22"/>
        <v>0</v>
      </c>
      <c r="P342" s="986">
        <f t="shared" si="32"/>
        <v>0</v>
      </c>
      <c r="Q342" s="1015">
        <f t="shared" si="22"/>
        <v>0</v>
      </c>
      <c r="R342" s="986">
        <f t="shared" si="23"/>
        <v>0</v>
      </c>
      <c r="S342" s="1015">
        <f t="shared" si="22"/>
        <v>0</v>
      </c>
      <c r="T342" s="986">
        <f t="shared" si="24"/>
        <v>0</v>
      </c>
      <c r="U342" s="1015">
        <f t="shared" si="22"/>
        <v>0</v>
      </c>
      <c r="V342" s="986">
        <f t="shared" si="25"/>
        <v>0</v>
      </c>
      <c r="W342" s="1015">
        <f t="shared" si="22"/>
        <v>0</v>
      </c>
      <c r="X342" s="986">
        <f t="shared" si="26"/>
        <v>0</v>
      </c>
      <c r="Y342" s="1015">
        <f t="shared" si="22"/>
        <v>0</v>
      </c>
      <c r="Z342" s="986">
        <f t="shared" si="27"/>
        <v>0</v>
      </c>
      <c r="AA342" s="1015">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5">
        <f t="shared" si="22"/>
        <v>0</v>
      </c>
      <c r="L343" s="986">
        <f t="shared" si="21"/>
        <v>0</v>
      </c>
      <c r="M343" s="1015">
        <f t="shared" si="22"/>
        <v>0</v>
      </c>
      <c r="N343" s="986">
        <f t="shared" si="21"/>
        <v>0</v>
      </c>
      <c r="O343" s="1015">
        <f t="shared" si="22"/>
        <v>0</v>
      </c>
      <c r="P343" s="986">
        <f t="shared" si="32"/>
        <v>0</v>
      </c>
      <c r="Q343" s="1015">
        <f t="shared" si="22"/>
        <v>0</v>
      </c>
      <c r="R343" s="986">
        <f t="shared" si="23"/>
        <v>0</v>
      </c>
      <c r="S343" s="1015">
        <f t="shared" si="22"/>
        <v>0</v>
      </c>
      <c r="T343" s="986">
        <f t="shared" si="24"/>
        <v>0</v>
      </c>
      <c r="U343" s="1015">
        <f t="shared" si="22"/>
        <v>0</v>
      </c>
      <c r="V343" s="986">
        <f t="shared" si="25"/>
        <v>0</v>
      </c>
      <c r="W343" s="1015">
        <f t="shared" si="22"/>
        <v>0</v>
      </c>
      <c r="X343" s="986">
        <f t="shared" si="26"/>
        <v>0</v>
      </c>
      <c r="Y343" s="1015">
        <f t="shared" si="22"/>
        <v>0</v>
      </c>
      <c r="Z343" s="986">
        <f t="shared" si="27"/>
        <v>0</v>
      </c>
      <c r="AA343" s="1015">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5">
        <f t="shared" si="22"/>
        <v>0</v>
      </c>
      <c r="L344" s="986">
        <f t="shared" si="21"/>
        <v>0</v>
      </c>
      <c r="M344" s="1015">
        <f t="shared" si="22"/>
        <v>0</v>
      </c>
      <c r="N344" s="986">
        <f t="shared" si="21"/>
        <v>0</v>
      </c>
      <c r="O344" s="1015">
        <f t="shared" si="22"/>
        <v>0</v>
      </c>
      <c r="P344" s="986">
        <f t="shared" si="32"/>
        <v>0</v>
      </c>
      <c r="Q344" s="1015">
        <f t="shared" si="22"/>
        <v>0</v>
      </c>
      <c r="R344" s="986">
        <f t="shared" si="23"/>
        <v>0</v>
      </c>
      <c r="S344" s="1015">
        <f t="shared" si="22"/>
        <v>0</v>
      </c>
      <c r="T344" s="986">
        <f t="shared" si="24"/>
        <v>0</v>
      </c>
      <c r="U344" s="1015">
        <f t="shared" si="22"/>
        <v>0</v>
      </c>
      <c r="V344" s="986">
        <f t="shared" si="25"/>
        <v>0</v>
      </c>
      <c r="W344" s="1015">
        <f t="shared" si="22"/>
        <v>0</v>
      </c>
      <c r="X344" s="986">
        <f t="shared" si="26"/>
        <v>0</v>
      </c>
      <c r="Y344" s="1015">
        <f t="shared" si="22"/>
        <v>0</v>
      </c>
      <c r="Z344" s="986">
        <f t="shared" si="27"/>
        <v>0</v>
      </c>
      <c r="AA344" s="1015">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5">
        <f t="shared" si="22"/>
        <v>0</v>
      </c>
      <c r="L345" s="986">
        <f t="shared" si="21"/>
        <v>0</v>
      </c>
      <c r="M345" s="1015">
        <f t="shared" si="22"/>
        <v>0</v>
      </c>
      <c r="N345" s="986">
        <f t="shared" si="21"/>
        <v>0</v>
      </c>
      <c r="O345" s="1015">
        <f t="shared" si="22"/>
        <v>0</v>
      </c>
      <c r="P345" s="986">
        <f t="shared" si="32"/>
        <v>0</v>
      </c>
      <c r="Q345" s="1015">
        <f t="shared" si="22"/>
        <v>0</v>
      </c>
      <c r="R345" s="986">
        <f t="shared" si="23"/>
        <v>0</v>
      </c>
      <c r="S345" s="1015">
        <f t="shared" si="22"/>
        <v>0</v>
      </c>
      <c r="T345" s="986">
        <f t="shared" si="24"/>
        <v>0</v>
      </c>
      <c r="U345" s="1015">
        <f t="shared" si="22"/>
        <v>0</v>
      </c>
      <c r="V345" s="986">
        <f t="shared" si="25"/>
        <v>0</v>
      </c>
      <c r="W345" s="1015">
        <f t="shared" si="22"/>
        <v>0</v>
      </c>
      <c r="X345" s="986">
        <f t="shared" si="26"/>
        <v>0</v>
      </c>
      <c r="Y345" s="1015">
        <f t="shared" si="22"/>
        <v>0</v>
      </c>
      <c r="Z345" s="986">
        <f t="shared" si="27"/>
        <v>0</v>
      </c>
      <c r="AA345" s="1015">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5">
        <f t="shared" si="22"/>
        <v>0</v>
      </c>
      <c r="L346" s="986">
        <f t="shared" si="21"/>
        <v>0</v>
      </c>
      <c r="M346" s="1015">
        <f t="shared" si="22"/>
        <v>0</v>
      </c>
      <c r="N346" s="986">
        <f t="shared" si="21"/>
        <v>0</v>
      </c>
      <c r="O346" s="1015">
        <f t="shared" si="22"/>
        <v>0</v>
      </c>
      <c r="P346" s="986">
        <f t="shared" si="32"/>
        <v>0</v>
      </c>
      <c r="Q346" s="1015">
        <f t="shared" si="22"/>
        <v>0</v>
      </c>
      <c r="R346" s="986">
        <f t="shared" si="23"/>
        <v>0</v>
      </c>
      <c r="S346" s="1015">
        <f t="shared" si="22"/>
        <v>0</v>
      </c>
      <c r="T346" s="986">
        <f t="shared" si="24"/>
        <v>0</v>
      </c>
      <c r="U346" s="1015">
        <f t="shared" si="22"/>
        <v>0</v>
      </c>
      <c r="V346" s="986">
        <f t="shared" si="25"/>
        <v>0</v>
      </c>
      <c r="W346" s="1015">
        <f t="shared" si="22"/>
        <v>0</v>
      </c>
      <c r="X346" s="986">
        <f t="shared" si="26"/>
        <v>0</v>
      </c>
      <c r="Y346" s="1015">
        <f t="shared" si="22"/>
        <v>0</v>
      </c>
      <c r="Z346" s="986">
        <f t="shared" si="27"/>
        <v>0</v>
      </c>
      <c r="AA346" s="1015">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5">
        <f t="shared" si="22"/>
        <v>0</v>
      </c>
      <c r="L347" s="986">
        <f t="shared" si="21"/>
        <v>0</v>
      </c>
      <c r="M347" s="1015">
        <f t="shared" si="22"/>
        <v>0</v>
      </c>
      <c r="N347" s="986">
        <f t="shared" si="21"/>
        <v>0</v>
      </c>
      <c r="O347" s="1015">
        <f t="shared" si="22"/>
        <v>0</v>
      </c>
      <c r="P347" s="986">
        <f t="shared" si="32"/>
        <v>0</v>
      </c>
      <c r="Q347" s="1015">
        <f t="shared" si="22"/>
        <v>0</v>
      </c>
      <c r="R347" s="986">
        <f t="shared" si="23"/>
        <v>0</v>
      </c>
      <c r="S347" s="1015">
        <f t="shared" si="22"/>
        <v>0</v>
      </c>
      <c r="T347" s="986">
        <f t="shared" si="24"/>
        <v>0</v>
      </c>
      <c r="U347" s="1015">
        <f t="shared" si="22"/>
        <v>0</v>
      </c>
      <c r="V347" s="986">
        <f t="shared" si="25"/>
        <v>0</v>
      </c>
      <c r="W347" s="1015">
        <f t="shared" si="22"/>
        <v>0</v>
      </c>
      <c r="X347" s="986">
        <f t="shared" si="26"/>
        <v>0</v>
      </c>
      <c r="Y347" s="1015">
        <f t="shared" si="22"/>
        <v>0</v>
      </c>
      <c r="Z347" s="986">
        <f t="shared" si="27"/>
        <v>0</v>
      </c>
      <c r="AA347" s="1015">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5">
        <f t="shared" si="22"/>
        <v>0</v>
      </c>
      <c r="L348" s="986">
        <f t="shared" si="21"/>
        <v>0</v>
      </c>
      <c r="M348" s="1015">
        <f t="shared" si="22"/>
        <v>0</v>
      </c>
      <c r="N348" s="986">
        <f t="shared" si="21"/>
        <v>0</v>
      </c>
      <c r="O348" s="1015">
        <f t="shared" si="22"/>
        <v>0</v>
      </c>
      <c r="P348" s="986">
        <f t="shared" si="32"/>
        <v>0</v>
      </c>
      <c r="Q348" s="1015">
        <f t="shared" si="22"/>
        <v>0</v>
      </c>
      <c r="R348" s="986">
        <f t="shared" si="23"/>
        <v>0</v>
      </c>
      <c r="S348" s="1015">
        <f t="shared" si="22"/>
        <v>0</v>
      </c>
      <c r="T348" s="986">
        <f t="shared" si="24"/>
        <v>0</v>
      </c>
      <c r="U348" s="1015">
        <f t="shared" si="22"/>
        <v>0</v>
      </c>
      <c r="V348" s="986">
        <f t="shared" si="25"/>
        <v>0</v>
      </c>
      <c r="W348" s="1015">
        <f t="shared" si="22"/>
        <v>0</v>
      </c>
      <c r="X348" s="986">
        <f t="shared" si="26"/>
        <v>0</v>
      </c>
      <c r="Y348" s="1015">
        <f t="shared" ref="Y348" si="33">$I348</f>
        <v>0</v>
      </c>
      <c r="Z348" s="986">
        <f t="shared" si="27"/>
        <v>0</v>
      </c>
      <c r="AA348" s="1015">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851</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855</v>
      </c>
      <c r="H351" s="76" t="s">
        <v>873</v>
      </c>
      <c r="I351" s="76" t="s">
        <v>873</v>
      </c>
      <c r="J351" s="76" t="s">
        <v>873</v>
      </c>
      <c r="K351" s="76" t="s">
        <v>873</v>
      </c>
      <c r="L351" s="76" t="s">
        <v>423</v>
      </c>
      <c r="M351" s="76" t="s">
        <v>423</v>
      </c>
      <c r="N351" s="76" t="s">
        <v>423</v>
      </c>
      <c r="O351" s="76" t="s">
        <v>423</v>
      </c>
      <c r="P351" s="76" t="s">
        <v>841</v>
      </c>
      <c r="Q351" s="76" t="s">
        <v>841</v>
      </c>
      <c r="R351" s="76" t="s">
        <v>841</v>
      </c>
      <c r="S351" s="76" t="s">
        <v>841</v>
      </c>
      <c r="T351" s="76" t="s">
        <v>842</v>
      </c>
      <c r="U351" s="76" t="s">
        <v>842</v>
      </c>
      <c r="V351" s="76" t="s">
        <v>842</v>
      </c>
      <c r="W351" s="76" t="s">
        <v>842</v>
      </c>
      <c r="X351" s="76" t="s">
        <v>843</v>
      </c>
      <c r="Y351" s="76" t="s">
        <v>843</v>
      </c>
      <c r="Z351" s="76" t="s">
        <v>843</v>
      </c>
      <c r="AA351" s="76" t="s">
        <v>843</v>
      </c>
      <c r="AB351" s="76" t="s">
        <v>844</v>
      </c>
      <c r="AC351" s="76" t="s">
        <v>844</v>
      </c>
      <c r="AD351" s="76" t="s">
        <v>844</v>
      </c>
      <c r="AE351" s="76" t="s">
        <v>844</v>
      </c>
      <c r="AF351" s="76" t="s">
        <v>845</v>
      </c>
      <c r="AG351" s="76" t="s">
        <v>845</v>
      </c>
      <c r="AH351" s="76" t="s">
        <v>845</v>
      </c>
      <c r="AI351" s="76" t="s">
        <v>845</v>
      </c>
      <c r="AJ351" s="76" t="s">
        <v>846</v>
      </c>
      <c r="AK351" s="76" t="s">
        <v>846</v>
      </c>
      <c r="AL351" s="76" t="s">
        <v>846</v>
      </c>
      <c r="AM351" s="76" t="s">
        <v>846</v>
      </c>
      <c r="AN351" s="76" t="s">
        <v>847</v>
      </c>
      <c r="AO351" s="76" t="s">
        <v>847</v>
      </c>
      <c r="AP351" s="76" t="s">
        <v>847</v>
      </c>
      <c r="AQ351" s="76" t="s">
        <v>847</v>
      </c>
      <c r="AR351" s="76" t="s">
        <v>848</v>
      </c>
      <c r="AS351" s="76" t="s">
        <v>848</v>
      </c>
      <c r="AT351" s="76" t="s">
        <v>848</v>
      </c>
      <c r="AU351" s="76" t="s">
        <v>848</v>
      </c>
      <c r="AV351" s="316"/>
      <c r="AW351" s="316"/>
      <c r="AX351" s="245"/>
      <c r="AY351" s="237"/>
      <c r="AZ351" s="237"/>
      <c r="BA351" s="237"/>
    </row>
    <row r="352" spans="1:53" s="76" customFormat="1" ht="15" outlineLevel="1" x14ac:dyDescent="0.25">
      <c r="A352" s="235"/>
      <c r="B352" s="236"/>
      <c r="C352" s="246"/>
      <c r="D352" s="246"/>
      <c r="E352" s="246"/>
      <c r="F352" s="254"/>
      <c r="G352" s="254" t="s">
        <v>854</v>
      </c>
      <c r="H352" s="76" t="s">
        <v>351</v>
      </c>
      <c r="I352" s="76" t="s">
        <v>352</v>
      </c>
      <c r="J352" s="76" t="s">
        <v>353</v>
      </c>
      <c r="K352" s="76" t="s">
        <v>1123</v>
      </c>
      <c r="L352" s="76" t="s">
        <v>351</v>
      </c>
      <c r="M352" s="76" t="s">
        <v>352</v>
      </c>
      <c r="N352" s="76" t="s">
        <v>353</v>
      </c>
      <c r="O352" s="724" t="s">
        <v>1123</v>
      </c>
      <c r="P352" s="76" t="s">
        <v>351</v>
      </c>
      <c r="Q352" s="76" t="s">
        <v>352</v>
      </c>
      <c r="R352" s="76" t="s">
        <v>353</v>
      </c>
      <c r="S352" s="724" t="s">
        <v>1123</v>
      </c>
      <c r="T352" s="76" t="s">
        <v>351</v>
      </c>
      <c r="U352" s="76" t="s">
        <v>352</v>
      </c>
      <c r="V352" s="76" t="s">
        <v>353</v>
      </c>
      <c r="W352" s="724" t="s">
        <v>1123</v>
      </c>
      <c r="X352" s="76" t="s">
        <v>351</v>
      </c>
      <c r="Y352" s="76" t="s">
        <v>352</v>
      </c>
      <c r="Z352" s="76" t="s">
        <v>353</v>
      </c>
      <c r="AA352" s="724" t="s">
        <v>1123</v>
      </c>
      <c r="AB352" s="76" t="s">
        <v>351</v>
      </c>
      <c r="AC352" s="76" t="s">
        <v>352</v>
      </c>
      <c r="AD352" s="76" t="s">
        <v>353</v>
      </c>
      <c r="AE352" s="724" t="s">
        <v>1123</v>
      </c>
      <c r="AF352" s="76" t="s">
        <v>351</v>
      </c>
      <c r="AG352" s="76" t="s">
        <v>352</v>
      </c>
      <c r="AH352" s="76" t="s">
        <v>353</v>
      </c>
      <c r="AI352" s="724" t="s">
        <v>1123</v>
      </c>
      <c r="AJ352" s="76" t="s">
        <v>351</v>
      </c>
      <c r="AK352" s="76" t="s">
        <v>352</v>
      </c>
      <c r="AL352" s="76" t="s">
        <v>353</v>
      </c>
      <c r="AM352" s="724" t="s">
        <v>1123</v>
      </c>
      <c r="AN352" s="76" t="s">
        <v>351</v>
      </c>
      <c r="AO352" s="76" t="s">
        <v>352</v>
      </c>
      <c r="AP352" s="76" t="s">
        <v>353</v>
      </c>
      <c r="AQ352" s="724" t="s">
        <v>1123</v>
      </c>
      <c r="AR352" s="76" t="s">
        <v>351</v>
      </c>
      <c r="AS352" s="76" t="s">
        <v>352</v>
      </c>
      <c r="AT352" s="76" t="s">
        <v>353</v>
      </c>
      <c r="AU352" s="724" t="s">
        <v>1123</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852</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855</v>
      </c>
      <c r="H393" s="76" t="s">
        <v>873</v>
      </c>
      <c r="I393" s="76" t="s">
        <v>873</v>
      </c>
      <c r="J393" s="76" t="s">
        <v>873</v>
      </c>
      <c r="K393" s="76" t="s">
        <v>873</v>
      </c>
      <c r="L393" s="76" t="s">
        <v>423</v>
      </c>
      <c r="M393" s="76" t="s">
        <v>423</v>
      </c>
      <c r="N393" s="76" t="s">
        <v>423</v>
      </c>
      <c r="O393" s="76" t="s">
        <v>423</v>
      </c>
      <c r="P393" s="76" t="s">
        <v>841</v>
      </c>
      <c r="Q393" s="76" t="s">
        <v>841</v>
      </c>
      <c r="R393" s="76" t="s">
        <v>841</v>
      </c>
      <c r="S393" s="76" t="s">
        <v>841</v>
      </c>
      <c r="T393" s="76" t="s">
        <v>842</v>
      </c>
      <c r="U393" s="76" t="s">
        <v>842</v>
      </c>
      <c r="V393" s="76" t="s">
        <v>842</v>
      </c>
      <c r="W393" s="76" t="s">
        <v>842</v>
      </c>
      <c r="X393" s="76" t="s">
        <v>843</v>
      </c>
      <c r="Y393" s="76" t="s">
        <v>843</v>
      </c>
      <c r="Z393" s="76" t="s">
        <v>843</v>
      </c>
      <c r="AA393" s="76" t="s">
        <v>843</v>
      </c>
      <c r="AB393" s="76" t="s">
        <v>844</v>
      </c>
      <c r="AC393" s="76" t="s">
        <v>844</v>
      </c>
      <c r="AD393" s="76" t="s">
        <v>844</v>
      </c>
      <c r="AE393" s="76" t="s">
        <v>844</v>
      </c>
      <c r="AF393" s="76" t="s">
        <v>845</v>
      </c>
      <c r="AG393" s="76" t="s">
        <v>845</v>
      </c>
      <c r="AH393" s="76" t="s">
        <v>845</v>
      </c>
      <c r="AI393" s="76" t="s">
        <v>845</v>
      </c>
      <c r="AJ393" s="76" t="s">
        <v>846</v>
      </c>
      <c r="AK393" s="76" t="s">
        <v>846</v>
      </c>
      <c r="AL393" s="76" t="s">
        <v>846</v>
      </c>
      <c r="AM393" s="76" t="s">
        <v>846</v>
      </c>
      <c r="AN393" s="76" t="s">
        <v>847</v>
      </c>
      <c r="AO393" s="76" t="s">
        <v>847</v>
      </c>
      <c r="AP393" s="76" t="s">
        <v>847</v>
      </c>
      <c r="AQ393" s="76" t="s">
        <v>847</v>
      </c>
      <c r="AR393" s="76" t="s">
        <v>848</v>
      </c>
      <c r="AS393" s="76" t="s">
        <v>848</v>
      </c>
      <c r="AT393" s="76" t="s">
        <v>848</v>
      </c>
      <c r="AU393" s="76" t="s">
        <v>848</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853</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855</v>
      </c>
      <c r="H435" s="76" t="s">
        <v>873</v>
      </c>
      <c r="I435" s="76" t="s">
        <v>873</v>
      </c>
      <c r="J435" s="76" t="s">
        <v>873</v>
      </c>
      <c r="K435" s="76" t="s">
        <v>873</v>
      </c>
      <c r="L435" s="76" t="s">
        <v>423</v>
      </c>
      <c r="M435" s="76" t="s">
        <v>423</v>
      </c>
      <c r="N435" s="76" t="s">
        <v>423</v>
      </c>
      <c r="O435" s="76" t="s">
        <v>423</v>
      </c>
      <c r="P435" s="76" t="s">
        <v>841</v>
      </c>
      <c r="Q435" s="76" t="s">
        <v>841</v>
      </c>
      <c r="R435" s="76" t="s">
        <v>841</v>
      </c>
      <c r="S435" s="76" t="s">
        <v>841</v>
      </c>
      <c r="T435" s="76" t="s">
        <v>842</v>
      </c>
      <c r="U435" s="76" t="s">
        <v>842</v>
      </c>
      <c r="V435" s="76" t="s">
        <v>842</v>
      </c>
      <c r="W435" s="76" t="s">
        <v>842</v>
      </c>
      <c r="X435" s="76" t="s">
        <v>843</v>
      </c>
      <c r="Y435" s="76" t="s">
        <v>843</v>
      </c>
      <c r="Z435" s="76" t="s">
        <v>843</v>
      </c>
      <c r="AA435" s="76" t="s">
        <v>843</v>
      </c>
      <c r="AB435" s="76" t="s">
        <v>844</v>
      </c>
      <c r="AC435" s="76" t="s">
        <v>844</v>
      </c>
      <c r="AD435" s="76" t="s">
        <v>844</v>
      </c>
      <c r="AE435" s="76" t="s">
        <v>844</v>
      </c>
      <c r="AF435" s="76" t="s">
        <v>845</v>
      </c>
      <c r="AG435" s="76" t="s">
        <v>845</v>
      </c>
      <c r="AH435" s="76" t="s">
        <v>845</v>
      </c>
      <c r="AI435" s="76" t="s">
        <v>845</v>
      </c>
      <c r="AJ435" s="76" t="s">
        <v>846</v>
      </c>
      <c r="AK435" s="76" t="s">
        <v>846</v>
      </c>
      <c r="AL435" s="76" t="s">
        <v>846</v>
      </c>
      <c r="AM435" s="76" t="s">
        <v>846</v>
      </c>
      <c r="AN435" s="76" t="s">
        <v>847</v>
      </c>
      <c r="AO435" s="76" t="s">
        <v>847</v>
      </c>
      <c r="AP435" s="76" t="s">
        <v>847</v>
      </c>
      <c r="AQ435" s="76" t="s">
        <v>847</v>
      </c>
      <c r="AR435" s="76" t="s">
        <v>848</v>
      </c>
      <c r="AS435" s="76" t="s">
        <v>848</v>
      </c>
      <c r="AT435" s="76" t="s">
        <v>848</v>
      </c>
      <c r="AU435" s="76" t="s">
        <v>848</v>
      </c>
      <c r="AV435" s="316"/>
      <c r="AW435" s="316"/>
      <c r="AX435" s="245"/>
      <c r="AY435" s="237"/>
      <c r="AZ435" s="237"/>
      <c r="BA435" s="237"/>
    </row>
    <row r="436" spans="1:53" s="76" customFormat="1" ht="15" outlineLevel="1" x14ac:dyDescent="0.25">
      <c r="A436" s="235"/>
      <c r="B436" s="236"/>
      <c r="C436" s="246"/>
      <c r="D436" s="246"/>
      <c r="E436" s="246"/>
      <c r="F436" s="254"/>
      <c r="G436" s="254" t="s">
        <v>856</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940</v>
      </c>
      <c r="P488" s="252" t="s">
        <v>941</v>
      </c>
      <c r="Q488" s="252" t="s">
        <v>942</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940</v>
      </c>
      <c r="O521" s="252" t="s">
        <v>941</v>
      </c>
      <c r="P521" s="252" t="s">
        <v>942</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940</v>
      </c>
      <c r="O573" s="252" t="s">
        <v>941</v>
      </c>
      <c r="P573" s="252" t="s">
        <v>942</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940</v>
      </c>
      <c r="O596" s="252" t="s">
        <v>941</v>
      </c>
      <c r="P596" s="252" t="s">
        <v>942</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1144</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1145</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1148</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4">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4">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4">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4">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4"/>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4"/>
      <c r="I632" s="18"/>
      <c r="J632" s="1047" t="s">
        <v>1117</v>
      </c>
      <c r="K632" s="1048"/>
      <c r="L632" s="1048"/>
      <c r="M632" s="1048"/>
      <c r="N632" s="1048"/>
      <c r="O632" s="1048"/>
      <c r="P632" s="1048"/>
      <c r="Q632" s="1048"/>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4"/>
      <c r="I633" s="18"/>
      <c r="J633" s="252" t="s">
        <v>409</v>
      </c>
      <c r="K633" s="252" t="s">
        <v>59</v>
      </c>
      <c r="L633" s="252" t="s">
        <v>60</v>
      </c>
      <c r="M633" s="252" t="s">
        <v>61</v>
      </c>
      <c r="N633" s="252" t="s">
        <v>62</v>
      </c>
      <c r="O633" s="252" t="s">
        <v>940</v>
      </c>
      <c r="P633" s="252" t="s">
        <v>941</v>
      </c>
      <c r="Q633" s="252" t="s">
        <v>942</v>
      </c>
      <c r="R633" s="24"/>
      <c r="S633" s="762"/>
      <c r="T633" s="765" t="s">
        <v>1097</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991</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1002</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940</v>
      </c>
      <c r="N20" s="26" t="s">
        <v>941</v>
      </c>
      <c r="O20" s="26" t="s">
        <v>942</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1001</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1006</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1007</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999</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1000</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992</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873</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841</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842</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843</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844</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845</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846</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847</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848</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996</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993</v>
      </c>
      <c r="H69" s="737"/>
      <c r="I69" s="737"/>
      <c r="J69" s="762" t="s">
        <v>802</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995</v>
      </c>
      <c r="L70" s="762" t="s">
        <v>995</v>
      </c>
      <c r="M70" s="762" t="s">
        <v>995</v>
      </c>
      <c r="N70" s="762" t="s">
        <v>995</v>
      </c>
      <c r="O70" s="762" t="s">
        <v>995</v>
      </c>
      <c r="P70" s="762" t="s">
        <v>995</v>
      </c>
      <c r="Q70" s="762" t="s">
        <v>995</v>
      </c>
      <c r="R70" s="762" t="s">
        <v>995</v>
      </c>
      <c r="S70" s="762" t="s">
        <v>995</v>
      </c>
      <c r="T70" s="762" t="s">
        <v>995</v>
      </c>
      <c r="U70" s="762"/>
      <c r="V70" s="842"/>
      <c r="W70" s="732"/>
      <c r="X70" s="727"/>
    </row>
    <row r="71" spans="1:24" outlineLevel="1" x14ac:dyDescent="0.25">
      <c r="A71" s="726"/>
      <c r="B71" s="725"/>
      <c r="C71" s="737"/>
      <c r="D71" s="737"/>
      <c r="E71" s="737"/>
      <c r="F71" s="741"/>
      <c r="G71" s="741"/>
      <c r="H71" s="741"/>
      <c r="I71" s="724" t="s">
        <v>873</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873</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873</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873</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873</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873</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873</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873</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873</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873</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873</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873</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873</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873</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873</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873</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873</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841</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841</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841</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841</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841</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841</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841</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841</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841</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841</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841</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841</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841</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841</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841</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841</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841</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842</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842</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842</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842</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842</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842</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842</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842</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842</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842</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842</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842</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842</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842</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842</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842</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842</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843</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843</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843</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843</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843</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843</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843</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843</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843</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843</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843</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843</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843</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843</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843</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843</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843</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844</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844</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844</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844</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844</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844</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844</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844</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844</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844</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844</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844</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844</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844</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844</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844</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844</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845</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845</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845</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845</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845</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845</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845</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845</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845</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845</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845</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845</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845</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845</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845</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845</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845</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846</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846</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846</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846</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846</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846</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846</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846</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846</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846</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846</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846</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846</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846</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846</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846</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846</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847</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847</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847</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847</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847</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847</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847</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847</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847</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847</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847</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847</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847</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847</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847</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847</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847</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848</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848</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848</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848</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848</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848</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848</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848</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848</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848</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848</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848</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848</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848</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848</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848</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848</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994</v>
      </c>
      <c r="H242" s="737"/>
      <c r="I242" s="737"/>
      <c r="J242" s="762"/>
      <c r="K242" s="762" t="s">
        <v>400</v>
      </c>
      <c r="L242" s="762" t="s">
        <v>401</v>
      </c>
      <c r="M242" s="762" t="s">
        <v>403</v>
      </c>
      <c r="N242" s="762" t="s">
        <v>404</v>
      </c>
      <c r="O242" s="762" t="s">
        <v>405</v>
      </c>
      <c r="P242" s="762" t="s">
        <v>407</v>
      </c>
      <c r="Q242" s="762" t="s">
        <v>943</v>
      </c>
      <c r="R242" s="762" t="s">
        <v>944</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989</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802</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998</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997</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798</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1003</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990</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988</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1008</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topLeftCell="A20" zoomScale="90" zoomScaleNormal="90" workbookViewId="0">
      <selection activeCell="J106" sqref="J106"/>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814</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873</v>
      </c>
      <c r="G20" s="653" t="s">
        <v>813</v>
      </c>
      <c r="H20" s="653" t="s">
        <v>805</v>
      </c>
      <c r="I20" s="653" t="s">
        <v>806</v>
      </c>
      <c r="J20" s="653" t="s">
        <v>807</v>
      </c>
      <c r="K20" s="653" t="s">
        <v>808</v>
      </c>
      <c r="L20" s="653" t="s">
        <v>809</v>
      </c>
      <c r="M20" s="653" t="s">
        <v>810</v>
      </c>
      <c r="N20" s="653" t="s">
        <v>811</v>
      </c>
      <c r="O20" s="653" t="s">
        <v>812</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1153</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1154</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1152</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815</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873</v>
      </c>
      <c r="H46" s="653" t="s">
        <v>813</v>
      </c>
      <c r="I46" s="653" t="s">
        <v>805</v>
      </c>
      <c r="J46" s="653" t="s">
        <v>806</v>
      </c>
      <c r="K46" s="653" t="s">
        <v>807</v>
      </c>
      <c r="L46" s="653" t="s">
        <v>808</v>
      </c>
      <c r="M46" s="653" t="s">
        <v>809</v>
      </c>
      <c r="N46" s="653" t="s">
        <v>810</v>
      </c>
      <c r="O46" s="653" t="s">
        <v>811</v>
      </c>
      <c r="P46" s="653" t="s">
        <v>812</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820</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857</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857</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804</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9" t="s">
        <v>817</v>
      </c>
      <c r="G88" s="1049"/>
      <c r="H88" s="1049"/>
      <c r="I88" s="1049"/>
      <c r="J88" s="1049" t="s">
        <v>818</v>
      </c>
      <c r="K88" s="1049"/>
      <c r="L88" s="1049" t="s">
        <v>819</v>
      </c>
      <c r="M88" s="1049"/>
      <c r="N88" s="1049"/>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813</v>
      </c>
      <c r="G90" s="653" t="s">
        <v>805</v>
      </c>
      <c r="H90" s="653" t="s">
        <v>806</v>
      </c>
      <c r="I90" s="653" t="s">
        <v>807</v>
      </c>
      <c r="J90" s="653" t="s">
        <v>808</v>
      </c>
      <c r="K90" s="653" t="s">
        <v>809</v>
      </c>
      <c r="L90" s="653" t="s">
        <v>810</v>
      </c>
      <c r="M90" s="653" t="s">
        <v>811</v>
      </c>
      <c r="N90" s="653" t="s">
        <v>812</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821</v>
      </c>
      <c r="F91" s="884">
        <f t="shared" ref="F91:N91" si="9">G21</f>
        <v>43572</v>
      </c>
      <c r="G91" s="884">
        <f t="shared" si="9"/>
        <v>43572</v>
      </c>
      <c r="H91" s="884">
        <f t="shared" si="9"/>
        <v>43572</v>
      </c>
      <c r="I91" s="884">
        <f t="shared" si="9"/>
        <v>43572</v>
      </c>
      <c r="J91" s="884">
        <f t="shared" si="9"/>
        <v>43572</v>
      </c>
      <c r="K91" s="884">
        <f t="shared" si="9"/>
        <v>43572</v>
      </c>
      <c r="L91" s="884">
        <f t="shared" si="9"/>
        <v>43572</v>
      </c>
      <c r="M91" s="884">
        <f t="shared" si="9"/>
        <v>43572</v>
      </c>
      <c r="N91" s="884">
        <f t="shared" si="9"/>
        <v>43572</v>
      </c>
      <c r="P91" s="76" t="s">
        <v>835</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822</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823</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824</v>
      </c>
      <c r="F94" s="886">
        <f>F92+H48</f>
        <v>43616</v>
      </c>
      <c r="G94" s="886">
        <f t="shared" ref="G94:H94" si="10">G92+I48</f>
        <v>43616</v>
      </c>
      <c r="H94" s="886">
        <f t="shared" si="10"/>
        <v>43616</v>
      </c>
      <c r="I94" s="886">
        <f>I92+K48</f>
        <v>43616</v>
      </c>
      <c r="J94" s="886">
        <f>J92+L48</f>
        <v>43606</v>
      </c>
      <c r="K94" s="886">
        <f>K92+M48</f>
        <v>43606</v>
      </c>
      <c r="L94" s="886">
        <f>L93+N48</f>
        <v>43624</v>
      </c>
      <c r="M94" s="886">
        <f t="shared" ref="M94:N94" si="11">M93+O48</f>
        <v>43624</v>
      </c>
      <c r="N94" s="886">
        <f t="shared" si="11"/>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825</v>
      </c>
      <c r="F95" s="886">
        <f>F94+H49</f>
        <v>43623</v>
      </c>
      <c r="G95" s="886">
        <f>G94+I49</f>
        <v>43623</v>
      </c>
      <c r="H95" s="886">
        <f>H94+J49</f>
        <v>43623</v>
      </c>
      <c r="I95" s="886">
        <f>I94+K49</f>
        <v>43623</v>
      </c>
      <c r="J95" s="886">
        <f t="shared" ref="J95:K95" si="12">J94+L49</f>
        <v>43613</v>
      </c>
      <c r="K95" s="886">
        <f t="shared" si="12"/>
        <v>43613</v>
      </c>
      <c r="L95" s="886">
        <f>L94+N49</f>
        <v>43631</v>
      </c>
      <c r="M95" s="886">
        <f t="shared" ref="M95:N95" si="13">M94+O49</f>
        <v>43631</v>
      </c>
      <c r="N95" s="886">
        <f t="shared" si="13"/>
        <v>43631</v>
      </c>
      <c r="P95" s="885"/>
      <c r="Q95" s="76" t="s">
        <v>1023</v>
      </c>
      <c r="R95" s="217"/>
      <c r="S95" s="883"/>
      <c r="T95" s="217"/>
      <c r="U95" s="655"/>
      <c r="V95" s="217"/>
      <c r="W95" s="217"/>
      <c r="X95" s="218"/>
      <c r="Y95" s="245"/>
      <c r="Z95" s="237"/>
      <c r="AA95" s="237"/>
      <c r="AB95" s="237"/>
    </row>
    <row r="96" spans="1:28" s="76" customFormat="1" outlineLevel="1" x14ac:dyDescent="0.25">
      <c r="A96" s="235"/>
      <c r="B96" s="236"/>
      <c r="C96" s="246"/>
      <c r="D96" s="254"/>
      <c r="E96" s="742" t="s">
        <v>826</v>
      </c>
      <c r="F96" s="886">
        <f>F95+H50</f>
        <v>43630</v>
      </c>
      <c r="G96" s="886">
        <f>G95+I50</f>
        <v>43630</v>
      </c>
      <c r="H96" s="886">
        <f>H95+J50</f>
        <v>43630</v>
      </c>
      <c r="I96" s="886">
        <f t="shared" ref="I96" si="14">I94+K50</f>
        <v>43623</v>
      </c>
      <c r="J96" s="886">
        <f>J94+L50</f>
        <v>43613</v>
      </c>
      <c r="K96" s="886">
        <f>K94+M50</f>
        <v>43613</v>
      </c>
      <c r="L96" s="886">
        <f t="shared" ref="L96:N96" si="15">L95+N50</f>
        <v>43638</v>
      </c>
      <c r="M96" s="886">
        <f t="shared" si="15"/>
        <v>43638</v>
      </c>
      <c r="N96" s="886">
        <f t="shared" si="15"/>
        <v>43638</v>
      </c>
      <c r="P96" s="888"/>
      <c r="Q96" s="217" t="s">
        <v>1022</v>
      </c>
      <c r="R96" s="217"/>
      <c r="S96" s="217"/>
      <c r="T96" s="217"/>
      <c r="Y96" s="245"/>
      <c r="Z96" s="237"/>
      <c r="AA96" s="237"/>
      <c r="AB96" s="237"/>
    </row>
    <row r="97" spans="1:28" s="76" customFormat="1" outlineLevel="1" x14ac:dyDescent="0.25">
      <c r="A97" s="235"/>
      <c r="B97" s="236"/>
      <c r="C97" s="246"/>
      <c r="D97" s="254"/>
      <c r="E97" s="742" t="s">
        <v>827</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828</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829</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830</v>
      </c>
      <c r="F100" s="886">
        <f>$G$55</f>
        <v>43794</v>
      </c>
      <c r="G100" s="886">
        <f t="shared" ref="G100:N100" si="16">$G$55</f>
        <v>43794</v>
      </c>
      <c r="H100" s="886">
        <f t="shared" si="16"/>
        <v>43794</v>
      </c>
      <c r="I100" s="886">
        <f t="shared" si="16"/>
        <v>43794</v>
      </c>
      <c r="J100" s="886">
        <f t="shared" si="16"/>
        <v>43794</v>
      </c>
      <c r="K100" s="886">
        <f t="shared" si="16"/>
        <v>43794</v>
      </c>
      <c r="L100" s="886">
        <f t="shared" si="16"/>
        <v>43794</v>
      </c>
      <c r="M100" s="886">
        <f t="shared" si="16"/>
        <v>43794</v>
      </c>
      <c r="N100" s="886">
        <f t="shared" si="16"/>
        <v>43794</v>
      </c>
      <c r="P100" s="76" t="s">
        <v>833</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7">F100+$G$57</f>
        <v>43804</v>
      </c>
      <c r="G101" s="886">
        <f t="shared" si="17"/>
        <v>43804</v>
      </c>
      <c r="H101" s="886">
        <f t="shared" si="17"/>
        <v>43804</v>
      </c>
      <c r="I101" s="886">
        <f t="shared" si="17"/>
        <v>43804</v>
      </c>
      <c r="J101" s="886">
        <f t="shared" si="17"/>
        <v>43804</v>
      </c>
      <c r="K101" s="886">
        <f t="shared" si="17"/>
        <v>43804</v>
      </c>
      <c r="L101" s="886">
        <f t="shared" si="17"/>
        <v>43804</v>
      </c>
      <c r="M101" s="886">
        <f t="shared" si="17"/>
        <v>43804</v>
      </c>
      <c r="N101" s="886">
        <f t="shared" si="17"/>
        <v>43804</v>
      </c>
      <c r="P101" s="76" t="s">
        <v>834</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831</v>
      </c>
      <c r="F102" s="886">
        <f t="shared" ref="F102:N102" si="18">F101+$G$58</f>
        <v>43831</v>
      </c>
      <c r="G102" s="886">
        <f t="shared" si="18"/>
        <v>43831</v>
      </c>
      <c r="H102" s="886">
        <f t="shared" si="18"/>
        <v>43831</v>
      </c>
      <c r="I102" s="886">
        <f t="shared" si="18"/>
        <v>43831</v>
      </c>
      <c r="J102" s="886">
        <f t="shared" si="18"/>
        <v>43831</v>
      </c>
      <c r="K102" s="886">
        <f t="shared" si="18"/>
        <v>43831</v>
      </c>
      <c r="L102" s="886">
        <f t="shared" si="18"/>
        <v>43831</v>
      </c>
      <c r="M102" s="886">
        <f t="shared" si="18"/>
        <v>43831</v>
      </c>
      <c r="N102" s="886">
        <f t="shared" si="18"/>
        <v>43831</v>
      </c>
      <c r="P102" s="76" t="s">
        <v>836</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832</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837</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1181</v>
      </c>
      <c r="F105" s="886">
        <f>F91+365</f>
        <v>43937</v>
      </c>
      <c r="G105" s="886">
        <f t="shared" ref="G105:N105" si="19">G91+365</f>
        <v>43937</v>
      </c>
      <c r="H105" s="886">
        <f t="shared" si="19"/>
        <v>43937</v>
      </c>
      <c r="I105" s="886">
        <f t="shared" si="19"/>
        <v>43937</v>
      </c>
      <c r="J105" s="886">
        <f t="shared" si="19"/>
        <v>43937</v>
      </c>
      <c r="K105" s="886">
        <f t="shared" si="19"/>
        <v>43937</v>
      </c>
      <c r="L105" s="886">
        <f t="shared" si="19"/>
        <v>43937</v>
      </c>
      <c r="M105" s="886">
        <f t="shared" si="19"/>
        <v>43937</v>
      </c>
      <c r="N105" s="886">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987</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986</v>
      </c>
      <c r="H72" s="196" t="s">
        <v>272</v>
      </c>
      <c r="I72" s="837"/>
      <c r="J72" s="762" t="s">
        <v>103</v>
      </c>
      <c r="K72" s="762" t="s">
        <v>986</v>
      </c>
      <c r="L72" s="762" t="s">
        <v>272</v>
      </c>
      <c r="M72" s="837"/>
      <c r="N72" s="762" t="s">
        <v>103</v>
      </c>
      <c r="O72" s="762" t="s">
        <v>986</v>
      </c>
      <c r="P72" s="762" t="s">
        <v>272</v>
      </c>
      <c r="Q72" s="837"/>
      <c r="R72" s="762" t="s">
        <v>103</v>
      </c>
      <c r="S72" s="762" t="s">
        <v>986</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985</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9"/>
      <c r="F99" s="1050"/>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986</v>
      </c>
      <c r="L100" s="24" t="s">
        <v>272</v>
      </c>
      <c r="M100" s="762"/>
      <c r="N100" s="24" t="s">
        <v>103</v>
      </c>
      <c r="O100" s="762" t="s">
        <v>986</v>
      </c>
      <c r="P100" s="24" t="s">
        <v>272</v>
      </c>
      <c r="Q100" s="762"/>
      <c r="R100" s="24" t="s">
        <v>103</v>
      </c>
      <c r="S100" s="762" t="s">
        <v>986</v>
      </c>
      <c r="T100" s="24" t="s">
        <v>272</v>
      </c>
      <c r="U100" s="24"/>
      <c r="V100" s="24" t="s">
        <v>103</v>
      </c>
      <c r="W100" s="762" t="s">
        <v>986</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1" t="s">
        <v>789</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790</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1" t="s">
        <v>788</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1137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1138</v>
      </c>
      <c r="I20" s="112"/>
      <c r="J20" s="112" t="s">
        <v>410</v>
      </c>
      <c r="K20" s="1030">
        <v>0</v>
      </c>
      <c r="L20" s="1030">
        <v>0</v>
      </c>
      <c r="M20" s="1030">
        <v>0</v>
      </c>
      <c r="N20" s="1030">
        <v>0</v>
      </c>
      <c r="O20" s="1030">
        <v>0</v>
      </c>
      <c r="P20" s="1030">
        <v>1</v>
      </c>
      <c r="Q20" s="1030">
        <v>1</v>
      </c>
      <c r="R20" s="1030">
        <v>1</v>
      </c>
      <c r="S20" s="1030">
        <v>1</v>
      </c>
      <c r="T20" s="1030">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30">
        <v>1</v>
      </c>
      <c r="L21" s="1030">
        <v>1</v>
      </c>
      <c r="M21" s="1030">
        <v>1</v>
      </c>
      <c r="N21" s="1030">
        <v>1</v>
      </c>
      <c r="O21" s="1030">
        <v>1</v>
      </c>
      <c r="P21" s="1030">
        <v>0</v>
      </c>
      <c r="Q21" s="1030">
        <v>0</v>
      </c>
      <c r="R21" s="1030">
        <v>1</v>
      </c>
      <c r="S21" s="1030">
        <v>1</v>
      </c>
      <c r="T21" s="1030">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30">
        <v>1</v>
      </c>
      <c r="L22" s="1030">
        <v>1</v>
      </c>
      <c r="M22" s="1030">
        <v>1</v>
      </c>
      <c r="N22" s="1030">
        <v>1</v>
      </c>
      <c r="O22" s="1030">
        <v>1</v>
      </c>
      <c r="P22" s="1030">
        <v>1</v>
      </c>
      <c r="Q22" s="1030">
        <v>1</v>
      </c>
      <c r="R22" s="1030">
        <v>0</v>
      </c>
      <c r="S22" s="1030">
        <v>0</v>
      </c>
      <c r="T22" s="1030">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30">
        <v>1</v>
      </c>
      <c r="L23" s="1030">
        <v>1</v>
      </c>
      <c r="M23" s="1030">
        <v>1</v>
      </c>
      <c r="N23" s="1030">
        <v>1</v>
      </c>
      <c r="O23" s="1030">
        <v>1</v>
      </c>
      <c r="P23" s="1030">
        <v>1</v>
      </c>
      <c r="Q23" s="1030">
        <v>1</v>
      </c>
      <c r="R23" s="1030">
        <v>1</v>
      </c>
      <c r="S23" s="1030">
        <v>1</v>
      </c>
      <c r="T23" s="1030">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30">
        <v>1</v>
      </c>
      <c r="L24" s="1030">
        <v>1</v>
      </c>
      <c r="M24" s="1030">
        <v>1</v>
      </c>
      <c r="N24" s="1030">
        <v>1</v>
      </c>
      <c r="O24" s="1030">
        <v>1</v>
      </c>
      <c r="P24" s="1030">
        <v>1</v>
      </c>
      <c r="Q24" s="1030">
        <v>1</v>
      </c>
      <c r="R24" s="1030">
        <v>1</v>
      </c>
      <c r="S24" s="1030">
        <v>1</v>
      </c>
      <c r="T24" s="1030">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30">
        <v>1</v>
      </c>
      <c r="L25" s="1030">
        <v>1</v>
      </c>
      <c r="M25" s="1030">
        <v>1</v>
      </c>
      <c r="N25" s="1030">
        <v>1</v>
      </c>
      <c r="O25" s="1030">
        <v>1</v>
      </c>
      <c r="P25" s="1030">
        <v>1</v>
      </c>
      <c r="Q25" s="1030">
        <v>1</v>
      </c>
      <c r="R25" s="1030">
        <v>1</v>
      </c>
      <c r="S25" s="1030">
        <v>1</v>
      </c>
      <c r="T25" s="1030">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30">
        <v>1</v>
      </c>
      <c r="L26" s="1030">
        <v>1</v>
      </c>
      <c r="M26" s="1030">
        <v>1</v>
      </c>
      <c r="N26" s="1030">
        <v>1</v>
      </c>
      <c r="O26" s="1030">
        <v>1</v>
      </c>
      <c r="P26" s="1030">
        <v>1</v>
      </c>
      <c r="Q26" s="1030">
        <v>1</v>
      </c>
      <c r="R26" s="1030">
        <v>1</v>
      </c>
      <c r="S26" s="1030">
        <v>1</v>
      </c>
      <c r="T26" s="1030">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30">
        <v>1</v>
      </c>
      <c r="L27" s="1030">
        <v>1</v>
      </c>
      <c r="M27" s="1030">
        <v>1</v>
      </c>
      <c r="N27" s="1030">
        <v>1</v>
      </c>
      <c r="O27" s="1030">
        <v>1</v>
      </c>
      <c r="P27" s="1030">
        <v>1</v>
      </c>
      <c r="Q27" s="1030">
        <v>1</v>
      </c>
      <c r="R27" s="1030">
        <v>1</v>
      </c>
      <c r="S27" s="1030">
        <v>1</v>
      </c>
      <c r="T27" s="1030">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30">
        <v>1</v>
      </c>
      <c r="L28" s="1030">
        <v>1</v>
      </c>
      <c r="M28" s="1030">
        <v>1</v>
      </c>
      <c r="N28" s="1030">
        <v>1</v>
      </c>
      <c r="O28" s="1030">
        <v>1</v>
      </c>
      <c r="P28" s="1030">
        <v>1</v>
      </c>
      <c r="Q28" s="1030">
        <v>1</v>
      </c>
      <c r="R28" s="1030">
        <v>1</v>
      </c>
      <c r="S28" s="1030">
        <v>1</v>
      </c>
      <c r="T28" s="1030">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30">
        <v>1</v>
      </c>
      <c r="L29" s="1030">
        <v>1</v>
      </c>
      <c r="M29" s="1030">
        <v>1</v>
      </c>
      <c r="N29" s="1030">
        <v>1</v>
      </c>
      <c r="O29" s="1030">
        <v>1</v>
      </c>
      <c r="P29" s="1030">
        <v>1</v>
      </c>
      <c r="Q29" s="1030">
        <v>1</v>
      </c>
      <c r="R29" s="1030">
        <v>1</v>
      </c>
      <c r="S29" s="1030">
        <v>1</v>
      </c>
      <c r="T29" s="1030">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885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884</v>
      </c>
      <c r="I51" s="116"/>
      <c r="J51" s="114"/>
      <c r="K51" s="351" t="s">
        <v>1150</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1149</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1151</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1" t="s">
        <v>1179</v>
      </c>
      <c r="I57" s="1052"/>
      <c r="J57" s="1052"/>
      <c r="K57" s="1052"/>
      <c r="L57" s="1052"/>
      <c r="M57" s="1052"/>
      <c r="N57" s="1052"/>
      <c r="O57" s="1052"/>
      <c r="P57" s="1052"/>
      <c r="Q57" s="1052"/>
      <c r="R57" s="1052"/>
      <c r="S57" s="1052"/>
      <c r="T57" s="1053"/>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873</v>
      </c>
      <c r="K71" s="107" t="s">
        <v>423</v>
      </c>
      <c r="L71" s="252" t="s">
        <v>841</v>
      </c>
      <c r="M71" s="252" t="s">
        <v>842</v>
      </c>
      <c r="N71" s="252" t="s">
        <v>843</v>
      </c>
      <c r="O71" s="252" t="s">
        <v>844</v>
      </c>
      <c r="P71" s="252" t="s">
        <v>845</v>
      </c>
      <c r="Q71" s="252" t="s">
        <v>846</v>
      </c>
      <c r="R71" s="252" t="s">
        <v>847</v>
      </c>
      <c r="S71" s="252" t="s">
        <v>848</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948</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872</v>
      </c>
      <c r="H77" s="118"/>
      <c r="I77" s="118"/>
      <c r="J77" s="130">
        <v>4.0000000000000001E-3</v>
      </c>
      <c r="K77" s="799" t="s">
        <v>1155</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1036</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1037</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1039</v>
      </c>
      <c r="K94" s="131"/>
      <c r="L94" s="131"/>
      <c r="M94" s="131"/>
      <c r="N94" s="131"/>
      <c r="O94" s="131"/>
      <c r="P94" s="131"/>
      <c r="Q94" s="131"/>
      <c r="R94" s="131"/>
      <c r="S94" s="252"/>
      <c r="T94" s="131" t="s">
        <v>1040</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943</v>
      </c>
      <c r="Q95" s="252" t="s">
        <v>944</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873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841</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842</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843</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844</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845</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846</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847</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848</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943</v>
      </c>
      <c r="T136" s="174" t="s">
        <v>944</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1038</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1041</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1042</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1177</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802</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943</v>
      </c>
      <c r="R178" s="252" t="s">
        <v>944</v>
      </c>
      <c r="S178" s="107"/>
      <c r="T178" s="107"/>
      <c r="U178" s="107" t="s">
        <v>400</v>
      </c>
      <c r="V178" s="107" t="s">
        <v>401</v>
      </c>
      <c r="W178" s="107" t="s">
        <v>403</v>
      </c>
      <c r="X178" s="107" t="s">
        <v>404</v>
      </c>
      <c r="Y178" s="252" t="s">
        <v>405</v>
      </c>
      <c r="Z178" s="252" t="s">
        <v>407</v>
      </c>
      <c r="AA178" s="252" t="s">
        <v>943</v>
      </c>
      <c r="AB178" s="252" t="s">
        <v>944</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873</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841</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842</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843</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844</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845</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846</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847</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848</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1177</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943</v>
      </c>
      <c r="R292" s="252" t="s">
        <v>944</v>
      </c>
      <c r="S292" s="107"/>
      <c r="T292" s="107"/>
      <c r="U292" s="107" t="s">
        <v>400</v>
      </c>
      <c r="V292" s="107" t="s">
        <v>401</v>
      </c>
      <c r="W292" s="107" t="s">
        <v>403</v>
      </c>
      <c r="X292" s="107" t="s">
        <v>404</v>
      </c>
      <c r="Y292" s="107" t="s">
        <v>405</v>
      </c>
      <c r="Z292" s="252" t="s">
        <v>407</v>
      </c>
      <c r="AA292" s="252" t="s">
        <v>943</v>
      </c>
      <c r="AB292" s="252" t="s">
        <v>944</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873</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841</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842</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843</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844</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845</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846</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847</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848</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890</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858</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887</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949</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886</v>
      </c>
      <c r="K462" s="92"/>
      <c r="L462" s="106"/>
      <c r="M462" s="106"/>
      <c r="N462" s="106"/>
      <c r="O462" s="777"/>
      <c r="P462" s="777"/>
      <c r="Q462" s="777"/>
      <c r="R462" s="106"/>
      <c r="S462" s="681"/>
      <c r="T462" s="107" t="s">
        <v>200</v>
      </c>
      <c r="U462" s="106"/>
      <c r="V462" s="106" t="s">
        <v>889</v>
      </c>
      <c r="W462" s="106"/>
      <c r="X462" s="107" t="s">
        <v>201</v>
      </c>
      <c r="Y462" s="107"/>
      <c r="Z462" s="821"/>
      <c r="AA462" s="784"/>
      <c r="AB462" s="784"/>
      <c r="AC462" s="828" t="s">
        <v>861</v>
      </c>
      <c r="AD462" s="828" t="s">
        <v>950</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861</v>
      </c>
      <c r="I463" s="829" t="s">
        <v>166</v>
      </c>
      <c r="J463" s="829" t="s">
        <v>409</v>
      </c>
      <c r="K463" s="829" t="s">
        <v>59</v>
      </c>
      <c r="L463" s="829" t="s">
        <v>60</v>
      </c>
      <c r="M463" s="829" t="s">
        <v>61</v>
      </c>
      <c r="N463" s="829" t="s">
        <v>62</v>
      </c>
      <c r="O463" s="829" t="s">
        <v>940</v>
      </c>
      <c r="P463" s="829" t="s">
        <v>941</v>
      </c>
      <c r="Q463" s="829" t="s">
        <v>942</v>
      </c>
      <c r="R463" s="828"/>
      <c r="S463" s="828"/>
      <c r="T463" s="828" t="s">
        <v>202</v>
      </c>
      <c r="U463" s="828"/>
      <c r="V463" s="828" t="s">
        <v>888</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873</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1">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1">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1">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1">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1">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1">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1">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1">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1">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1">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841</v>
      </c>
      <c r="I484" s="135" t="s">
        <v>410</v>
      </c>
      <c r="J484" s="830">
        <v>0.81</v>
      </c>
      <c r="K484" s="830">
        <v>0.81</v>
      </c>
      <c r="L484" s="830">
        <v>0.81</v>
      </c>
      <c r="M484" s="830">
        <v>0.81</v>
      </c>
      <c r="N484" s="830">
        <v>0.81</v>
      </c>
      <c r="O484" s="830">
        <v>0.81</v>
      </c>
      <c r="P484" s="830">
        <v>0.81</v>
      </c>
      <c r="Q484" s="830">
        <v>0.81</v>
      </c>
      <c r="R484" s="831"/>
      <c r="S484" s="831"/>
      <c r="T484" s="830">
        <v>-0.13</v>
      </c>
      <c r="U484" s="118"/>
      <c r="V484" s="1041">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1">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1">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1">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1">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1">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1">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1">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1">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1">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842</v>
      </c>
      <c r="I494" s="135" t="s">
        <v>410</v>
      </c>
      <c r="J494" s="830">
        <v>0.81</v>
      </c>
      <c r="K494" s="830">
        <v>0.81</v>
      </c>
      <c r="L494" s="830">
        <v>0.81</v>
      </c>
      <c r="M494" s="830">
        <v>0.81</v>
      </c>
      <c r="N494" s="830">
        <v>0.81</v>
      </c>
      <c r="O494" s="830">
        <v>0.81</v>
      </c>
      <c r="P494" s="830">
        <v>0.81</v>
      </c>
      <c r="Q494" s="830">
        <v>0.81</v>
      </c>
      <c r="R494" s="831"/>
      <c r="S494" s="831"/>
      <c r="T494" s="830">
        <v>-0.13</v>
      </c>
      <c r="U494" s="118"/>
      <c r="V494" s="1041">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1">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1">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1">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1">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1">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1">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1">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1">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1">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843</v>
      </c>
      <c r="I504" s="135" t="s">
        <v>410</v>
      </c>
      <c r="J504" s="830">
        <v>0.81</v>
      </c>
      <c r="K504" s="830">
        <v>0.81</v>
      </c>
      <c r="L504" s="830">
        <v>0.81</v>
      </c>
      <c r="M504" s="830">
        <v>0.81</v>
      </c>
      <c r="N504" s="830">
        <v>0.81</v>
      </c>
      <c r="O504" s="830">
        <v>0.81</v>
      </c>
      <c r="P504" s="830">
        <v>0.81</v>
      </c>
      <c r="Q504" s="830">
        <v>0.81</v>
      </c>
      <c r="R504" s="831"/>
      <c r="S504" s="831"/>
      <c r="T504" s="830">
        <v>-0.13</v>
      </c>
      <c r="U504" s="118"/>
      <c r="V504" s="1041">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1">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1">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1">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1">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1">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1">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1">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1">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1">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844</v>
      </c>
      <c r="I514" s="135" t="s">
        <v>410</v>
      </c>
      <c r="J514" s="830">
        <v>0.65</v>
      </c>
      <c r="K514" s="830">
        <v>0.65</v>
      </c>
      <c r="L514" s="830">
        <v>0.65</v>
      </c>
      <c r="M514" s="830">
        <v>0.65</v>
      </c>
      <c r="N514" s="830">
        <v>0.65</v>
      </c>
      <c r="O514" s="830">
        <v>0.65</v>
      </c>
      <c r="P514" s="830">
        <v>0.65</v>
      </c>
      <c r="Q514" s="830">
        <v>0.65</v>
      </c>
      <c r="R514" s="831"/>
      <c r="S514" s="831"/>
      <c r="T514" s="830">
        <v>-0.15</v>
      </c>
      <c r="U514" s="118"/>
      <c r="V514" s="1041">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1">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1">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1">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1">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1">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1">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1">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1">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1">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845</v>
      </c>
      <c r="I524" s="135" t="s">
        <v>410</v>
      </c>
      <c r="J524" s="830">
        <v>0.65</v>
      </c>
      <c r="K524" s="830">
        <v>0.65</v>
      </c>
      <c r="L524" s="830">
        <v>0.65</v>
      </c>
      <c r="M524" s="830">
        <v>0.65</v>
      </c>
      <c r="N524" s="830">
        <v>0.65</v>
      </c>
      <c r="O524" s="830">
        <v>0.65</v>
      </c>
      <c r="P524" s="830">
        <v>0.65</v>
      </c>
      <c r="Q524" s="830">
        <v>0.65</v>
      </c>
      <c r="R524" s="831"/>
      <c r="S524" s="831"/>
      <c r="T524" s="830">
        <v>-0.15</v>
      </c>
      <c r="U524" s="118"/>
      <c r="V524" s="1041">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1">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1">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1">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1">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1">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1">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1">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1">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1">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846</v>
      </c>
      <c r="I534" s="135" t="s">
        <v>410</v>
      </c>
      <c r="J534" s="830">
        <v>0.65</v>
      </c>
      <c r="K534" s="830">
        <v>0.65</v>
      </c>
      <c r="L534" s="830">
        <v>0.65</v>
      </c>
      <c r="M534" s="830">
        <v>0.65</v>
      </c>
      <c r="N534" s="830">
        <v>0.65</v>
      </c>
      <c r="O534" s="830">
        <v>0.65</v>
      </c>
      <c r="P534" s="830">
        <v>0.65</v>
      </c>
      <c r="Q534" s="830">
        <v>0.65</v>
      </c>
      <c r="R534" s="831"/>
      <c r="S534" s="831"/>
      <c r="T534" s="830">
        <v>-0.15</v>
      </c>
      <c r="U534" s="118"/>
      <c r="V534" s="1041">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1">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1">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1">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1">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1">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1">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1">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1">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1">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847</v>
      </c>
      <c r="I544" s="135" t="s">
        <v>410</v>
      </c>
      <c r="J544" s="830">
        <v>0.65</v>
      </c>
      <c r="K544" s="830">
        <v>0.65</v>
      </c>
      <c r="L544" s="830">
        <v>0.65</v>
      </c>
      <c r="M544" s="830">
        <v>0.65</v>
      </c>
      <c r="N544" s="830">
        <v>0.65</v>
      </c>
      <c r="O544" s="830">
        <v>0.65</v>
      </c>
      <c r="P544" s="830">
        <v>0.65</v>
      </c>
      <c r="Q544" s="830">
        <v>0.65</v>
      </c>
      <c r="R544" s="831"/>
      <c r="S544" s="831"/>
      <c r="T544" s="830">
        <v>-0.15</v>
      </c>
      <c r="U544" s="118"/>
      <c r="V544" s="1041">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1">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1">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1">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1">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1">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1">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1">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1">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1">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848</v>
      </c>
      <c r="I554" s="135" t="s">
        <v>410</v>
      </c>
      <c r="J554" s="830">
        <v>0.65</v>
      </c>
      <c r="K554" s="830">
        <v>0.65</v>
      </c>
      <c r="L554" s="830">
        <v>0.65</v>
      </c>
      <c r="M554" s="830">
        <v>0.65</v>
      </c>
      <c r="N554" s="830">
        <v>0.65</v>
      </c>
      <c r="O554" s="830">
        <v>0.65</v>
      </c>
      <c r="P554" s="830">
        <v>0.65</v>
      </c>
      <c r="Q554" s="830">
        <v>0.65</v>
      </c>
      <c r="R554" s="831"/>
      <c r="S554" s="831"/>
      <c r="T554" s="830">
        <v>-0.15</v>
      </c>
      <c r="U554" s="118"/>
      <c r="V554" s="1041">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1">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1">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1">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1">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1">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1">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1">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1">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1">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1156</v>
      </c>
      <c r="H570" s="87"/>
      <c r="I570" s="87"/>
      <c r="J570" s="87"/>
      <c r="K570" s="87"/>
      <c r="L570" s="87"/>
      <c r="M570" s="87"/>
      <c r="N570" s="87"/>
      <c r="O570" s="87"/>
      <c r="P570" s="87"/>
      <c r="Q570" s="87"/>
      <c r="R570" s="87"/>
      <c r="S570" s="88"/>
      <c r="T570" s="87"/>
      <c r="U570" s="88"/>
      <c r="V570" s="88"/>
      <c r="W570" s="1021"/>
      <c r="X570" s="1021"/>
      <c r="Y570" s="1021"/>
      <c r="Z570" s="1021"/>
      <c r="AA570" s="1021"/>
      <c r="AB570" s="1021"/>
      <c r="AC570" s="1021"/>
      <c r="AD570" s="10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4" t="s">
        <v>1159</v>
      </c>
      <c r="H571" s="1054"/>
      <c r="I571" s="1054"/>
      <c r="J571" s="1054"/>
      <c r="K571" s="1054"/>
      <c r="L571" s="1054"/>
      <c r="M571" s="1054"/>
      <c r="N571" s="1054"/>
      <c r="O571" s="1054"/>
      <c r="P571" s="1054"/>
      <c r="Q571" s="1054"/>
      <c r="R571" s="1054"/>
      <c r="S571" s="1021"/>
      <c r="T571" s="1022"/>
      <c r="U571" s="1021"/>
      <c r="V571" s="1021"/>
      <c r="W571" s="1021"/>
      <c r="X571" s="1021"/>
      <c r="Y571" s="1021"/>
      <c r="Z571" s="1021"/>
      <c r="AA571" s="1021"/>
      <c r="AB571" s="1021"/>
      <c r="AC571" s="1021"/>
      <c r="AD571" s="10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3"/>
      <c r="I572" s="276"/>
      <c r="J572" s="276"/>
      <c r="K572" s="276"/>
      <c r="L572" s="276"/>
      <c r="M572" s="276"/>
      <c r="N572" s="276"/>
      <c r="O572" s="276"/>
      <c r="P572" s="276"/>
      <c r="Q572" s="276"/>
      <c r="R572" s="276"/>
      <c r="S572" s="1021"/>
      <c r="T572" s="1022"/>
      <c r="U572" s="1021"/>
      <c r="V572" s="1021"/>
      <c r="W572" s="1021"/>
      <c r="X572" s="1021"/>
      <c r="Y572" s="1021"/>
      <c r="Z572" s="1021"/>
      <c r="AA572" s="1021"/>
      <c r="AB572" s="1021"/>
      <c r="AC572" s="1021"/>
      <c r="AD572" s="10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1"/>
      <c r="X573" s="1021"/>
      <c r="Y573" s="1021"/>
      <c r="Z573" s="1021"/>
      <c r="AA573" s="1021"/>
      <c r="AB573" s="1021"/>
      <c r="AC573" s="1021"/>
      <c r="AD573" s="10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8"/>
      <c r="H574" s="1018"/>
      <c r="I574" s="1018"/>
      <c r="J574" s="1018"/>
      <c r="K574" s="1018"/>
      <c r="L574" s="1018"/>
      <c r="M574" s="1018"/>
      <c r="N574" s="1018"/>
      <c r="O574" s="1018"/>
      <c r="P574" s="1018"/>
      <c r="Q574" s="1018"/>
      <c r="R574" s="1018"/>
      <c r="S574" s="1018"/>
      <c r="T574" s="1018"/>
      <c r="U574" s="1018"/>
      <c r="V574" s="1018"/>
      <c r="W574" s="1018"/>
      <c r="X574" s="1018"/>
      <c r="Y574" s="1018"/>
      <c r="Z574" s="1018"/>
      <c r="AA574" s="1018"/>
      <c r="AB574" s="1018"/>
      <c r="AC574" s="1018"/>
      <c r="AD574" s="101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8"/>
      <c r="X575" s="1018"/>
      <c r="Y575" s="1018"/>
      <c r="Z575" s="1018"/>
      <c r="AA575" s="1018"/>
      <c r="AB575" s="1018"/>
      <c r="AC575" s="1018"/>
      <c r="AD575" s="101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4" t="s">
        <v>125</v>
      </c>
      <c r="K578" s="1024"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5"/>
      <c r="H580" s="1025"/>
      <c r="I580" s="1026" t="s">
        <v>1157</v>
      </c>
      <c r="J580" s="1025"/>
      <c r="K580" s="1025"/>
      <c r="L580" s="1025" t="s">
        <v>1180</v>
      </c>
      <c r="M580" s="1027">
        <v>0.6</v>
      </c>
      <c r="N580" s="1027">
        <v>0.6</v>
      </c>
      <c r="O580" s="1027">
        <v>0.61</v>
      </c>
      <c r="P580" s="1027">
        <v>0.59</v>
      </c>
      <c r="Q580" s="1027">
        <v>0.6</v>
      </c>
      <c r="R580" s="1027">
        <v>0.6</v>
      </c>
      <c r="S580" s="1027">
        <v>0.61</v>
      </c>
      <c r="T580" s="1027">
        <v>0.62</v>
      </c>
      <c r="U580" s="1027">
        <v>0.63</v>
      </c>
      <c r="V580" s="1027">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5"/>
      <c r="H581" s="1025"/>
      <c r="I581" s="1026" t="s">
        <v>1158</v>
      </c>
      <c r="J581" s="1025"/>
      <c r="K581" s="1025"/>
      <c r="L581" s="1025"/>
      <c r="M581" s="1027">
        <v>0.5</v>
      </c>
      <c r="N581" s="1027">
        <v>0.5</v>
      </c>
      <c r="O581" s="1027">
        <v>0.5</v>
      </c>
      <c r="P581" s="1027">
        <v>0.5</v>
      </c>
      <c r="Q581" s="1027">
        <v>0.5</v>
      </c>
      <c r="R581" s="1027">
        <v>0.5</v>
      </c>
      <c r="S581" s="1027">
        <v>0.5</v>
      </c>
      <c r="T581" s="1027">
        <v>0.5</v>
      </c>
      <c r="U581" s="1027">
        <v>0.5</v>
      </c>
      <c r="V581" s="1027">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5"/>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5"/>
      <c r="H583" s="1025"/>
      <c r="I583" s="1025"/>
      <c r="J583" s="1025"/>
      <c r="K583" s="1025"/>
      <c r="L583" s="1025"/>
      <c r="M583" s="1025"/>
      <c r="N583" s="1025"/>
      <c r="O583" s="1025"/>
      <c r="P583" s="1025"/>
      <c r="Q583" s="1025"/>
      <c r="R583" s="1025"/>
      <c r="S583" s="1025"/>
      <c r="T583" s="1025"/>
      <c r="U583" s="1025"/>
      <c r="V583" s="1025"/>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894</v>
      </c>
      <c r="O594" s="189"/>
      <c r="P594" s="713" t="s">
        <v>891</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893</v>
      </c>
      <c r="O595" s="246"/>
      <c r="P595" s="713" t="s">
        <v>892</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859</v>
      </c>
      <c r="O596" s="252"/>
      <c r="P596" s="252" t="s">
        <v>860</v>
      </c>
      <c r="Q596" s="681"/>
      <c r="R596" s="107"/>
      <c r="S596" s="131" t="s">
        <v>207</v>
      </c>
      <c r="T596" s="131"/>
      <c r="U596" s="252"/>
      <c r="V596" s="195" t="s">
        <v>201</v>
      </c>
      <c r="W596" s="700"/>
      <c r="X596" s="700"/>
      <c r="Y596" s="700"/>
      <c r="Z596" s="700"/>
      <c r="AA596" s="784"/>
      <c r="AB596" s="784"/>
      <c r="AC596" s="803" t="s">
        <v>949</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855</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861</v>
      </c>
      <c r="AD597" s="798" t="s">
        <v>950</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873</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841</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842</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843</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844</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845</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846</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847</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848</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7"/>
      <c r="M715" s="1048"/>
      <c r="N715" s="1048"/>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940</v>
      </c>
      <c r="S719" s="135" t="s">
        <v>941</v>
      </c>
      <c r="T719" s="135" t="s">
        <v>942</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873</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841</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842</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843</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844</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845</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846</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847</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848</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9"/>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9"/>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9"/>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9"/>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954</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940</v>
      </c>
      <c r="Q864" s="252" t="s">
        <v>941</v>
      </c>
      <c r="R864" s="252" t="s">
        <v>942</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873</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841</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842</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843</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844</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845</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846</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847</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848</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795</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799</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1004</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797</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796</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972</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794</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973</v>
      </c>
      <c r="H993" s="111"/>
      <c r="I993" s="111"/>
      <c r="J993" s="111"/>
      <c r="K993" s="111"/>
      <c r="L993" s="644">
        <v>6.5</v>
      </c>
      <c r="M993" s="111" t="s">
        <v>800</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collapsed="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hidden="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collapsed="1"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collapsed="1" x14ac:dyDescent="0.25">
      <c r="A18" s="392"/>
      <c r="B18" s="401"/>
      <c r="C18" s="394">
        <f>INT($C$6)+1.045</f>
        <v>2.0449999999999999</v>
      </c>
      <c r="D18" s="419"/>
      <c r="E18" s="476"/>
      <c r="F18" s="476"/>
      <c r="G18" s="419"/>
      <c r="H18" s="424" t="s">
        <v>445</v>
      </c>
      <c r="I18" s="649">
        <v>44588.835579166698</v>
      </c>
      <c r="J18" s="1061" t="s">
        <v>1122</v>
      </c>
      <c r="K18" s="1062"/>
      <c r="L18" s="1062"/>
      <c r="M18" s="1062"/>
      <c r="N18" s="1062"/>
      <c r="O18" s="1062"/>
      <c r="P18" s="1062"/>
      <c r="Q18" s="1062"/>
      <c r="R18" s="1062"/>
      <c r="S18" s="1062"/>
      <c r="T18" s="1062"/>
      <c r="U18" s="1062"/>
      <c r="V18" s="1062"/>
      <c r="W18" s="1062"/>
      <c r="X18" s="1063"/>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collapsed="1" x14ac:dyDescent="0.25">
      <c r="A21" s="392"/>
      <c r="B21" s="401"/>
      <c r="C21" s="394">
        <f>INT($C$6)+1.045</f>
        <v>2.0449999999999999</v>
      </c>
      <c r="D21" s="419"/>
      <c r="E21" s="476"/>
      <c r="F21" s="476"/>
      <c r="G21" s="419"/>
      <c r="H21" s="424" t="s">
        <v>446</v>
      </c>
      <c r="I21" s="533">
        <v>44654.751766203699</v>
      </c>
      <c r="J21" s="1064" t="s">
        <v>1139</v>
      </c>
      <c r="K21" s="1064"/>
      <c r="L21" s="1064"/>
      <c r="M21" s="1064"/>
      <c r="N21" s="1064"/>
      <c r="O21" s="1064"/>
      <c r="P21" s="1064"/>
      <c r="Q21" s="1064"/>
      <c r="R21" s="1064"/>
      <c r="S21" s="1064"/>
      <c r="T21" s="1064"/>
      <c r="U21" s="1064"/>
      <c r="V21" s="1064"/>
      <c r="W21" s="1064"/>
      <c r="X21" s="1064"/>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hidden="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hidden="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hidden="1"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hidden="1"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hidden="1"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hidden="1"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hidden="1"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hidden="1"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hidden="1"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hidden="1"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hidden="1"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collapsed="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hidden="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collapsed="1"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hidden="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hidden="1"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952</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1027</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1032</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1033</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793</v>
      </c>
      <c r="Y71" s="424"/>
      <c r="Z71" s="424"/>
      <c r="AA71" s="424"/>
      <c r="AB71" s="424"/>
      <c r="AC71" s="424"/>
      <c r="AD71" s="424"/>
      <c r="AE71" s="424"/>
      <c r="AF71" s="424"/>
      <c r="AG71" s="424"/>
      <c r="AH71" s="424"/>
      <c r="AI71" s="424"/>
      <c r="AJ71" s="424"/>
      <c r="AK71" s="424"/>
      <c r="AL71" s="424"/>
      <c r="AM71" s="424"/>
      <c r="AN71" s="424" t="s">
        <v>1178</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792</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878</v>
      </c>
      <c r="O73" s="1008" t="s">
        <v>877</v>
      </c>
      <c r="P73" s="1009"/>
      <c r="Q73" s="1009"/>
      <c r="R73" s="1009"/>
      <c r="S73" s="1009"/>
      <c r="T73" s="1010"/>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873</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1"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1"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1"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1"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1"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1"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1"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1"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1"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2"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813</v>
      </c>
      <c r="J84" s="695">
        <v>0</v>
      </c>
      <c r="K84" s="1020">
        <f>Periods!G21</f>
        <v>43572</v>
      </c>
      <c r="L84" s="708">
        <f t="shared" ca="1" si="0"/>
        <v>21</v>
      </c>
      <c r="M84" s="697"/>
      <c r="N84" s="698"/>
      <c r="O84" s="1035" cm="1">
        <f t="array" ref="O84">INDEX(O$74:O$83,$AN84,1)*(1-$AM84)+INDEX(O$74:O$83,$AO84,1)*($AM84)</f>
        <v>200</v>
      </c>
      <c r="P84" s="1035" cm="1">
        <f t="array" ref="P84">INDEX(P$74:P$83,$AN84,1)*(1-$AM84)+INDEX(P$74:P$83,$AO84,1)*($AM84)</f>
        <v>335</v>
      </c>
      <c r="Q84" s="1040" cm="1">
        <f t="array" ref="Q84">INDEX(Q$74:Q$83,$AN84,1)*(1-$AM84)+INDEX(Q$74:Q$83,$AO84,1)*($AM84)</f>
        <v>0.81</v>
      </c>
      <c r="R84" s="1040" cm="1">
        <f t="array" ref="R84">INDEX(R$74:R$83,$AN84,1)*(1-$AM84)+INDEX(R$74:R$83,$AO84,1)*($AM84)</f>
        <v>0.81</v>
      </c>
      <c r="S84" s="1033" cm="1">
        <f t="array" ref="S84">INDEX([0]!i_pasture_stage_p6z,$J84+1,ROUNDDOWN((ROW($J84)-ROW($J$74))/i_p6_len,0)+1)</f>
        <v>0</v>
      </c>
      <c r="T84" s="1040" cm="1">
        <f t="array" ref="T84">INDEX(T$74:T$83,$AN84,1)*(1-$AM84)+INDEX(T$74:T$83,$AO84,1)*($AM84)</f>
        <v>0.3</v>
      </c>
      <c r="U84" s="1033" cm="1">
        <f t="array" ref="U84">INDEX(U$74:U$83,$AN84,1)*(1-$AM84)+INDEX(U$74:U$83,$AO84,1)*($AM84)</f>
        <v>10</v>
      </c>
      <c r="V84" s="1040" cm="1">
        <f t="array" ref="V84">INDEX(V$74:V$83,$AN84,1)*(1-$AM84)+INDEX(V$74:V$83,$AO84,1)*($AM84)</f>
        <v>0.1</v>
      </c>
      <c r="W84" s="698"/>
      <c r="X84" s="698"/>
      <c r="Y84" s="698"/>
      <c r="Z84" s="698"/>
      <c r="AA84" s="698"/>
      <c r="AB84" s="698"/>
      <c r="AC84" s="698"/>
      <c r="AD84" s="698"/>
      <c r="AE84" s="698"/>
      <c r="AF84" s="698"/>
      <c r="AG84" s="698"/>
      <c r="AH84" s="424"/>
      <c r="AI84" s="424"/>
      <c r="AJ84" s="424"/>
      <c r="AK84" s="424"/>
      <c r="AL84" s="424"/>
      <c r="AM84" s="1034" cm="1">
        <f t="array" ref="AM84">IF(OR((INDEX($K$74:$K$83,$AN84,1)-INDEX($K$74:$K$83,$AO84,1))=0,$K84&lt;INDEX($K$74:$K$83,$AO84,1)),0,(INDEX($K$74:$K$83,$AN84,1)-$K84)/(INDEX($K$74:$K$83,$AN84,1)-INDEX($K$74:$K$83,$AO84,1)))</f>
        <v>0</v>
      </c>
      <c r="AN84" s="424" cm="1">
        <f t="array" ref="AN84">IF($K84&lt;INDEX(i_break,ROUNDDOWN((ROW($I84)-ROW($I$74))/i_p6_len,0)+1,1),i_p6_len,_xlfn.XMATCH($K84,$K$74:$K$83,1))</f>
        <v>1</v>
      </c>
      <c r="AO84" s="424">
        <f>MAX(1,AN84-1)</f>
        <v>1</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4"/>
      <c r="O85" s="1036" cm="1">
        <f t="array" ref="O85">INDEX(O$74:O$83,$AN85,1)*(1-$AM85)+INDEX(O$74:O$83,$AO85,1)*($AM85)</f>
        <v>200</v>
      </c>
      <c r="P85" s="1036" cm="1">
        <f t="array" ref="P85">INDEX(P$74:P$83,$AN85,1)*(1-$AM85)+INDEX(P$74:P$83,$AO85,1)*($AM85)</f>
        <v>455</v>
      </c>
      <c r="Q85" s="1037" cm="1">
        <f t="array" ref="Q85">INDEX(Q$74:Q$83,$AN85,1)*(1-$AM85)+INDEX(Q$74:Q$83,$AO85,1)*($AM85)</f>
        <v>0.81</v>
      </c>
      <c r="R85" s="1037" cm="1">
        <f t="array" ref="R85">INDEX(R$74:R$83,$AN85,1)*(1-$AM85)+INDEX(R$74:R$83,$AO85,1)*($AM85)</f>
        <v>0.81</v>
      </c>
      <c r="S85" s="1031" cm="1">
        <f t="array" ref="S85">INDEX([0]!i_pasture_stage_p6z,$J85+1,ROUNDDOWN((ROW($J85)-ROW($J$74))/i_p6_len,0)+1)</f>
        <v>1</v>
      </c>
      <c r="T85" s="1037" cm="1">
        <f t="array" ref="T85">INDEX(T$74:T$83,$AN85,1)*(1-$AM85)+INDEX(T$74:T$83,$AO85,1)*($AM85)</f>
        <v>0.3</v>
      </c>
      <c r="U85" s="1031" cm="1">
        <f t="array" ref="U85">INDEX(U$74:U$83,$AN85,1)*(1-$AM85)+INDEX(U$74:U$83,$AO85,1)*($AM85)</f>
        <v>10</v>
      </c>
      <c r="V85" s="1037" cm="1">
        <f t="array" ref="V85">INDEX(V$74:V$83,$AN85,1)*(1-$AM85)+INDEX(V$74:V$83,$AO85,1)*($AM85)</f>
        <v>8.0952380952380956E-2</v>
      </c>
      <c r="W85" s="424"/>
      <c r="X85" s="424"/>
      <c r="Y85" s="424"/>
      <c r="Z85" s="424"/>
      <c r="AA85" s="424"/>
      <c r="AB85" s="424"/>
      <c r="AC85" s="424"/>
      <c r="AD85" s="424"/>
      <c r="AE85" s="424"/>
      <c r="AF85" s="424"/>
      <c r="AG85" s="424"/>
      <c r="AH85" s="424"/>
      <c r="AI85" s="424"/>
      <c r="AJ85" s="424"/>
      <c r="AK85" s="424"/>
      <c r="AL85" s="424"/>
      <c r="AM85" s="1034" cm="1">
        <f t="array" ref="AM85">IF(OR((INDEX($K$74:$K$83,$AN85,1)-INDEX($K$74:$K$83,$AO85,1))=0,$K85&lt;INDEX($K$74:$K$83,$AO85,1)),0,(INDEX($K$74:$K$83,$AN85,1)-$K85)/(INDEX($K$74:$K$83,$AN85,1)-INDEX($K$74:$K$83,$AO85,1)))</f>
        <v>0.61904761904761907</v>
      </c>
      <c r="AN85" s="424" cm="1">
        <f t="array" ref="AN85">IF($K85&lt;INDEX(i_break,ROUNDDOWN((ROW($I85)-ROW($I$74))/i_p6_len,0)+1,1),i_p6_len,_xlfn.XMATCH($K85,$K$74:$K$83,1))</f>
        <v>2</v>
      </c>
      <c r="AO85" s="424">
        <f t="shared" ref="AO85:AO173" si="4">MAX(1,AN85-1)</f>
        <v>1</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4"/>
      <c r="O86" s="1036" cm="1">
        <f t="array" ref="O86">INDEX(O$74:O$83,$AN86,1)*(1-$AM86)+INDEX(O$74:O$83,$AO86,1)*($AM86)</f>
        <v>217.75</v>
      </c>
      <c r="P86" s="1036" cm="1">
        <f t="array" ref="P86">INDEX(P$74:P$83,$AN86,1)*(1-$AM86)+INDEX(P$74:P$83,$AO86,1)*($AM86)</f>
        <v>800</v>
      </c>
      <c r="Q86" s="1037" cm="1">
        <f t="array" ref="Q86">INDEX(Q$74:Q$83,$AN86,1)*(1-$AM86)+INDEX(Q$74:Q$83,$AO86,1)*($AM86)</f>
        <v>0.81</v>
      </c>
      <c r="R86" s="1037" cm="1">
        <f t="array" ref="R86">INDEX(R$74:R$83,$AN86,1)*(1-$AM86)+INDEX(R$74:R$83,$AO86,1)*($AM86)</f>
        <v>0.81</v>
      </c>
      <c r="S86" s="1031" cm="1">
        <f t="array" ref="S86">INDEX([0]!i_pasture_stage_p6z,$J86+1,ROUNDDOWN((ROW($J86)-ROW($J$74))/i_p6_len,0)+1)</f>
        <v>1</v>
      </c>
      <c r="T86" s="1037" cm="1">
        <f t="array" ref="T86">INDEX(T$74:T$83,$AN86,1)*(1-$AM86)+INDEX(T$74:T$83,$AO86,1)*($AM86)</f>
        <v>0.3</v>
      </c>
      <c r="U86" s="1031" cm="1">
        <f t="array" ref="U86">INDEX(U$74:U$83,$AN86,1)*(1-$AM86)+INDEX(U$74:U$83,$AO86,1)*($AM86)</f>
        <v>10</v>
      </c>
      <c r="V86" s="1037" cm="1">
        <f t="array" ref="V86">INDEX(V$74:V$83,$AN86,1)*(1-$AM86)+INDEX(V$74:V$83,$AO86,1)*($AM86)</f>
        <v>0</v>
      </c>
      <c r="W86" s="424"/>
      <c r="X86" s="424"/>
      <c r="Y86" s="424"/>
      <c r="Z86" s="424"/>
      <c r="AA86" s="424"/>
      <c r="AB86" s="424"/>
      <c r="AC86" s="424"/>
      <c r="AD86" s="424"/>
      <c r="AE86" s="424"/>
      <c r="AF86" s="424"/>
      <c r="AG86" s="424"/>
      <c r="AH86" s="424"/>
      <c r="AI86" s="424"/>
      <c r="AJ86" s="424"/>
      <c r="AK86" s="424"/>
      <c r="AL86" s="424"/>
      <c r="AM86" s="1034" cm="1">
        <f t="array" ref="AM86">IF(OR((INDEX($K$74:$K$83,$AN86,1)-INDEX($K$74:$K$83,$AO86,1))=0,$K86&lt;INDEX($K$74:$K$83,$AO86,1)),0,(INDEX($K$74:$K$83,$AN86,1)-$K86)/(INDEX($K$74:$K$83,$AN86,1)-INDEX($K$74:$K$83,$AO86,1)))</f>
        <v>0</v>
      </c>
      <c r="AN86" s="424" cm="1">
        <f t="array" ref="AN86">IF($K86&lt;INDEX(i_break,ROUNDDOWN((ROW($I86)-ROW($I$74))/i_p6_len,0)+1,1),i_p6_len,_xlfn.XMATCH($K86,$K$74:$K$83,1))</f>
        <v>3</v>
      </c>
      <c r="AO86" s="424">
        <f t="shared" si="4"/>
        <v>2</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4"/>
      <c r="O87" s="1036" cm="1">
        <f t="array" ref="O87">INDEX(O$74:O$83,$AN87,1)*(1-$AM87)+INDEX(O$74:O$83,$AO87,1)*($AM87)</f>
        <v>250</v>
      </c>
      <c r="P87" s="1036" cm="1">
        <f t="array" ref="P87">INDEX(P$74:P$83,$AN87,1)*(1-$AM87)+INDEX(P$74:P$83,$AO87,1)*($AM87)</f>
        <v>1600</v>
      </c>
      <c r="Q87" s="1037" cm="1">
        <f t="array" ref="Q87">INDEX(Q$74:Q$83,$AN87,1)*(1-$AM87)+INDEX(Q$74:Q$83,$AO87,1)*($AM87)</f>
        <v>0.8</v>
      </c>
      <c r="R87" s="1037" cm="1">
        <f t="array" ref="R87">INDEX(R$74:R$83,$AN87,1)*(1-$AM87)+INDEX(R$74:R$83,$AO87,1)*($AM87)</f>
        <v>0.8</v>
      </c>
      <c r="S87" s="1031" cm="1">
        <f t="array" ref="S87">INDEX([0]!i_pasture_stage_p6z,$J87+1,ROUNDDOWN((ROW($J87)-ROW($J$74))/i_p6_len,0)+1)</f>
        <v>1</v>
      </c>
      <c r="T87" s="1037" cm="1">
        <f t="array" ref="T87">INDEX(T$74:T$83,$AN87,1)*(1-$AM87)+INDEX(T$74:T$83,$AO87,1)*($AM87)</f>
        <v>0.3</v>
      </c>
      <c r="U87" s="1031" cm="1">
        <f t="array" ref="U87">INDEX(U$74:U$83,$AN87,1)*(1-$AM87)+INDEX(U$74:U$83,$AO87,1)*($AM87)</f>
        <v>10</v>
      </c>
      <c r="V87" s="1037" cm="1">
        <f t="array" ref="V87">INDEX(V$74:V$83,$AN87,1)*(1-$AM87)+INDEX(V$74:V$83,$AO87,1)*($AM87)</f>
        <v>0</v>
      </c>
      <c r="W87" s="424"/>
      <c r="X87" s="424"/>
      <c r="Y87" s="424"/>
      <c r="Z87" s="424"/>
      <c r="AA87" s="424"/>
      <c r="AB87" s="424"/>
      <c r="AC87" s="424"/>
      <c r="AD87" s="424"/>
      <c r="AE87" s="424"/>
      <c r="AF87" s="424"/>
      <c r="AG87" s="424"/>
      <c r="AH87" s="424"/>
      <c r="AI87" s="424"/>
      <c r="AJ87" s="424"/>
      <c r="AK87" s="424"/>
      <c r="AL87" s="424"/>
      <c r="AM87" s="1034" cm="1">
        <f t="array" ref="AM87">IF(OR((INDEX($K$74:$K$83,$AN87,1)-INDEX($K$74:$K$83,$AO87,1))=0,$K87&lt;INDEX($K$74:$K$83,$AO87,1)),0,(INDEX($K$74:$K$83,$AN87,1)-$K87)/(INDEX($K$74:$K$83,$AN87,1)-INDEX($K$74:$K$83,$AO87,1)))</f>
        <v>0</v>
      </c>
      <c r="AN87" s="424" cm="1">
        <f t="array" ref="AN87">IF($K87&lt;INDEX(i_break,ROUNDDOWN((ROW($I87)-ROW($I$74))/i_p6_len,0)+1,1),i_p6_len,_xlfn.XMATCH($K87,$K$74:$K$83,1))</f>
        <v>4</v>
      </c>
      <c r="AO87" s="424">
        <f t="shared" si="4"/>
        <v>3</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4"/>
      <c r="O88" s="1036" cm="1">
        <f t="array" ref="O88">INDEX(O$74:O$83,$AN88,1)*(1-$AM88)+INDEX(O$74:O$83,$AO88,1)*($AM88)</f>
        <v>250</v>
      </c>
      <c r="P88" s="1036" cm="1">
        <f t="array" ref="P88">INDEX(P$74:P$83,$AN88,1)*(1-$AM88)+INDEX(P$74:P$83,$AO88,1)*($AM88)</f>
        <v>4500</v>
      </c>
      <c r="Q88" s="1037" cm="1">
        <f t="array" ref="Q88">INDEX(Q$74:Q$83,$AN88,1)*(1-$AM88)+INDEX(Q$74:Q$83,$AO88,1)*($AM88)</f>
        <v>0.76</v>
      </c>
      <c r="R88" s="1037" cm="1">
        <f t="array" ref="R88">INDEX(R$74:R$83,$AN88,1)*(1-$AM88)+INDEX(R$74:R$83,$AO88,1)*($AM88)</f>
        <v>0.78</v>
      </c>
      <c r="S88" s="1031" cm="1">
        <f t="array" ref="S88">INDEX([0]!i_pasture_stage_p6z,$J88+1,ROUNDDOWN((ROW($J88)-ROW($J$74))/i_p6_len,0)+1)</f>
        <v>1</v>
      </c>
      <c r="T88" s="1037" cm="1">
        <f t="array" ref="T88">INDEX(T$74:T$83,$AN88,1)*(1-$AM88)+INDEX(T$74:T$83,$AO88,1)*($AM88)</f>
        <v>0.3</v>
      </c>
      <c r="U88" s="1031" cm="1">
        <f t="array" ref="U88">INDEX(U$74:U$83,$AN88,1)*(1-$AM88)+INDEX(U$74:U$83,$AO88,1)*($AM88)</f>
        <v>10</v>
      </c>
      <c r="V88" s="1037" cm="1">
        <f t="array" ref="V88">INDEX(V$74:V$83,$AN88,1)*(1-$AM88)+INDEX(V$74:V$83,$AO88,1)*($AM88)</f>
        <v>0</v>
      </c>
      <c r="W88" s="424"/>
      <c r="X88" s="424"/>
      <c r="Y88" s="424"/>
      <c r="Z88" s="424"/>
      <c r="AA88" s="424"/>
      <c r="AB88" s="424"/>
      <c r="AC88" s="424"/>
      <c r="AD88" s="424"/>
      <c r="AE88" s="424"/>
      <c r="AF88" s="424"/>
      <c r="AG88" s="424"/>
      <c r="AH88" s="424"/>
      <c r="AI88" s="424"/>
      <c r="AJ88" s="424"/>
      <c r="AK88" s="424"/>
      <c r="AL88" s="424"/>
      <c r="AM88" s="1034" cm="1">
        <f t="array" ref="AM88">IF(OR((INDEX($K$74:$K$83,$AN88,1)-INDEX($K$74:$K$83,$AO88,1))=0,$K88&lt;INDEX($K$74:$K$83,$AO88,1)),0,(INDEX($K$74:$K$83,$AN88,1)-$K88)/(INDEX($K$74:$K$83,$AN88,1)-INDEX($K$74:$K$83,$AO88,1)))</f>
        <v>0</v>
      </c>
      <c r="AN88" s="424" cm="1">
        <f t="array" ref="AN88">IF($K88&lt;INDEX(i_break,ROUNDDOWN((ROW($I88)-ROW($I$74))/i_p6_len,0)+1,1),i_p6_len,_xlfn.XMATCH($K88,$K$74:$K$83,1))</f>
        <v>5</v>
      </c>
      <c r="AO88" s="424">
        <f t="shared" si="4"/>
        <v>4</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4"/>
      <c r="O89" s="1036" cm="1">
        <f t="array" ref="O89">INDEX(O$74:O$83,$AN89,1)*(1-$AM89)+INDEX(O$74:O$83,$AO89,1)*($AM89)</f>
        <v>361.11111111111109</v>
      </c>
      <c r="P89" s="1036" cm="1">
        <f t="array" ref="P89">INDEX(P$74:P$83,$AN89,1)*(1-$AM89)+INDEX(P$74:P$83,$AO89,1)*($AM89)</f>
        <v>3744.4444444444443</v>
      </c>
      <c r="Q89" s="1037" cm="1">
        <f t="array" ref="Q89">INDEX(Q$74:Q$83,$AN89,1)*(1-$AM89)+INDEX(Q$74:Q$83,$AO89,1)*($AM89)</f>
        <v>0.66666666666666674</v>
      </c>
      <c r="R89" s="1037" cm="1">
        <f t="array" ref="R89">INDEX(R$74:R$83,$AN89,1)*(1-$AM89)+INDEX(R$74:R$83,$AO89,1)*($AM89)</f>
        <v>0.73444444444444446</v>
      </c>
      <c r="S89" s="1031" cm="1">
        <f t="array" ref="S89">INDEX([0]!i_pasture_stage_p6z,$J89+1,ROUNDDOWN((ROW($J89)-ROW($J$74))/i_p6_len,0)+1)</f>
        <v>1</v>
      </c>
      <c r="T89" s="1037" cm="1">
        <f t="array" ref="T89">INDEX(T$74:T$83,$AN89,1)*(1-$AM89)+INDEX(T$74:T$83,$AO89,1)*($AM89)</f>
        <v>0.3</v>
      </c>
      <c r="U89" s="1031" cm="1">
        <f t="array" ref="U89">INDEX(U$74:U$83,$AN89,1)*(1-$AM89)+INDEX(U$74:U$83,$AO89,1)*($AM89)</f>
        <v>10</v>
      </c>
      <c r="V89" s="1037" cm="1">
        <f t="array" ref="V89">INDEX(V$74:V$83,$AN89,1)*(1-$AM89)+INDEX(V$74:V$83,$AO89,1)*($AM89)</f>
        <v>0</v>
      </c>
      <c r="W89" s="424"/>
      <c r="X89" s="424"/>
      <c r="Y89" s="424"/>
      <c r="Z89" s="424"/>
      <c r="AA89" s="424"/>
      <c r="AB89" s="424"/>
      <c r="AC89" s="424"/>
      <c r="AD89" s="424"/>
      <c r="AE89" s="424"/>
      <c r="AF89" s="424"/>
      <c r="AG89" s="424"/>
      <c r="AH89" s="424"/>
      <c r="AI89" s="424"/>
      <c r="AJ89" s="424"/>
      <c r="AK89" s="424"/>
      <c r="AL89" s="424"/>
      <c r="AM89" s="1034" cm="1">
        <f t="array" ref="AM89">IF(OR((INDEX($K$74:$K$83,$AN89,1)-INDEX($K$74:$K$83,$AO89,1))=0,$K89&lt;INDEX($K$74:$K$83,$AO89,1)),0,(INDEX($K$74:$K$83,$AN89,1)-$K89)/(INDEX($K$74:$K$83,$AN89,1)-INDEX($K$74:$K$83,$AO89,1)))</f>
        <v>0.55555555555555558</v>
      </c>
      <c r="AN89" s="424" cm="1">
        <f t="array" ref="AN89">IF($K89&lt;INDEX(i_break,ROUNDDOWN((ROW($I89)-ROW($I$74))/i_p6_len,0)+1,1),i_p6_len,_xlfn.XMATCH($K89,$K$74:$K$83,1))</f>
        <v>6</v>
      </c>
      <c r="AO89" s="424">
        <f t="shared" si="4"/>
        <v>5</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4"/>
      <c r="O90" s="1036" cm="1">
        <f t="array" ref="O90">INDEX(O$74:O$83,$AN90,1)*(1-$AM90)+INDEX(O$74:O$83,$AO90,1)*($AM90)</f>
        <v>500</v>
      </c>
      <c r="P90" s="1036" cm="1">
        <f t="array" ref="P90">INDEX(P$74:P$83,$AN90,1)*(1-$AM90)+INDEX(P$74:P$83,$AO90,1)*($AM90)</f>
        <v>2727.4193548387098</v>
      </c>
      <c r="Q90" s="1037" cm="1">
        <f t="array" ref="Q90">INDEX(Q$74:Q$83,$AN90,1)*(1-$AM90)+INDEX(Q$74:Q$83,$AO90,1)*($AM90)</f>
        <v>0.54419354838709677</v>
      </c>
      <c r="R90" s="1037" cm="1">
        <f t="array" ref="R90">INDEX(R$74:R$83,$AN90,1)*(1-$AM90)+INDEX(R$74:R$83,$AO90,1)*($AM90)</f>
        <v>0.67072580645161295</v>
      </c>
      <c r="S90" s="1031" cm="1">
        <f t="array" ref="S90">INDEX([0]!i_pasture_stage_p6z,$J90+1,ROUNDDOWN((ROW($J90)-ROW($J$74))/i_p6_len,0)+1)</f>
        <v>1</v>
      </c>
      <c r="T90" s="1037" cm="1">
        <f t="array" ref="T90">INDEX(T$74:T$83,$AN90,1)*(1-$AM90)+INDEX(T$74:T$83,$AO90,1)*($AM90)</f>
        <v>0.3</v>
      </c>
      <c r="U90" s="1031" cm="1">
        <f t="array" ref="U90">INDEX(U$74:U$83,$AN90,1)*(1-$AM90)+INDEX(U$74:U$83,$AO90,1)*($AM90)</f>
        <v>10</v>
      </c>
      <c r="V90" s="1037" cm="1">
        <f t="array" ref="V90">INDEX(V$74:V$83,$AN90,1)*(1-$AM90)+INDEX(V$74:V$83,$AO90,1)*($AM90)</f>
        <v>0</v>
      </c>
      <c r="W90" s="424"/>
      <c r="X90" s="424"/>
      <c r="Y90" s="424"/>
      <c r="Z90" s="424"/>
      <c r="AA90" s="424"/>
      <c r="AB90" s="424"/>
      <c r="AC90" s="424"/>
      <c r="AD90" s="424"/>
      <c r="AE90" s="424"/>
      <c r="AF90" s="424"/>
      <c r="AG90" s="424"/>
      <c r="AH90" s="424"/>
      <c r="AI90" s="424"/>
      <c r="AJ90" s="424"/>
      <c r="AK90" s="424"/>
      <c r="AL90" s="424"/>
      <c r="AM90" s="1034" cm="1">
        <f t="array" ref="AM90">IF(OR((INDEX($K$74:$K$83,$AN90,1)-INDEX($K$74:$K$83,$AO90,1))=0,$K90&lt;INDEX($K$74:$K$83,$AO90,1)),0,(INDEX($K$74:$K$83,$AN90,1)-$K90)/(INDEX($K$74:$K$83,$AN90,1)-INDEX($K$74:$K$83,$AO90,1)))</f>
        <v>0.80645161290322576</v>
      </c>
      <c r="AN90" s="424" cm="1">
        <f t="array" ref="AN90">IF($K90&lt;INDEX(i_break,ROUNDDOWN((ROW($I90)-ROW($I$74))/i_p6_len,0)+1,1),i_p6_len,_xlfn.XMATCH($K90,$K$74:$K$83,1))</f>
        <v>7</v>
      </c>
      <c r="AO90" s="424">
        <f t="shared" si="4"/>
        <v>6</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6" cm="1">
        <f t="array" ref="O91">INDEX(O$74:O$83,$AN91,1)*(1-$AM91)+INDEX(O$74:O$83,$AO91,1)*($AM91)</f>
        <v>350</v>
      </c>
      <c r="P91" s="1036" cm="1">
        <f t="array" ref="P91">INDEX(P$74:P$83,$AN91,1)*(1-$AM91)+INDEX(P$74:P$83,$AO91,1)*($AM91)</f>
        <v>1450</v>
      </c>
      <c r="Q91" s="1037" cm="1">
        <f t="array" ref="Q91">INDEX(Q$74:Q$83,$AN91,1)*(1-$AM91)+INDEX(Q$74:Q$83,$AO91,1)*($AM91)</f>
        <v>0.5</v>
      </c>
      <c r="R91" s="1037" cm="1">
        <f t="array" ref="R91">INDEX(R$74:R$83,$AN91,1)*(1-$AM91)+INDEX(R$74:R$83,$AO91,1)*($AM91)</f>
        <v>0.59250000000000003</v>
      </c>
      <c r="S91" s="1031" cm="1">
        <f t="array" ref="S91">INDEX([0]!i_pasture_stage_p6z,$J91+1,ROUNDDOWN((ROW($J91)-ROW($J$74))/i_p6_len,0)+1)</f>
        <v>1</v>
      </c>
      <c r="T91" s="1037" cm="1">
        <f t="array" ref="T91">INDEX(T$74:T$83,$AN91,1)*(1-$AM91)+INDEX(T$74:T$83,$AO91,1)*($AM91)</f>
        <v>0.3</v>
      </c>
      <c r="U91" s="1031" cm="1">
        <f t="array" ref="U91">INDEX(U$74:U$83,$AN91,1)*(1-$AM91)+INDEX(U$74:U$83,$AO91,1)*($AM91)</f>
        <v>10</v>
      </c>
      <c r="V91" s="1037" cm="1">
        <f t="array" ref="V91">INDEX(V$74:V$83,$AN91,1)*(1-$AM91)+INDEX(V$74:V$83,$AO91,1)*($AM91)</f>
        <v>0</v>
      </c>
      <c r="W91" s="424"/>
      <c r="X91" s="424"/>
      <c r="Y91" s="424"/>
      <c r="Z91" s="424"/>
      <c r="AA91" s="424"/>
      <c r="AB91" s="424"/>
      <c r="AC91" s="424"/>
      <c r="AD91" s="424"/>
      <c r="AE91" s="424"/>
      <c r="AF91" s="424"/>
      <c r="AG91" s="424"/>
      <c r="AH91" s="424"/>
      <c r="AI91" s="424"/>
      <c r="AJ91" s="424"/>
      <c r="AK91" s="424"/>
      <c r="AL91" s="424"/>
      <c r="AM91" s="1034" cm="1">
        <f t="array" ref="AM91">IF(OR((INDEX($K$74:$K$83,$AN91,1)-INDEX($K$74:$K$83,$AO91,1))=0,$K91&lt;INDEX($K$74:$K$83,$AO91,1)),0,(INDEX($K$74:$K$83,$AN91,1)-$K91)/(INDEX($K$74:$K$83,$AN91,1)-INDEX($K$74:$K$83,$AO91,1)))</f>
        <v>0</v>
      </c>
      <c r="AN91" s="424" cm="1">
        <f t="array" ref="AN91">IF($K91&lt;INDEX(i_break,ROUNDDOWN((ROW($I91)-ROW($I$74))/i_p6_len,0)+1,1),i_p6_len,_xlfn.XMATCH($K91,$K$74:$K$83,1))</f>
        <v>8</v>
      </c>
      <c r="AO91" s="424">
        <f t="shared" si="4"/>
        <v>7</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6" cm="1">
        <f t="array" ref="O92">INDEX(O$74:O$83,$AN92,1)*(1-$AM92)+INDEX(O$74:O$83,$AO92,1)*($AM92)</f>
        <v>233</v>
      </c>
      <c r="P92" s="1036" cm="1">
        <f t="array" ref="P92">INDEX(P$74:P$83,$AN92,1)*(1-$AM92)+INDEX(P$74:P$83,$AO92,1)*($AM92)</f>
        <v>865</v>
      </c>
      <c r="Q92" s="1037" cm="1">
        <f t="array" ref="Q92">INDEX(Q$74:Q$83,$AN92,1)*(1-$AM92)+INDEX(Q$74:Q$83,$AO92,1)*($AM92)</f>
        <v>0.48635</v>
      </c>
      <c r="R92" s="1037" cm="1">
        <f t="array" ref="R92">INDEX(R$74:R$83,$AN92,1)*(1-$AM92)+INDEX(R$74:R$83,$AO92,1)*($AM92)</f>
        <v>0.56520000000000004</v>
      </c>
      <c r="S92" s="1031" cm="1">
        <f t="array" ref="S92">INDEX([0]!i_pasture_stage_p6z,$J92+1,ROUNDDOWN((ROW($J92)-ROW($J$74))/i_p6_len,0)+1)</f>
        <v>1</v>
      </c>
      <c r="T92" s="1037" cm="1">
        <f t="array" ref="T92">INDEX(T$74:T$83,$AN92,1)*(1-$AM92)+INDEX(T$74:T$83,$AO92,1)*($AM92)</f>
        <v>0.3</v>
      </c>
      <c r="U92" s="1031" cm="1">
        <f t="array" ref="U92">INDEX(U$74:U$83,$AN92,1)*(1-$AM92)+INDEX(U$74:U$83,$AO92,1)*($AM92)</f>
        <v>10</v>
      </c>
      <c r="V92" s="1037" cm="1">
        <f t="array" ref="V92">INDEX(V$74:V$83,$AN92,1)*(1-$AM92)+INDEX(V$74:V$83,$AO92,1)*($AM92)</f>
        <v>3.9000000000000007E-2</v>
      </c>
      <c r="W92" s="424"/>
      <c r="X92" s="424"/>
      <c r="Y92" s="424"/>
      <c r="Z92" s="424"/>
      <c r="AA92" s="424"/>
      <c r="AB92" s="424"/>
      <c r="AC92" s="424"/>
      <c r="AD92" s="424"/>
      <c r="AE92" s="424"/>
      <c r="AF92" s="424"/>
      <c r="AG92" s="424"/>
      <c r="AH92" s="424"/>
      <c r="AI92" s="424"/>
      <c r="AJ92" s="424"/>
      <c r="AK92" s="424"/>
      <c r="AL92" s="424"/>
      <c r="AM92" s="1034" cm="1">
        <f t="array" ref="AM92">IF(OR((INDEX($K$74:$K$83,$AN92,1)-INDEX($K$74:$K$83,$AO92,1))=0,$K92&lt;INDEX($K$74:$K$83,$AO92,1)),0,(INDEX($K$74:$K$83,$AN92,1)-$K92)/(INDEX($K$74:$K$83,$AN92,1)-INDEX($K$74:$K$83,$AO92,1)))</f>
        <v>0.22</v>
      </c>
      <c r="AN92" s="424" cm="1">
        <f t="array" ref="AN92">IF($K92&lt;INDEX(i_break,ROUNDDOWN((ROW($I92)-ROW($I$74))/i_p6_len,0)+1,1),i_p6_len,_xlfn.XMATCH($K92,$K$74:$K$83,1))</f>
        <v>9</v>
      </c>
      <c r="AO92" s="424">
        <f t="shared" si="4"/>
        <v>8</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9" cm="1">
        <f t="array" ref="O93">INDEX(O$74:O$83,$AN93,1)*(1-$AM93)+INDEX(O$74:O$83,$AO93,1)*($AM93)</f>
        <v>200</v>
      </c>
      <c r="P93" s="1039" cm="1">
        <f t="array" ref="P93">INDEX(P$74:P$83,$AN93,1)*(1-$AM93)+INDEX(P$74:P$83,$AO93,1)*($AM93)</f>
        <v>512.85714285714289</v>
      </c>
      <c r="Q93" s="1038" cm="1">
        <f t="array" ref="Q93">INDEX(Q$74:Q$83,$AN93,1)*(1-$AM93)+INDEX(Q$74:Q$83,$AO93,1)*($AM93)</f>
        <v>0.47535714285714281</v>
      </c>
      <c r="R93" s="1038" cm="1">
        <f t="array" ref="R93">INDEX(R$74:R$83,$AN93,1)*(1-$AM93)+INDEX(R$74:R$83,$AO93,1)*($AM93)</f>
        <v>0.53607142857142853</v>
      </c>
      <c r="S93" s="1032" cm="1">
        <f t="array" ref="S93">INDEX([0]!i_pasture_stage_p6z,$J93+1,ROUNDDOWN((ROW($J93)-ROW($J$74))/i_p6_len,0)+1)</f>
        <v>1</v>
      </c>
      <c r="T93" s="1038" cm="1">
        <f t="array" ref="T93">INDEX(T$74:T$83,$AN93,1)*(1-$AM93)+INDEX(T$74:T$83,$AO93,1)*($AM93)</f>
        <v>0.3</v>
      </c>
      <c r="U93" s="1032" cm="1">
        <f t="array" ref="U93">INDEX(U$74:U$83,$AN93,1)*(1-$AM93)+INDEX(U$74:U$83,$AO93,1)*($AM93)</f>
        <v>10</v>
      </c>
      <c r="V93" s="1038" cm="1">
        <f t="array" ref="V93">INDEX(V$74:V$83,$AN93,1)*(1-$AM93)+INDEX(V$74:V$83,$AO93,1)*($AM93)</f>
        <v>0.12142857142857143</v>
      </c>
      <c r="W93" s="496"/>
      <c r="X93" s="496"/>
      <c r="Y93" s="496"/>
      <c r="Z93" s="496"/>
      <c r="AA93" s="496"/>
      <c r="AB93" s="496"/>
      <c r="AC93" s="496"/>
      <c r="AD93" s="496"/>
      <c r="AE93" s="496"/>
      <c r="AF93" s="496"/>
      <c r="AG93" s="496"/>
      <c r="AH93" s="424"/>
      <c r="AI93" s="424"/>
      <c r="AJ93" s="424"/>
      <c r="AK93" s="424"/>
      <c r="AL93" s="424"/>
      <c r="AM93" s="1034" cm="1">
        <f t="array" ref="AM93">IF(OR((INDEX($K$74:$K$83,$AN93,1)-INDEX($K$74:$K$83,$AO93,1))=0,$K93&lt;INDEX($K$74:$K$83,$AO93,1)),0,(INDEX($K$74:$K$83,$AN93,1)-$K93)/(INDEX($K$74:$K$83,$AN93,1)-INDEX($K$74:$K$83,$AO93,1)))</f>
        <v>0.2857142857142857</v>
      </c>
      <c r="AN93" s="424" cm="1">
        <f t="array" ref="AN93">IF($K93&lt;INDEX(i_break,ROUNDDOWN((ROW($I93)-ROW($I$74))/i_p6_len,0)+1,1),i_p6_len,_xlfn.XMATCH($K93,$K$74:$K$83,1))</f>
        <v>10</v>
      </c>
      <c r="AO93" s="424">
        <f t="shared" si="4"/>
        <v>9</v>
      </c>
      <c r="AP93" s="419"/>
      <c r="AQ93" s="404"/>
      <c r="AR93" s="392"/>
      <c r="AS93" s="392"/>
      <c r="AT93" s="392"/>
    </row>
    <row r="94" spans="1:46" outlineLevel="2" x14ac:dyDescent="0.25">
      <c r="A94" s="392"/>
      <c r="B94" s="401"/>
      <c r="C94" s="394">
        <f t="shared" ref="C94" si="5">INT($C$40)+2</f>
        <v>3</v>
      </c>
      <c r="D94" s="419"/>
      <c r="E94" s="476"/>
      <c r="F94" s="476"/>
      <c r="G94" s="419"/>
      <c r="H94" s="440"/>
      <c r="I94" s="695" t="s">
        <v>805</v>
      </c>
      <c r="J94" s="695">
        <v>0</v>
      </c>
      <c r="K94" s="696">
        <f>Periods!H21</f>
        <v>43572</v>
      </c>
      <c r="L94" s="708">
        <f t="shared" ca="1" si="0"/>
        <v>21</v>
      </c>
      <c r="M94" s="697"/>
      <c r="N94" s="698"/>
      <c r="O94" s="1035" cm="1">
        <f t="array" ref="O94">INDEX(O$74:O$83,$AN94,1)*(1-$AM94)+INDEX(O$74:O$83,$AO94,1)*($AM94)</f>
        <v>200</v>
      </c>
      <c r="P94" s="1035" cm="1">
        <f t="array" ref="P94">INDEX(P$74:P$83,$AN94,1)*(1-$AM94)+INDEX(P$74:P$83,$AO94,1)*($AM94)</f>
        <v>335</v>
      </c>
      <c r="Q94" s="1040" cm="1">
        <f t="array" ref="Q94">INDEX(Q$74:Q$83,$AN94,1)*(1-$AM94)+INDEX(Q$74:Q$83,$AO94,1)*($AM94)</f>
        <v>0.81</v>
      </c>
      <c r="R94" s="1040" cm="1">
        <f t="array" ref="R94">INDEX(R$74:R$83,$AN94,1)*(1-$AM94)+INDEX(R$74:R$83,$AO94,1)*($AM94)</f>
        <v>0.81</v>
      </c>
      <c r="S94" s="1033" cm="1">
        <f t="array" ref="S94">INDEX([0]!i_pasture_stage_p6z,$J94+1,ROUNDDOWN((ROW($J94)-ROW($J$74))/i_p6_len,0)+1)</f>
        <v>0</v>
      </c>
      <c r="T94" s="1040" cm="1">
        <f t="array" ref="T94">INDEX(T$74:T$83,$AN94,1)*(1-$AM94)+INDEX(T$74:T$83,$AO94,1)*($AM94)</f>
        <v>0.3</v>
      </c>
      <c r="U94" s="1033" cm="1">
        <f t="array" ref="U94">INDEX(U$74:U$83,$AN94,1)*(1-$AM94)+INDEX(U$74:U$83,$AO94,1)*($AM94)</f>
        <v>10</v>
      </c>
      <c r="V94" s="1040" cm="1">
        <f t="array" ref="V94">INDEX(V$74:V$83,$AN94,1)*(1-$AM94)+INDEX(V$74:V$83,$AO94,1)*($AM94)</f>
        <v>0.1</v>
      </c>
      <c r="W94" s="698"/>
      <c r="X94" s="698"/>
      <c r="Y94" s="698"/>
      <c r="Z94" s="698"/>
      <c r="AA94" s="698"/>
      <c r="AB94" s="698"/>
      <c r="AC94" s="698"/>
      <c r="AD94" s="698"/>
      <c r="AE94" s="698"/>
      <c r="AF94" s="698"/>
      <c r="AG94" s="698"/>
      <c r="AH94" s="424"/>
      <c r="AI94" s="424"/>
      <c r="AJ94" s="424"/>
      <c r="AK94" s="424"/>
      <c r="AL94" s="424"/>
      <c r="AM94" s="1034" cm="1">
        <f t="array" ref="AM94">IF(OR((INDEX($K$74:$K$83,$AN94,1)-INDEX($K$74:$K$83,$AO94,1))=0,$K94&lt;INDEX($K$74:$K$83,$AO94,1)),0,(INDEX($K$74:$K$83,$AN94,1)-$K94)/(INDEX($K$74:$K$83,$AN94,1)-INDEX($K$74:$K$83,$AO94,1)))</f>
        <v>0</v>
      </c>
      <c r="AN94" s="424" cm="1">
        <f t="array" ref="AN94">IF($K94&lt;INDEX(i_break,ROUNDDOWN((ROW($I94)-ROW($I$74))/i_p6_len,0)+1,1),i_p6_len,_xlfn.XMATCH($K94,$K$74:$K$83,1))</f>
        <v>1</v>
      </c>
      <c r="AO94" s="424">
        <f t="shared" si="4"/>
        <v>1</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6" cm="1">
        <f t="array" ref="O95">INDEX(O$74:O$83,$AN95,1)*(1-$AM95)+INDEX(O$74:O$83,$AO95,1)*($AM95)</f>
        <v>200</v>
      </c>
      <c r="P95" s="1036" cm="1">
        <f t="array" ref="P95">INDEX(P$74:P$83,$AN95,1)*(1-$AM95)+INDEX(P$74:P$83,$AO95,1)*($AM95)</f>
        <v>455</v>
      </c>
      <c r="Q95" s="1037" cm="1">
        <f t="array" ref="Q95">INDEX(Q$74:Q$83,$AN95,1)*(1-$AM95)+INDEX(Q$74:Q$83,$AO95,1)*($AM95)</f>
        <v>0.81</v>
      </c>
      <c r="R95" s="1037" cm="1">
        <f t="array" ref="R95">INDEX(R$74:R$83,$AN95,1)*(1-$AM95)+INDEX(R$74:R$83,$AO95,1)*($AM95)</f>
        <v>0.81</v>
      </c>
      <c r="S95" s="1031" cm="1">
        <f t="array" ref="S95">INDEX([0]!i_pasture_stage_p6z,$J95+1,ROUNDDOWN((ROW($J95)-ROW($J$74))/i_p6_len,0)+1)</f>
        <v>1</v>
      </c>
      <c r="T95" s="1037" cm="1">
        <f t="array" ref="T95">INDEX(T$74:T$83,$AN95,1)*(1-$AM95)+INDEX(T$74:T$83,$AO95,1)*($AM95)</f>
        <v>0.3</v>
      </c>
      <c r="U95" s="1031" cm="1">
        <f t="array" ref="U95">INDEX(U$74:U$83,$AN95,1)*(1-$AM95)+INDEX(U$74:U$83,$AO95,1)*($AM95)</f>
        <v>10</v>
      </c>
      <c r="V95" s="1037" cm="1">
        <f t="array" ref="V95">INDEX(V$74:V$83,$AN95,1)*(1-$AM95)+INDEX(V$74:V$83,$AO95,1)*($AM95)</f>
        <v>8.0952380952380956E-2</v>
      </c>
      <c r="W95" s="424"/>
      <c r="X95" s="424"/>
      <c r="Y95" s="424"/>
      <c r="Z95" s="424"/>
      <c r="AA95" s="424"/>
      <c r="AB95" s="424"/>
      <c r="AC95" s="424"/>
      <c r="AD95" s="424"/>
      <c r="AE95" s="424"/>
      <c r="AF95" s="424"/>
      <c r="AG95" s="424"/>
      <c r="AH95" s="424"/>
      <c r="AI95" s="424"/>
      <c r="AJ95" s="424"/>
      <c r="AK95" s="424"/>
      <c r="AL95" s="424"/>
      <c r="AM95" s="1034" cm="1">
        <f t="array" ref="AM95">IF(OR((INDEX($K$74:$K$83,$AN95,1)-INDEX($K$74:$K$83,$AO95,1))=0,$K95&lt;INDEX($K$74:$K$83,$AO95,1)),0,(INDEX($K$74:$K$83,$AN95,1)-$K95)/(INDEX($K$74:$K$83,$AN95,1)-INDEX($K$74:$K$83,$AO95,1)))</f>
        <v>0.61904761904761907</v>
      </c>
      <c r="AN95" s="424" cm="1">
        <f t="array" ref="AN95">IF($K95&lt;INDEX(i_break,ROUNDDOWN((ROW($I95)-ROW($I$74))/i_p6_len,0)+1,1),i_p6_len,_xlfn.XMATCH($K95,$K$74:$K$83,1))</f>
        <v>2</v>
      </c>
      <c r="AO95" s="424">
        <f t="shared" si="4"/>
        <v>1</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6" cm="1">
        <f t="array" ref="O96">INDEX(O$74:O$83,$AN96,1)*(1-$AM96)+INDEX(O$74:O$83,$AO96,1)*($AM96)</f>
        <v>217.75</v>
      </c>
      <c r="P96" s="1036" cm="1">
        <f t="array" ref="P96">INDEX(P$74:P$83,$AN96,1)*(1-$AM96)+INDEX(P$74:P$83,$AO96,1)*($AM96)</f>
        <v>800</v>
      </c>
      <c r="Q96" s="1037" cm="1">
        <f t="array" ref="Q96">INDEX(Q$74:Q$83,$AN96,1)*(1-$AM96)+INDEX(Q$74:Q$83,$AO96,1)*($AM96)</f>
        <v>0.81</v>
      </c>
      <c r="R96" s="1037" cm="1">
        <f t="array" ref="R96">INDEX(R$74:R$83,$AN96,1)*(1-$AM96)+INDEX(R$74:R$83,$AO96,1)*($AM96)</f>
        <v>0.81</v>
      </c>
      <c r="S96" s="1031" cm="1">
        <f t="array" ref="S96">INDEX([0]!i_pasture_stage_p6z,$J96+1,ROUNDDOWN((ROW($J96)-ROW($J$74))/i_p6_len,0)+1)</f>
        <v>1</v>
      </c>
      <c r="T96" s="1037" cm="1">
        <f t="array" ref="T96">INDEX(T$74:T$83,$AN96,1)*(1-$AM96)+INDEX(T$74:T$83,$AO96,1)*($AM96)</f>
        <v>0.3</v>
      </c>
      <c r="U96" s="1031" cm="1">
        <f t="array" ref="U96">INDEX(U$74:U$83,$AN96,1)*(1-$AM96)+INDEX(U$74:U$83,$AO96,1)*($AM96)</f>
        <v>10</v>
      </c>
      <c r="V96" s="1037" cm="1">
        <f t="array" ref="V96">INDEX(V$74:V$83,$AN96,1)*(1-$AM96)+INDEX(V$74:V$83,$AO96,1)*($AM96)</f>
        <v>0</v>
      </c>
      <c r="W96" s="424"/>
      <c r="X96" s="424"/>
      <c r="Y96" s="424"/>
      <c r="Z96" s="424"/>
      <c r="AA96" s="424"/>
      <c r="AB96" s="424"/>
      <c r="AC96" s="424"/>
      <c r="AD96" s="424"/>
      <c r="AE96" s="424"/>
      <c r="AF96" s="424"/>
      <c r="AG96" s="424"/>
      <c r="AH96" s="424"/>
      <c r="AI96" s="424"/>
      <c r="AJ96" s="424"/>
      <c r="AK96" s="424"/>
      <c r="AL96" s="424"/>
      <c r="AM96" s="1034" cm="1">
        <f t="array" ref="AM96">IF(OR((INDEX($K$74:$K$83,$AN96,1)-INDEX($K$74:$K$83,$AO96,1))=0,$K96&lt;INDEX($K$74:$K$83,$AO96,1)),0,(INDEX($K$74:$K$83,$AN96,1)-$K96)/(INDEX($K$74:$K$83,$AN96,1)-INDEX($K$74:$K$83,$AO96,1)))</f>
        <v>0</v>
      </c>
      <c r="AN96" s="424" cm="1">
        <f t="array" ref="AN96">IF($K96&lt;INDEX(i_break,ROUNDDOWN((ROW($I96)-ROW($I$74))/i_p6_len,0)+1,1),i_p6_len,_xlfn.XMATCH($K96,$K$74:$K$83,1))</f>
        <v>3</v>
      </c>
      <c r="AO96" s="424">
        <f t="shared" si="4"/>
        <v>2</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6" cm="1">
        <f t="array" ref="O97">INDEX(O$74:O$83,$AN97,1)*(1-$AM97)+INDEX(O$74:O$83,$AO97,1)*($AM97)</f>
        <v>250</v>
      </c>
      <c r="P97" s="1036" cm="1">
        <f t="array" ref="P97">INDEX(P$74:P$83,$AN97,1)*(1-$AM97)+INDEX(P$74:P$83,$AO97,1)*($AM97)</f>
        <v>1600</v>
      </c>
      <c r="Q97" s="1037" cm="1">
        <f t="array" ref="Q97">INDEX(Q$74:Q$83,$AN97,1)*(1-$AM97)+INDEX(Q$74:Q$83,$AO97,1)*($AM97)</f>
        <v>0.8</v>
      </c>
      <c r="R97" s="1037" cm="1">
        <f t="array" ref="R97">INDEX(R$74:R$83,$AN97,1)*(1-$AM97)+INDEX(R$74:R$83,$AO97,1)*($AM97)</f>
        <v>0.8</v>
      </c>
      <c r="S97" s="1031" cm="1">
        <f t="array" ref="S97">INDEX([0]!i_pasture_stage_p6z,$J97+1,ROUNDDOWN((ROW($J97)-ROW($J$74))/i_p6_len,0)+1)</f>
        <v>1</v>
      </c>
      <c r="T97" s="1037" cm="1">
        <f t="array" ref="T97">INDEX(T$74:T$83,$AN97,1)*(1-$AM97)+INDEX(T$74:T$83,$AO97,1)*($AM97)</f>
        <v>0.3</v>
      </c>
      <c r="U97" s="1031" cm="1">
        <f t="array" ref="U97">INDEX(U$74:U$83,$AN97,1)*(1-$AM97)+INDEX(U$74:U$83,$AO97,1)*($AM97)</f>
        <v>10</v>
      </c>
      <c r="V97" s="1037" cm="1">
        <f t="array" ref="V97">INDEX(V$74:V$83,$AN97,1)*(1-$AM97)+INDEX(V$74:V$83,$AO97,1)*($AM97)</f>
        <v>0</v>
      </c>
      <c r="W97" s="424"/>
      <c r="X97" s="424"/>
      <c r="Y97" s="424"/>
      <c r="Z97" s="424"/>
      <c r="AA97" s="424"/>
      <c r="AB97" s="424"/>
      <c r="AC97" s="424"/>
      <c r="AD97" s="424"/>
      <c r="AE97" s="424"/>
      <c r="AF97" s="424"/>
      <c r="AG97" s="424"/>
      <c r="AH97" s="424"/>
      <c r="AI97" s="424"/>
      <c r="AJ97" s="424"/>
      <c r="AK97" s="424"/>
      <c r="AL97" s="424"/>
      <c r="AM97" s="1034" cm="1">
        <f t="array" ref="AM97">IF(OR((INDEX($K$74:$K$83,$AN97,1)-INDEX($K$74:$K$83,$AO97,1))=0,$K97&lt;INDEX($K$74:$K$83,$AO97,1)),0,(INDEX($K$74:$K$83,$AN97,1)-$K97)/(INDEX($K$74:$K$83,$AN97,1)-INDEX($K$74:$K$83,$AO97,1)))</f>
        <v>0</v>
      </c>
      <c r="AN97" s="424" cm="1">
        <f t="array" ref="AN97">IF($K97&lt;INDEX(i_break,ROUNDDOWN((ROW($I97)-ROW($I$74))/i_p6_len,0)+1,1),i_p6_len,_xlfn.XMATCH($K97,$K$74:$K$83,1))</f>
        <v>4</v>
      </c>
      <c r="AO97" s="424">
        <f t="shared" si="4"/>
        <v>3</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6" cm="1">
        <f t="array" ref="O98">INDEX(O$74:O$83,$AN98,1)*(1-$AM98)+INDEX(O$74:O$83,$AO98,1)*($AM98)</f>
        <v>250</v>
      </c>
      <c r="P98" s="1036" cm="1">
        <f t="array" ref="P98">INDEX(P$74:P$83,$AN98,1)*(1-$AM98)+INDEX(P$74:P$83,$AO98,1)*($AM98)</f>
        <v>4500</v>
      </c>
      <c r="Q98" s="1037" cm="1">
        <f t="array" ref="Q98">INDEX(Q$74:Q$83,$AN98,1)*(1-$AM98)+INDEX(Q$74:Q$83,$AO98,1)*($AM98)</f>
        <v>0.76</v>
      </c>
      <c r="R98" s="1037" cm="1">
        <f t="array" ref="R98">INDEX(R$74:R$83,$AN98,1)*(1-$AM98)+INDEX(R$74:R$83,$AO98,1)*($AM98)</f>
        <v>0.78</v>
      </c>
      <c r="S98" s="1031" cm="1">
        <f t="array" ref="S98">INDEX([0]!i_pasture_stage_p6z,$J98+1,ROUNDDOWN((ROW($J98)-ROW($J$74))/i_p6_len,0)+1)</f>
        <v>1</v>
      </c>
      <c r="T98" s="1037" cm="1">
        <f t="array" ref="T98">INDEX(T$74:T$83,$AN98,1)*(1-$AM98)+INDEX(T$74:T$83,$AO98,1)*($AM98)</f>
        <v>0.3</v>
      </c>
      <c r="U98" s="1031" cm="1">
        <f t="array" ref="U98">INDEX(U$74:U$83,$AN98,1)*(1-$AM98)+INDEX(U$74:U$83,$AO98,1)*($AM98)</f>
        <v>10</v>
      </c>
      <c r="V98" s="1037" cm="1">
        <f t="array" ref="V98">INDEX(V$74:V$83,$AN98,1)*(1-$AM98)+INDEX(V$74:V$83,$AO98,1)*($AM98)</f>
        <v>0</v>
      </c>
      <c r="W98" s="424"/>
      <c r="X98" s="424"/>
      <c r="Y98" s="424"/>
      <c r="Z98" s="424"/>
      <c r="AA98" s="424"/>
      <c r="AB98" s="424"/>
      <c r="AC98" s="424"/>
      <c r="AD98" s="424"/>
      <c r="AE98" s="424"/>
      <c r="AF98" s="424"/>
      <c r="AG98" s="424"/>
      <c r="AH98" s="424"/>
      <c r="AI98" s="424"/>
      <c r="AJ98" s="424"/>
      <c r="AK98" s="424"/>
      <c r="AL98" s="424"/>
      <c r="AM98" s="1034" cm="1">
        <f t="array" ref="AM98">IF(OR((INDEX($K$74:$K$83,$AN98,1)-INDEX($K$74:$K$83,$AO98,1))=0,$K98&lt;INDEX($K$74:$K$83,$AO98,1)),0,(INDEX($K$74:$K$83,$AN98,1)-$K98)/(INDEX($K$74:$K$83,$AN98,1)-INDEX($K$74:$K$83,$AO98,1)))</f>
        <v>0</v>
      </c>
      <c r="AN98" s="424" cm="1">
        <f t="array" ref="AN98">IF($K98&lt;INDEX(i_break,ROUNDDOWN((ROW($I98)-ROW($I$74))/i_p6_len,0)+1,1),i_p6_len,_xlfn.XMATCH($K98,$K$74:$K$83,1))</f>
        <v>5</v>
      </c>
      <c r="AO98" s="424">
        <f t="shared" si="4"/>
        <v>4</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6" cm="1">
        <f t="array" ref="O99">INDEX(O$74:O$83,$AN99,1)*(1-$AM99)+INDEX(O$74:O$83,$AO99,1)*($AM99)</f>
        <v>361.11111111111109</v>
      </c>
      <c r="P99" s="1036" cm="1">
        <f t="array" ref="P99">INDEX(P$74:P$83,$AN99,1)*(1-$AM99)+INDEX(P$74:P$83,$AO99,1)*($AM99)</f>
        <v>3744.4444444444443</v>
      </c>
      <c r="Q99" s="1037" cm="1">
        <f t="array" ref="Q99">INDEX(Q$74:Q$83,$AN99,1)*(1-$AM99)+INDEX(Q$74:Q$83,$AO99,1)*($AM99)</f>
        <v>0.66666666666666674</v>
      </c>
      <c r="R99" s="1037" cm="1">
        <f t="array" ref="R99">INDEX(R$74:R$83,$AN99,1)*(1-$AM99)+INDEX(R$74:R$83,$AO99,1)*($AM99)</f>
        <v>0.73444444444444446</v>
      </c>
      <c r="S99" s="1031" cm="1">
        <f t="array" ref="S99">INDEX([0]!i_pasture_stage_p6z,$J99+1,ROUNDDOWN((ROW($J99)-ROW($J$74))/i_p6_len,0)+1)</f>
        <v>1</v>
      </c>
      <c r="T99" s="1037" cm="1">
        <f t="array" ref="T99">INDEX(T$74:T$83,$AN99,1)*(1-$AM99)+INDEX(T$74:T$83,$AO99,1)*($AM99)</f>
        <v>0.3</v>
      </c>
      <c r="U99" s="1031" cm="1">
        <f t="array" ref="U99">INDEX(U$74:U$83,$AN99,1)*(1-$AM99)+INDEX(U$74:U$83,$AO99,1)*($AM99)</f>
        <v>10</v>
      </c>
      <c r="V99" s="1037" cm="1">
        <f t="array" ref="V99">INDEX(V$74:V$83,$AN99,1)*(1-$AM99)+INDEX(V$74:V$83,$AO99,1)*($AM99)</f>
        <v>0</v>
      </c>
      <c r="W99" s="424"/>
      <c r="X99" s="424"/>
      <c r="Y99" s="424"/>
      <c r="Z99" s="424"/>
      <c r="AA99" s="424"/>
      <c r="AB99" s="424"/>
      <c r="AC99" s="424"/>
      <c r="AD99" s="424"/>
      <c r="AE99" s="424"/>
      <c r="AF99" s="424"/>
      <c r="AG99" s="424"/>
      <c r="AH99" s="424"/>
      <c r="AI99" s="424"/>
      <c r="AJ99" s="424"/>
      <c r="AK99" s="424"/>
      <c r="AL99" s="424"/>
      <c r="AM99" s="1034" cm="1">
        <f t="array" ref="AM99">IF(OR((INDEX($K$74:$K$83,$AN99,1)-INDEX($K$74:$K$83,$AO99,1))=0,$K99&lt;INDEX($K$74:$K$83,$AO99,1)),0,(INDEX($K$74:$K$83,$AN99,1)-$K99)/(INDEX($K$74:$K$83,$AN99,1)-INDEX($K$74:$K$83,$AO99,1)))</f>
        <v>0.55555555555555558</v>
      </c>
      <c r="AN99" s="424" cm="1">
        <f t="array" ref="AN99">IF($K99&lt;INDEX(i_break,ROUNDDOWN((ROW($I99)-ROW($I$74))/i_p6_len,0)+1,1),i_p6_len,_xlfn.XMATCH($K99,$K$74:$K$83,1))</f>
        <v>6</v>
      </c>
      <c r="AO99" s="424">
        <f t="shared" si="4"/>
        <v>5</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6" cm="1">
        <f t="array" ref="O100">INDEX(O$74:O$83,$AN100,1)*(1-$AM100)+INDEX(O$74:O$83,$AO100,1)*($AM100)</f>
        <v>450</v>
      </c>
      <c r="P100" s="1036" cm="1">
        <f t="array" ref="P100">INDEX(P$74:P$83,$AN100,1)*(1-$AM100)+INDEX(P$74:P$83,$AO100,1)*($AM100)</f>
        <v>3140</v>
      </c>
      <c r="Q100" s="1037" cm="1">
        <f t="array" ref="Q100">INDEX(Q$74:Q$83,$AN100,1)*(1-$AM100)+INDEX(Q$74:Q$83,$AO100,1)*($AM100)</f>
        <v>0.59200000000000008</v>
      </c>
      <c r="R100" s="1037" cm="1">
        <f t="array" ref="R100">INDEX(R$74:R$83,$AN100,1)*(1-$AM100)+INDEX(R$74:R$83,$AO100,1)*($AM100)</f>
        <v>0.69800000000000006</v>
      </c>
      <c r="S100" s="1031" cm="1">
        <f t="array" ref="S100">INDEX([0]!i_pasture_stage_p6z,$J100+1,ROUNDDOWN((ROW($J100)-ROW($J$74))/i_p6_len,0)+1)</f>
        <v>1</v>
      </c>
      <c r="T100" s="1037" cm="1">
        <f t="array" ref="T100">INDEX(T$74:T$83,$AN100,1)*(1-$AM100)+INDEX(T$74:T$83,$AO100,1)*($AM100)</f>
        <v>0.3</v>
      </c>
      <c r="U100" s="1031" cm="1">
        <f t="array" ref="U100">INDEX(U$74:U$83,$AN100,1)*(1-$AM100)+INDEX(U$74:U$83,$AO100,1)*($AM100)</f>
        <v>10</v>
      </c>
      <c r="V100" s="1037" cm="1">
        <f t="array" ref="V100">INDEX(V$74:V$83,$AN100,1)*(1-$AM100)+INDEX(V$74:V$83,$AO100,1)*($AM100)</f>
        <v>0</v>
      </c>
      <c r="W100" s="424"/>
      <c r="X100" s="424"/>
      <c r="Y100" s="424"/>
      <c r="Z100" s="424"/>
      <c r="AA100" s="424"/>
      <c r="AB100" s="424"/>
      <c r="AC100" s="424"/>
      <c r="AD100" s="424"/>
      <c r="AE100" s="424"/>
      <c r="AF100" s="424"/>
      <c r="AG100" s="424"/>
      <c r="AH100" s="424"/>
      <c r="AI100" s="424"/>
      <c r="AJ100" s="424"/>
      <c r="AK100" s="424"/>
      <c r="AL100" s="424"/>
      <c r="AM100" s="1034" cm="1">
        <f t="array" ref="AM100">IF(OR((INDEX($K$74:$K$83,$AN100,1)-INDEX($K$74:$K$83,$AO100,1))=0,$K100&lt;INDEX($K$74:$K$83,$AO100,1)),0,(INDEX($K$74:$K$83,$AN100,1)-$K100)/(INDEX($K$74:$K$83,$AN100,1)-INDEX($K$74:$K$83,$AO100,1)))</f>
        <v>0.2</v>
      </c>
      <c r="AN100" s="424" cm="1">
        <f t="array" ref="AN100">IF($K100&lt;INDEX(i_break,ROUNDDOWN((ROW($I100)-ROW($I$74))/i_p6_len,0)+1,1),i_p6_len,_xlfn.XMATCH($K100,$K$74:$K$83,1))</f>
        <v>6</v>
      </c>
      <c r="AO100" s="424">
        <f t="shared" si="4"/>
        <v>5</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6" cm="1">
        <f t="array" ref="O101">INDEX(O$74:O$83,$AN101,1)*(1-$AM101)+INDEX(O$74:O$83,$AO101,1)*($AM101)</f>
        <v>350</v>
      </c>
      <c r="P101" s="1036" cm="1">
        <f t="array" ref="P101">INDEX(P$74:P$83,$AN101,1)*(1-$AM101)+INDEX(P$74:P$83,$AO101,1)*($AM101)</f>
        <v>1450</v>
      </c>
      <c r="Q101" s="1037" cm="1">
        <f t="array" ref="Q101">INDEX(Q$74:Q$83,$AN101,1)*(1-$AM101)+INDEX(Q$74:Q$83,$AO101,1)*($AM101)</f>
        <v>0.5</v>
      </c>
      <c r="R101" s="1037" cm="1">
        <f t="array" ref="R101">INDEX(R$74:R$83,$AN101,1)*(1-$AM101)+INDEX(R$74:R$83,$AO101,1)*($AM101)</f>
        <v>0.59250000000000003</v>
      </c>
      <c r="S101" s="1031" cm="1">
        <f t="array" ref="S101">INDEX([0]!i_pasture_stage_p6z,$J101+1,ROUNDDOWN((ROW($J101)-ROW($J$74))/i_p6_len,0)+1)</f>
        <v>1</v>
      </c>
      <c r="T101" s="1037" cm="1">
        <f t="array" ref="T101">INDEX(T$74:T$83,$AN101,1)*(1-$AM101)+INDEX(T$74:T$83,$AO101,1)*($AM101)</f>
        <v>0.3</v>
      </c>
      <c r="U101" s="1031" cm="1">
        <f t="array" ref="U101">INDEX(U$74:U$83,$AN101,1)*(1-$AM101)+INDEX(U$74:U$83,$AO101,1)*($AM101)</f>
        <v>10</v>
      </c>
      <c r="V101" s="1037" cm="1">
        <f t="array" ref="V101">INDEX(V$74:V$83,$AN101,1)*(1-$AM101)+INDEX(V$74:V$83,$AO101,1)*($AM101)</f>
        <v>0</v>
      </c>
      <c r="W101" s="424"/>
      <c r="X101" s="424"/>
      <c r="Y101" s="424"/>
      <c r="Z101" s="424"/>
      <c r="AA101" s="424"/>
      <c r="AB101" s="424"/>
      <c r="AC101" s="424"/>
      <c r="AD101" s="424"/>
      <c r="AE101" s="424"/>
      <c r="AF101" s="424"/>
      <c r="AG101" s="424"/>
      <c r="AH101" s="424"/>
      <c r="AI101" s="424"/>
      <c r="AJ101" s="424"/>
      <c r="AK101" s="424"/>
      <c r="AL101" s="424"/>
      <c r="AM101" s="1034" cm="1">
        <f t="array" ref="AM101">IF(OR((INDEX($K$74:$K$83,$AN101,1)-INDEX($K$74:$K$83,$AO101,1))=0,$K101&lt;INDEX($K$74:$K$83,$AO101,1)),0,(INDEX($K$74:$K$83,$AN101,1)-$K101)/(INDEX($K$74:$K$83,$AN101,1)-INDEX($K$74:$K$83,$AO101,1)))</f>
        <v>0</v>
      </c>
      <c r="AN101" s="424" cm="1">
        <f t="array" ref="AN101">IF($K101&lt;INDEX(i_break,ROUNDDOWN((ROW($I101)-ROW($I$74))/i_p6_len,0)+1,1),i_p6_len,_xlfn.XMATCH($K101,$K$74:$K$83,1))</f>
        <v>8</v>
      </c>
      <c r="AO101" s="424">
        <f t="shared" si="4"/>
        <v>7</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6" cm="1">
        <f t="array" ref="O102">INDEX(O$74:O$83,$AN102,1)*(1-$AM102)+INDEX(O$74:O$83,$AO102,1)*($AM102)</f>
        <v>233</v>
      </c>
      <c r="P102" s="1036" cm="1">
        <f t="array" ref="P102">INDEX(P$74:P$83,$AN102,1)*(1-$AM102)+INDEX(P$74:P$83,$AO102,1)*($AM102)</f>
        <v>865</v>
      </c>
      <c r="Q102" s="1037" cm="1">
        <f t="array" ref="Q102">INDEX(Q$74:Q$83,$AN102,1)*(1-$AM102)+INDEX(Q$74:Q$83,$AO102,1)*($AM102)</f>
        <v>0.48635</v>
      </c>
      <c r="R102" s="1037" cm="1">
        <f t="array" ref="R102">INDEX(R$74:R$83,$AN102,1)*(1-$AM102)+INDEX(R$74:R$83,$AO102,1)*($AM102)</f>
        <v>0.56520000000000004</v>
      </c>
      <c r="S102" s="1031" cm="1">
        <f t="array" ref="S102">INDEX([0]!i_pasture_stage_p6z,$J102+1,ROUNDDOWN((ROW($J102)-ROW($J$74))/i_p6_len,0)+1)</f>
        <v>1</v>
      </c>
      <c r="T102" s="1037" cm="1">
        <f t="array" ref="T102">INDEX(T$74:T$83,$AN102,1)*(1-$AM102)+INDEX(T$74:T$83,$AO102,1)*($AM102)</f>
        <v>0.3</v>
      </c>
      <c r="U102" s="1031" cm="1">
        <f t="array" ref="U102">INDEX(U$74:U$83,$AN102,1)*(1-$AM102)+INDEX(U$74:U$83,$AO102,1)*($AM102)</f>
        <v>10</v>
      </c>
      <c r="V102" s="1037" cm="1">
        <f t="array" ref="V102">INDEX(V$74:V$83,$AN102,1)*(1-$AM102)+INDEX(V$74:V$83,$AO102,1)*($AM102)</f>
        <v>3.9000000000000007E-2</v>
      </c>
      <c r="W102" s="424"/>
      <c r="X102" s="424"/>
      <c r="Y102" s="424"/>
      <c r="Z102" s="424"/>
      <c r="AA102" s="424"/>
      <c r="AB102" s="424"/>
      <c r="AC102" s="424"/>
      <c r="AD102" s="424"/>
      <c r="AE102" s="424"/>
      <c r="AF102" s="424"/>
      <c r="AG102" s="424"/>
      <c r="AH102" s="424"/>
      <c r="AI102" s="424"/>
      <c r="AJ102" s="424"/>
      <c r="AK102" s="424"/>
      <c r="AL102" s="424"/>
      <c r="AM102" s="1034" cm="1">
        <f t="array" ref="AM102">IF(OR((INDEX($K$74:$K$83,$AN102,1)-INDEX($K$74:$K$83,$AO102,1))=0,$K102&lt;INDEX($K$74:$K$83,$AO102,1)),0,(INDEX($K$74:$K$83,$AN102,1)-$K102)/(INDEX($K$74:$K$83,$AN102,1)-INDEX($K$74:$K$83,$AO102,1)))</f>
        <v>0.22</v>
      </c>
      <c r="AN102" s="424" cm="1">
        <f t="array" ref="AN102">IF($K102&lt;INDEX(i_break,ROUNDDOWN((ROW($I102)-ROW($I$74))/i_p6_len,0)+1,1),i_p6_len,_xlfn.XMATCH($K102,$K$74:$K$83,1))</f>
        <v>9</v>
      </c>
      <c r="AO102" s="424">
        <f t="shared" si="4"/>
        <v>8</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9" cm="1">
        <f t="array" ref="O103">INDEX(O$74:O$83,$AN103,1)*(1-$AM103)+INDEX(O$74:O$83,$AO103,1)*($AM103)</f>
        <v>200</v>
      </c>
      <c r="P103" s="1039" cm="1">
        <f t="array" ref="P103">INDEX(P$74:P$83,$AN103,1)*(1-$AM103)+INDEX(P$74:P$83,$AO103,1)*($AM103)</f>
        <v>512.85714285714289</v>
      </c>
      <c r="Q103" s="1038" cm="1">
        <f t="array" ref="Q103">INDEX(Q$74:Q$83,$AN103,1)*(1-$AM103)+INDEX(Q$74:Q$83,$AO103,1)*($AM103)</f>
        <v>0.47535714285714281</v>
      </c>
      <c r="R103" s="1038" cm="1">
        <f t="array" ref="R103">INDEX(R$74:R$83,$AN103,1)*(1-$AM103)+INDEX(R$74:R$83,$AO103,1)*($AM103)</f>
        <v>0.53607142857142853</v>
      </c>
      <c r="S103" s="1032" cm="1">
        <f t="array" ref="S103">INDEX([0]!i_pasture_stage_p6z,$J103+1,ROUNDDOWN((ROW($J103)-ROW($J$74))/i_p6_len,0)+1)</f>
        <v>1</v>
      </c>
      <c r="T103" s="1038" cm="1">
        <f t="array" ref="T103">INDEX(T$74:T$83,$AN103,1)*(1-$AM103)+INDEX(T$74:T$83,$AO103,1)*($AM103)</f>
        <v>0.3</v>
      </c>
      <c r="U103" s="1032" cm="1">
        <f t="array" ref="U103">INDEX(U$74:U$83,$AN103,1)*(1-$AM103)+INDEX(U$74:U$83,$AO103,1)*($AM103)</f>
        <v>10</v>
      </c>
      <c r="V103" s="1038" cm="1">
        <f t="array" ref="V103">INDEX(V$74:V$83,$AN103,1)*(1-$AM103)+INDEX(V$74:V$83,$AO103,1)*($AM103)</f>
        <v>0.12142857142857143</v>
      </c>
      <c r="W103" s="496"/>
      <c r="X103" s="496"/>
      <c r="Y103" s="496"/>
      <c r="Z103" s="496"/>
      <c r="AA103" s="496"/>
      <c r="AB103" s="496"/>
      <c r="AC103" s="496"/>
      <c r="AD103" s="496"/>
      <c r="AE103" s="496"/>
      <c r="AF103" s="496"/>
      <c r="AG103" s="496"/>
      <c r="AH103" s="424"/>
      <c r="AI103" s="424"/>
      <c r="AJ103" s="424"/>
      <c r="AK103" s="424"/>
      <c r="AL103" s="424"/>
      <c r="AM103" s="1034" cm="1">
        <f t="array" ref="AM103">IF(OR((INDEX($K$74:$K$83,$AN103,1)-INDEX($K$74:$K$83,$AO103,1))=0,$K103&lt;INDEX($K$74:$K$83,$AO103,1)),0,(INDEX($K$74:$K$83,$AN103,1)-$K103)/(INDEX($K$74:$K$83,$AN103,1)-INDEX($K$74:$K$83,$AO103,1)))</f>
        <v>0.2857142857142857</v>
      </c>
      <c r="AN103" s="424" cm="1">
        <f t="array" ref="AN103">IF($K103&lt;INDEX(i_break,ROUNDDOWN((ROW($I103)-ROW($I$74))/i_p6_len,0)+1,1),i_p6_len,_xlfn.XMATCH($K103,$K$74:$K$83,1))</f>
        <v>10</v>
      </c>
      <c r="AO103" s="424">
        <f t="shared" si="4"/>
        <v>9</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806</v>
      </c>
      <c r="J104" s="695">
        <v>0</v>
      </c>
      <c r="K104" s="1020">
        <f>Periods!I21</f>
        <v>43572</v>
      </c>
      <c r="L104" s="708">
        <f t="shared" ca="1" si="0"/>
        <v>21</v>
      </c>
      <c r="M104" s="697"/>
      <c r="N104" s="698"/>
      <c r="O104" s="1035" cm="1">
        <f t="array" ref="O104">INDEX(O$74:O$83,$AN104,1)*(1-$AM104)+INDEX(O$74:O$83,$AO104,1)*($AM104)</f>
        <v>200</v>
      </c>
      <c r="P104" s="1035" cm="1">
        <f t="array" ref="P104">INDEX(P$74:P$83,$AN104,1)*(1-$AM104)+INDEX(P$74:P$83,$AO104,1)*($AM104)</f>
        <v>335</v>
      </c>
      <c r="Q104" s="1040" cm="1">
        <f t="array" ref="Q104">INDEX(Q$74:Q$83,$AN104,1)*(1-$AM104)+INDEX(Q$74:Q$83,$AO104,1)*($AM104)</f>
        <v>0.81</v>
      </c>
      <c r="R104" s="1040" cm="1">
        <f t="array" ref="R104">INDEX(R$74:R$83,$AN104,1)*(1-$AM104)+INDEX(R$74:R$83,$AO104,1)*($AM104)</f>
        <v>0.81</v>
      </c>
      <c r="S104" s="1033" cm="1">
        <f t="array" ref="S104">INDEX([0]!i_pasture_stage_p6z,$J104+1,ROUNDDOWN((ROW($J104)-ROW($J$74))/i_p6_len,0)+1)</f>
        <v>0</v>
      </c>
      <c r="T104" s="1040" cm="1">
        <f t="array" ref="T104">INDEX(T$74:T$83,$AN104,1)*(1-$AM104)+INDEX(T$74:T$83,$AO104,1)*($AM104)</f>
        <v>0.3</v>
      </c>
      <c r="U104" s="1033" cm="1">
        <f t="array" ref="U104">INDEX(U$74:U$83,$AN104,1)*(1-$AM104)+INDEX(U$74:U$83,$AO104,1)*($AM104)</f>
        <v>10</v>
      </c>
      <c r="V104" s="1040" cm="1">
        <f t="array" ref="V104">INDEX(V$74:V$83,$AN104,1)*(1-$AM104)+INDEX(V$74:V$83,$AO104,1)*($AM104)</f>
        <v>0.1</v>
      </c>
      <c r="W104" s="698"/>
      <c r="X104" s="698"/>
      <c r="Y104" s="698"/>
      <c r="Z104" s="698"/>
      <c r="AA104" s="698"/>
      <c r="AB104" s="698"/>
      <c r="AC104" s="698"/>
      <c r="AD104" s="698"/>
      <c r="AE104" s="698"/>
      <c r="AF104" s="698"/>
      <c r="AG104" s="698"/>
      <c r="AH104" s="424"/>
      <c r="AI104" s="424"/>
      <c r="AJ104" s="424"/>
      <c r="AK104" s="424"/>
      <c r="AL104" s="424"/>
      <c r="AM104" s="1034" cm="1">
        <f t="array" ref="AM104">IF(OR((INDEX($K$74:$K$83,$AN104,1)-INDEX($K$74:$K$83,$AO104,1))=0,$K104&lt;INDEX($K$74:$K$83,$AO104,1)),0,(INDEX($K$74:$K$83,$AN104,1)-$K104)/(INDEX($K$74:$K$83,$AN104,1)-INDEX($K$74:$K$83,$AO104,1)))</f>
        <v>0</v>
      </c>
      <c r="AN104" s="424" cm="1">
        <f t="array" ref="AN104">IF($K104&lt;INDEX(i_break,ROUNDDOWN((ROW($I104)-ROW($I$74))/i_p6_len,0)+1,1),i_p6_len,_xlfn.XMATCH($K104,$K$74:$K$83,1))</f>
        <v>1</v>
      </c>
      <c r="AO104" s="424">
        <f t="shared" si="4"/>
        <v>1</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6" cm="1">
        <f t="array" ref="O105">INDEX(O$74:O$83,$AN105,1)*(1-$AM105)+INDEX(O$74:O$83,$AO105,1)*($AM105)</f>
        <v>200</v>
      </c>
      <c r="P105" s="1036" cm="1">
        <f t="array" ref="P105">INDEX(P$74:P$83,$AN105,1)*(1-$AM105)+INDEX(P$74:P$83,$AO105,1)*($AM105)</f>
        <v>455</v>
      </c>
      <c r="Q105" s="1037" cm="1">
        <f t="array" ref="Q105">INDEX(Q$74:Q$83,$AN105,1)*(1-$AM105)+INDEX(Q$74:Q$83,$AO105,1)*($AM105)</f>
        <v>0.81</v>
      </c>
      <c r="R105" s="1037" cm="1">
        <f t="array" ref="R105">INDEX(R$74:R$83,$AN105,1)*(1-$AM105)+INDEX(R$74:R$83,$AO105,1)*($AM105)</f>
        <v>0.81</v>
      </c>
      <c r="S105" s="1031" cm="1">
        <f t="array" ref="S105">INDEX([0]!i_pasture_stage_p6z,$J105+1,ROUNDDOWN((ROW($J105)-ROW($J$74))/i_p6_len,0)+1)</f>
        <v>1</v>
      </c>
      <c r="T105" s="1037" cm="1">
        <f t="array" ref="T105">INDEX(T$74:T$83,$AN105,1)*(1-$AM105)+INDEX(T$74:T$83,$AO105,1)*($AM105)</f>
        <v>0.3</v>
      </c>
      <c r="U105" s="1031" cm="1">
        <f t="array" ref="U105">INDEX(U$74:U$83,$AN105,1)*(1-$AM105)+INDEX(U$74:U$83,$AO105,1)*($AM105)</f>
        <v>10</v>
      </c>
      <c r="V105" s="1037" cm="1">
        <f t="array" ref="V105">INDEX(V$74:V$83,$AN105,1)*(1-$AM105)+INDEX(V$74:V$83,$AO105,1)*($AM105)</f>
        <v>8.0952380952380956E-2</v>
      </c>
      <c r="W105" s="424"/>
      <c r="X105" s="424"/>
      <c r="Y105" s="424"/>
      <c r="Z105" s="424"/>
      <c r="AA105" s="424"/>
      <c r="AB105" s="424"/>
      <c r="AC105" s="424"/>
      <c r="AD105" s="424"/>
      <c r="AE105" s="424"/>
      <c r="AF105" s="424"/>
      <c r="AG105" s="424"/>
      <c r="AH105" s="424"/>
      <c r="AI105" s="424"/>
      <c r="AJ105" s="424"/>
      <c r="AK105" s="424"/>
      <c r="AL105" s="424"/>
      <c r="AM105" s="1034" cm="1">
        <f t="array" ref="AM105">IF(OR((INDEX($K$74:$K$83,$AN105,1)-INDEX($K$74:$K$83,$AO105,1))=0,$K105&lt;INDEX($K$74:$K$83,$AO105,1)),0,(INDEX($K$74:$K$83,$AN105,1)-$K105)/(INDEX($K$74:$K$83,$AN105,1)-INDEX($K$74:$K$83,$AO105,1)))</f>
        <v>0.61904761904761907</v>
      </c>
      <c r="AN105" s="424" cm="1">
        <f t="array" ref="AN105">IF($K105&lt;INDEX(i_break,ROUNDDOWN((ROW($I105)-ROW($I$74))/i_p6_len,0)+1,1),i_p6_len,_xlfn.XMATCH($K105,$K$74:$K$83,1))</f>
        <v>2</v>
      </c>
      <c r="AO105" s="424">
        <f t="shared" si="4"/>
        <v>1</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6" cm="1">
        <f t="array" ref="O106">INDEX(O$74:O$83,$AN106,1)*(1-$AM106)+INDEX(O$74:O$83,$AO106,1)*($AM106)</f>
        <v>216.94318181818184</v>
      </c>
      <c r="P106" s="1036" cm="1">
        <f t="array" ref="P106">INDEX(P$74:P$83,$AN106,1)*(1-$AM106)+INDEX(P$74:P$83,$AO106,1)*($AM106)</f>
        <v>793.18181818181813</v>
      </c>
      <c r="Q106" s="1037" cm="1">
        <f t="array" ref="Q106">INDEX(Q$74:Q$83,$AN106,1)*(1-$AM106)+INDEX(Q$74:Q$83,$AO106,1)*($AM106)</f>
        <v>0.81000000000000016</v>
      </c>
      <c r="R106" s="1037" cm="1">
        <f t="array" ref="R106">INDEX(R$74:R$83,$AN106,1)*(1-$AM106)+INDEX(R$74:R$83,$AO106,1)*($AM106)</f>
        <v>0.81000000000000016</v>
      </c>
      <c r="S106" s="1031" cm="1">
        <f t="array" ref="S106">INDEX([0]!i_pasture_stage_p6z,$J106+1,ROUNDDOWN((ROW($J106)-ROW($J$74))/i_p6_len,0)+1)</f>
        <v>1</v>
      </c>
      <c r="T106" s="1037" cm="1">
        <f t="array" ref="T106">INDEX(T$74:T$83,$AN106,1)*(1-$AM106)+INDEX(T$74:T$83,$AO106,1)*($AM106)</f>
        <v>0.3</v>
      </c>
      <c r="U106" s="1031" cm="1">
        <f t="array" ref="U106">INDEX(U$74:U$83,$AN106,1)*(1-$AM106)+INDEX(U$74:U$83,$AO106,1)*($AM106)</f>
        <v>10.000000000000002</v>
      </c>
      <c r="V106" s="1037" cm="1">
        <f t="array" ref="V106">INDEX(V$74:V$83,$AN106,1)*(1-$AM106)+INDEX(V$74:V$83,$AO106,1)*($AM106)</f>
        <v>2.2727272727272731E-3</v>
      </c>
      <c r="W106" s="424"/>
      <c r="X106" s="424"/>
      <c r="Y106" s="424"/>
      <c r="Z106" s="424"/>
      <c r="AA106" s="424"/>
      <c r="AB106" s="424"/>
      <c r="AC106" s="424"/>
      <c r="AD106" s="424"/>
      <c r="AE106" s="424"/>
      <c r="AF106" s="424"/>
      <c r="AG106" s="424"/>
      <c r="AH106" s="424"/>
      <c r="AI106" s="424"/>
      <c r="AJ106" s="424"/>
      <c r="AK106" s="424"/>
      <c r="AL106" s="424"/>
      <c r="AM106" s="1034" cm="1">
        <f t="array" ref="AM106">IF(OR((INDEX($K$74:$K$83,$AN106,1)-INDEX($K$74:$K$83,$AO106,1))=0,$K106&lt;INDEX($K$74:$K$83,$AO106,1)),0,(INDEX($K$74:$K$83,$AN106,1)-$K106)/(INDEX($K$74:$K$83,$AN106,1)-INDEX($K$74:$K$83,$AO106,1)))</f>
        <v>4.5454545454545456E-2</v>
      </c>
      <c r="AN106" s="424" cm="1">
        <f t="array" ref="AN106">IF($K106&lt;INDEX(i_break,ROUNDDOWN((ROW($I106)-ROW($I$74))/i_p6_len,0)+1,1),i_p6_len,_xlfn.XMATCH($K106,$K$74:$K$83,1))</f>
        <v>3</v>
      </c>
      <c r="AO106" s="424">
        <f t="shared" si="4"/>
        <v>2</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6" cm="1">
        <f t="array" ref="O107">INDEX(O$74:O$83,$AN107,1)*(1-$AM107)+INDEX(O$74:O$83,$AO107,1)*($AM107)</f>
        <v>250</v>
      </c>
      <c r="P107" s="1036" cm="1">
        <f t="array" ref="P107">INDEX(P$74:P$83,$AN107,1)*(1-$AM107)+INDEX(P$74:P$83,$AO107,1)*($AM107)</f>
        <v>1600</v>
      </c>
      <c r="Q107" s="1037" cm="1">
        <f t="array" ref="Q107">INDEX(Q$74:Q$83,$AN107,1)*(1-$AM107)+INDEX(Q$74:Q$83,$AO107,1)*($AM107)</f>
        <v>0.8</v>
      </c>
      <c r="R107" s="1037" cm="1">
        <f t="array" ref="R107">INDEX(R$74:R$83,$AN107,1)*(1-$AM107)+INDEX(R$74:R$83,$AO107,1)*($AM107)</f>
        <v>0.8</v>
      </c>
      <c r="S107" s="1031" cm="1">
        <f t="array" ref="S107">INDEX([0]!i_pasture_stage_p6z,$J107+1,ROUNDDOWN((ROW($J107)-ROW($J$74))/i_p6_len,0)+1)</f>
        <v>1</v>
      </c>
      <c r="T107" s="1037" cm="1">
        <f t="array" ref="T107">INDEX(T$74:T$83,$AN107,1)*(1-$AM107)+INDEX(T$74:T$83,$AO107,1)*($AM107)</f>
        <v>0.3</v>
      </c>
      <c r="U107" s="1031" cm="1">
        <f t="array" ref="U107">INDEX(U$74:U$83,$AN107,1)*(1-$AM107)+INDEX(U$74:U$83,$AO107,1)*($AM107)</f>
        <v>10</v>
      </c>
      <c r="V107" s="1037" cm="1">
        <f t="array" ref="V107">INDEX(V$74:V$83,$AN107,1)*(1-$AM107)+INDEX(V$74:V$83,$AO107,1)*($AM107)</f>
        <v>0</v>
      </c>
      <c r="W107" s="424"/>
      <c r="X107" s="424"/>
      <c r="Y107" s="424"/>
      <c r="Z107" s="424"/>
      <c r="AA107" s="424"/>
      <c r="AB107" s="424"/>
      <c r="AC107" s="424"/>
      <c r="AD107" s="424"/>
      <c r="AE107" s="424"/>
      <c r="AF107" s="424"/>
      <c r="AG107" s="424"/>
      <c r="AH107" s="424"/>
      <c r="AI107" s="424"/>
      <c r="AJ107" s="424"/>
      <c r="AK107" s="424"/>
      <c r="AL107" s="424"/>
      <c r="AM107" s="1034" cm="1">
        <f t="array" ref="AM107">IF(OR((INDEX($K$74:$K$83,$AN107,1)-INDEX($K$74:$K$83,$AO107,1))=0,$K107&lt;INDEX($K$74:$K$83,$AO107,1)),0,(INDEX($K$74:$K$83,$AN107,1)-$K107)/(INDEX($K$74:$K$83,$AN107,1)-INDEX($K$74:$K$83,$AO107,1)))</f>
        <v>0</v>
      </c>
      <c r="AN107" s="424" cm="1">
        <f t="array" ref="AN107">IF($K107&lt;INDEX(i_break,ROUNDDOWN((ROW($I107)-ROW($I$74))/i_p6_len,0)+1,1),i_p6_len,_xlfn.XMATCH($K107,$K$74:$K$83,1))</f>
        <v>4</v>
      </c>
      <c r="AO107" s="424">
        <f t="shared" si="4"/>
        <v>3</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6" cm="1">
        <f t="array" ref="O108">INDEX(O$74:O$83,$AN108,1)*(1-$AM108)+INDEX(O$74:O$83,$AO108,1)*($AM108)</f>
        <v>250</v>
      </c>
      <c r="P108" s="1036" cm="1">
        <f t="array" ref="P108">INDEX(P$74:P$83,$AN108,1)*(1-$AM108)+INDEX(P$74:P$83,$AO108,1)*($AM108)</f>
        <v>4500</v>
      </c>
      <c r="Q108" s="1037" cm="1">
        <f t="array" ref="Q108">INDEX(Q$74:Q$83,$AN108,1)*(1-$AM108)+INDEX(Q$74:Q$83,$AO108,1)*($AM108)</f>
        <v>0.76</v>
      </c>
      <c r="R108" s="1037" cm="1">
        <f t="array" ref="R108">INDEX(R$74:R$83,$AN108,1)*(1-$AM108)+INDEX(R$74:R$83,$AO108,1)*($AM108)</f>
        <v>0.78</v>
      </c>
      <c r="S108" s="1031" cm="1">
        <f t="array" ref="S108">INDEX([0]!i_pasture_stage_p6z,$J108+1,ROUNDDOWN((ROW($J108)-ROW($J$74))/i_p6_len,0)+1)</f>
        <v>1</v>
      </c>
      <c r="T108" s="1037" cm="1">
        <f t="array" ref="T108">INDEX(T$74:T$83,$AN108,1)*(1-$AM108)+INDEX(T$74:T$83,$AO108,1)*($AM108)</f>
        <v>0.3</v>
      </c>
      <c r="U108" s="1031" cm="1">
        <f t="array" ref="U108">INDEX(U$74:U$83,$AN108,1)*(1-$AM108)+INDEX(U$74:U$83,$AO108,1)*($AM108)</f>
        <v>10</v>
      </c>
      <c r="V108" s="1037" cm="1">
        <f t="array" ref="V108">INDEX(V$74:V$83,$AN108,1)*(1-$AM108)+INDEX(V$74:V$83,$AO108,1)*($AM108)</f>
        <v>0</v>
      </c>
      <c r="W108" s="424"/>
      <c r="X108" s="424"/>
      <c r="Y108" s="424"/>
      <c r="Z108" s="424"/>
      <c r="AA108" s="424"/>
      <c r="AB108" s="424"/>
      <c r="AC108" s="424"/>
      <c r="AD108" s="424"/>
      <c r="AE108" s="424"/>
      <c r="AF108" s="424"/>
      <c r="AG108" s="424"/>
      <c r="AH108" s="424"/>
      <c r="AI108" s="424"/>
      <c r="AJ108" s="424"/>
      <c r="AK108" s="424"/>
      <c r="AL108" s="424"/>
      <c r="AM108" s="1034" cm="1">
        <f t="array" ref="AM108">IF(OR((INDEX($K$74:$K$83,$AN108,1)-INDEX($K$74:$K$83,$AO108,1))=0,$K108&lt;INDEX($K$74:$K$83,$AO108,1)),0,(INDEX($K$74:$K$83,$AN108,1)-$K108)/(INDEX($K$74:$K$83,$AN108,1)-INDEX($K$74:$K$83,$AO108,1)))</f>
        <v>0</v>
      </c>
      <c r="AN108" s="424" cm="1">
        <f t="array" ref="AN108">IF($K108&lt;INDEX(i_break,ROUNDDOWN((ROW($I108)-ROW($I$74))/i_p6_len,0)+1,1),i_p6_len,_xlfn.XMATCH($K108,$K$74:$K$83,1))</f>
        <v>5</v>
      </c>
      <c r="AO108" s="424">
        <f t="shared" si="4"/>
        <v>4</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6" cm="1">
        <f t="array" ref="O109">INDEX(O$74:O$83,$AN109,1)*(1-$AM109)+INDEX(O$74:O$83,$AO109,1)*($AM109)</f>
        <v>361.11111111111109</v>
      </c>
      <c r="P109" s="1036" cm="1">
        <f t="array" ref="P109">INDEX(P$74:P$83,$AN109,1)*(1-$AM109)+INDEX(P$74:P$83,$AO109,1)*($AM109)</f>
        <v>3744.4444444444443</v>
      </c>
      <c r="Q109" s="1037" cm="1">
        <f t="array" ref="Q109">INDEX(Q$74:Q$83,$AN109,1)*(1-$AM109)+INDEX(Q$74:Q$83,$AO109,1)*($AM109)</f>
        <v>0.66666666666666674</v>
      </c>
      <c r="R109" s="1037" cm="1">
        <f t="array" ref="R109">INDEX(R$74:R$83,$AN109,1)*(1-$AM109)+INDEX(R$74:R$83,$AO109,1)*($AM109)</f>
        <v>0.73444444444444446</v>
      </c>
      <c r="S109" s="1031" cm="1">
        <f t="array" ref="S109">INDEX([0]!i_pasture_stage_p6z,$J109+1,ROUNDDOWN((ROW($J109)-ROW($J$74))/i_p6_len,0)+1)</f>
        <v>1</v>
      </c>
      <c r="T109" s="1037" cm="1">
        <f t="array" ref="T109">INDEX(T$74:T$83,$AN109,1)*(1-$AM109)+INDEX(T$74:T$83,$AO109,1)*($AM109)</f>
        <v>0.3</v>
      </c>
      <c r="U109" s="1031" cm="1">
        <f t="array" ref="U109">INDEX(U$74:U$83,$AN109,1)*(1-$AM109)+INDEX(U$74:U$83,$AO109,1)*($AM109)</f>
        <v>10</v>
      </c>
      <c r="V109" s="1037" cm="1">
        <f t="array" ref="V109">INDEX(V$74:V$83,$AN109,1)*(1-$AM109)+INDEX(V$74:V$83,$AO109,1)*($AM109)</f>
        <v>0</v>
      </c>
      <c r="W109" s="424"/>
      <c r="X109" s="424"/>
      <c r="Y109" s="424"/>
      <c r="Z109" s="424"/>
      <c r="AA109" s="424"/>
      <c r="AB109" s="424"/>
      <c r="AC109" s="424"/>
      <c r="AD109" s="424"/>
      <c r="AE109" s="424"/>
      <c r="AF109" s="424"/>
      <c r="AG109" s="424"/>
      <c r="AH109" s="424"/>
      <c r="AI109" s="424"/>
      <c r="AJ109" s="424"/>
      <c r="AK109" s="424"/>
      <c r="AL109" s="424"/>
      <c r="AM109" s="1034" cm="1">
        <f t="array" ref="AM109">IF(OR((INDEX($K$74:$K$83,$AN109,1)-INDEX($K$74:$K$83,$AO109,1))=0,$K109&lt;INDEX($K$74:$K$83,$AO109,1)),0,(INDEX($K$74:$K$83,$AN109,1)-$K109)/(INDEX($K$74:$K$83,$AN109,1)-INDEX($K$74:$K$83,$AO109,1)))</f>
        <v>0.55555555555555558</v>
      </c>
      <c r="AN109" s="424" cm="1">
        <f t="array" ref="AN109">IF($K109&lt;INDEX(i_break,ROUNDDOWN((ROW($I109)-ROW($I$74))/i_p6_len,0)+1,1),i_p6_len,_xlfn.XMATCH($K109,$K$74:$K$83,1))</f>
        <v>6</v>
      </c>
      <c r="AO109" s="424">
        <f t="shared" si="4"/>
        <v>5</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6" cm="1">
        <f t="array" ref="O110">INDEX(O$74:O$83,$AN110,1)*(1-$AM110)+INDEX(O$74:O$83,$AO110,1)*($AM110)</f>
        <v>500</v>
      </c>
      <c r="P110" s="1036" cm="1">
        <f t="array" ref="P110">INDEX(P$74:P$83,$AN110,1)*(1-$AM110)+INDEX(P$74:P$83,$AO110,1)*($AM110)</f>
        <v>2727.4193548387098</v>
      </c>
      <c r="Q110" s="1037" cm="1">
        <f t="array" ref="Q110">INDEX(Q$74:Q$83,$AN110,1)*(1-$AM110)+INDEX(Q$74:Q$83,$AO110,1)*($AM110)</f>
        <v>0.54419354838709677</v>
      </c>
      <c r="R110" s="1037" cm="1">
        <f t="array" ref="R110">INDEX(R$74:R$83,$AN110,1)*(1-$AM110)+INDEX(R$74:R$83,$AO110,1)*($AM110)</f>
        <v>0.67072580645161295</v>
      </c>
      <c r="S110" s="1031" cm="1">
        <f t="array" ref="S110">INDEX([0]!i_pasture_stage_p6z,$J110+1,ROUNDDOWN((ROW($J110)-ROW($J$74))/i_p6_len,0)+1)</f>
        <v>1</v>
      </c>
      <c r="T110" s="1037" cm="1">
        <f t="array" ref="T110">INDEX(T$74:T$83,$AN110,1)*(1-$AM110)+INDEX(T$74:T$83,$AO110,1)*($AM110)</f>
        <v>0.3</v>
      </c>
      <c r="U110" s="1031" cm="1">
        <f t="array" ref="U110">INDEX(U$74:U$83,$AN110,1)*(1-$AM110)+INDEX(U$74:U$83,$AO110,1)*($AM110)</f>
        <v>10</v>
      </c>
      <c r="V110" s="1037" cm="1">
        <f t="array" ref="V110">INDEX(V$74:V$83,$AN110,1)*(1-$AM110)+INDEX(V$74:V$83,$AO110,1)*($AM110)</f>
        <v>0</v>
      </c>
      <c r="W110" s="424"/>
      <c r="X110" s="424"/>
      <c r="Y110" s="424"/>
      <c r="Z110" s="424"/>
      <c r="AA110" s="424"/>
      <c r="AB110" s="424"/>
      <c r="AC110" s="424"/>
      <c r="AD110" s="424"/>
      <c r="AE110" s="424"/>
      <c r="AF110" s="424"/>
      <c r="AG110" s="424"/>
      <c r="AH110" s="424"/>
      <c r="AI110" s="424"/>
      <c r="AJ110" s="424"/>
      <c r="AK110" s="424"/>
      <c r="AL110" s="424"/>
      <c r="AM110" s="1034" cm="1">
        <f t="array" ref="AM110">IF(OR((INDEX($K$74:$K$83,$AN110,1)-INDEX($K$74:$K$83,$AO110,1))=0,$K110&lt;INDEX($K$74:$K$83,$AO110,1)),0,(INDEX($K$74:$K$83,$AN110,1)-$K110)/(INDEX($K$74:$K$83,$AN110,1)-INDEX($K$74:$K$83,$AO110,1)))</f>
        <v>0.80645161290322576</v>
      </c>
      <c r="AN110" s="424" cm="1">
        <f t="array" ref="AN110">IF($K110&lt;INDEX(i_break,ROUNDDOWN((ROW($I110)-ROW($I$74))/i_p6_len,0)+1,1),i_p6_len,_xlfn.XMATCH($K110,$K$74:$K$83,1))</f>
        <v>7</v>
      </c>
      <c r="AO110" s="424">
        <f t="shared" si="4"/>
        <v>6</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6" cm="1">
        <f t="array" ref="O111">INDEX(O$74:O$83,$AN111,1)*(1-$AM111)+INDEX(O$74:O$83,$AO111,1)*($AM111)</f>
        <v>350</v>
      </c>
      <c r="P111" s="1036" cm="1">
        <f t="array" ref="P111">INDEX(P$74:P$83,$AN111,1)*(1-$AM111)+INDEX(P$74:P$83,$AO111,1)*($AM111)</f>
        <v>1450</v>
      </c>
      <c r="Q111" s="1037" cm="1">
        <f t="array" ref="Q111">INDEX(Q$74:Q$83,$AN111,1)*(1-$AM111)+INDEX(Q$74:Q$83,$AO111,1)*($AM111)</f>
        <v>0.5</v>
      </c>
      <c r="R111" s="1037" cm="1">
        <f t="array" ref="R111">INDEX(R$74:R$83,$AN111,1)*(1-$AM111)+INDEX(R$74:R$83,$AO111,1)*($AM111)</f>
        <v>0.59250000000000003</v>
      </c>
      <c r="S111" s="1031" cm="1">
        <f t="array" ref="S111">INDEX([0]!i_pasture_stage_p6z,$J111+1,ROUNDDOWN((ROW($J111)-ROW($J$74))/i_p6_len,0)+1)</f>
        <v>1</v>
      </c>
      <c r="T111" s="1037" cm="1">
        <f t="array" ref="T111">INDEX(T$74:T$83,$AN111,1)*(1-$AM111)+INDEX(T$74:T$83,$AO111,1)*($AM111)</f>
        <v>0.3</v>
      </c>
      <c r="U111" s="1031" cm="1">
        <f t="array" ref="U111">INDEX(U$74:U$83,$AN111,1)*(1-$AM111)+INDEX(U$74:U$83,$AO111,1)*($AM111)</f>
        <v>10</v>
      </c>
      <c r="V111" s="1037" cm="1">
        <f t="array" ref="V111">INDEX(V$74:V$83,$AN111,1)*(1-$AM111)+INDEX(V$74:V$83,$AO111,1)*($AM111)</f>
        <v>0</v>
      </c>
      <c r="W111" s="424"/>
      <c r="X111" s="424"/>
      <c r="Y111" s="424"/>
      <c r="Z111" s="424"/>
      <c r="AA111" s="424"/>
      <c r="AB111" s="424"/>
      <c r="AC111" s="424"/>
      <c r="AD111" s="424"/>
      <c r="AE111" s="424"/>
      <c r="AF111" s="424"/>
      <c r="AG111" s="424"/>
      <c r="AH111" s="424"/>
      <c r="AI111" s="424"/>
      <c r="AJ111" s="424"/>
      <c r="AK111" s="424"/>
      <c r="AL111" s="424"/>
      <c r="AM111" s="1034" cm="1">
        <f t="array" ref="AM111">IF(OR((INDEX($K$74:$K$83,$AN111,1)-INDEX($K$74:$K$83,$AO111,1))=0,$K111&lt;INDEX($K$74:$K$83,$AO111,1)),0,(INDEX($K$74:$K$83,$AN111,1)-$K111)/(INDEX($K$74:$K$83,$AN111,1)-INDEX($K$74:$K$83,$AO111,1)))</f>
        <v>0</v>
      </c>
      <c r="AN111" s="424" cm="1">
        <f t="array" ref="AN111">IF($K111&lt;INDEX(i_break,ROUNDDOWN((ROW($I111)-ROW($I$74))/i_p6_len,0)+1,1),i_p6_len,_xlfn.XMATCH($K111,$K$74:$K$83,1))</f>
        <v>8</v>
      </c>
      <c r="AO111" s="424">
        <f t="shared" si="4"/>
        <v>7</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6" cm="1">
        <f t="array" ref="O112">INDEX(O$74:O$83,$AN112,1)*(1-$AM112)+INDEX(O$74:O$83,$AO112,1)*($AM112)</f>
        <v>233</v>
      </c>
      <c r="P112" s="1036" cm="1">
        <f t="array" ref="P112">INDEX(P$74:P$83,$AN112,1)*(1-$AM112)+INDEX(P$74:P$83,$AO112,1)*($AM112)</f>
        <v>865</v>
      </c>
      <c r="Q112" s="1037" cm="1">
        <f t="array" ref="Q112">INDEX(Q$74:Q$83,$AN112,1)*(1-$AM112)+INDEX(Q$74:Q$83,$AO112,1)*($AM112)</f>
        <v>0.48635</v>
      </c>
      <c r="R112" s="1037" cm="1">
        <f t="array" ref="R112">INDEX(R$74:R$83,$AN112,1)*(1-$AM112)+INDEX(R$74:R$83,$AO112,1)*($AM112)</f>
        <v>0.56520000000000004</v>
      </c>
      <c r="S112" s="1031" cm="1">
        <f t="array" ref="S112">INDEX([0]!i_pasture_stage_p6z,$J112+1,ROUNDDOWN((ROW($J112)-ROW($J$74))/i_p6_len,0)+1)</f>
        <v>1</v>
      </c>
      <c r="T112" s="1037" cm="1">
        <f t="array" ref="T112">INDEX(T$74:T$83,$AN112,1)*(1-$AM112)+INDEX(T$74:T$83,$AO112,1)*($AM112)</f>
        <v>0.3</v>
      </c>
      <c r="U112" s="1031" cm="1">
        <f t="array" ref="U112">INDEX(U$74:U$83,$AN112,1)*(1-$AM112)+INDEX(U$74:U$83,$AO112,1)*($AM112)</f>
        <v>10</v>
      </c>
      <c r="V112" s="1037" cm="1">
        <f t="array" ref="V112">INDEX(V$74:V$83,$AN112,1)*(1-$AM112)+INDEX(V$74:V$83,$AO112,1)*($AM112)</f>
        <v>3.9000000000000007E-2</v>
      </c>
      <c r="W112" s="424"/>
      <c r="X112" s="424"/>
      <c r="Y112" s="424"/>
      <c r="Z112" s="424"/>
      <c r="AA112" s="424"/>
      <c r="AB112" s="424"/>
      <c r="AC112" s="424"/>
      <c r="AD112" s="424"/>
      <c r="AE112" s="424"/>
      <c r="AF112" s="424"/>
      <c r="AG112" s="424"/>
      <c r="AH112" s="424"/>
      <c r="AI112" s="424"/>
      <c r="AJ112" s="424"/>
      <c r="AK112" s="424"/>
      <c r="AL112" s="424"/>
      <c r="AM112" s="1034" cm="1">
        <f t="array" ref="AM112">IF(OR((INDEX($K$74:$K$83,$AN112,1)-INDEX($K$74:$K$83,$AO112,1))=0,$K112&lt;INDEX($K$74:$K$83,$AO112,1)),0,(INDEX($K$74:$K$83,$AN112,1)-$K112)/(INDEX($K$74:$K$83,$AN112,1)-INDEX($K$74:$K$83,$AO112,1)))</f>
        <v>0.22</v>
      </c>
      <c r="AN112" s="424" cm="1">
        <f t="array" ref="AN112">IF($K112&lt;INDEX(i_break,ROUNDDOWN((ROW($I112)-ROW($I$74))/i_p6_len,0)+1,1),i_p6_len,_xlfn.XMATCH($K112,$K$74:$K$83,1))</f>
        <v>9</v>
      </c>
      <c r="AO112" s="424">
        <f t="shared" si="4"/>
        <v>8</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9" cm="1">
        <f t="array" ref="O113">INDEX(O$74:O$83,$AN113,1)*(1-$AM113)+INDEX(O$74:O$83,$AO113,1)*($AM113)</f>
        <v>200</v>
      </c>
      <c r="P113" s="1039" cm="1">
        <f t="array" ref="P113">INDEX(P$74:P$83,$AN113,1)*(1-$AM113)+INDEX(P$74:P$83,$AO113,1)*($AM113)</f>
        <v>512.85714285714289</v>
      </c>
      <c r="Q113" s="1038" cm="1">
        <f t="array" ref="Q113">INDEX(Q$74:Q$83,$AN113,1)*(1-$AM113)+INDEX(Q$74:Q$83,$AO113,1)*($AM113)</f>
        <v>0.47535714285714281</v>
      </c>
      <c r="R113" s="1038" cm="1">
        <f t="array" ref="R113">INDEX(R$74:R$83,$AN113,1)*(1-$AM113)+INDEX(R$74:R$83,$AO113,1)*($AM113)</f>
        <v>0.53607142857142853</v>
      </c>
      <c r="S113" s="1032" cm="1">
        <f t="array" ref="S113">INDEX([0]!i_pasture_stage_p6z,$J113+1,ROUNDDOWN((ROW($J113)-ROW($J$74))/i_p6_len,0)+1)</f>
        <v>1</v>
      </c>
      <c r="T113" s="1038" cm="1">
        <f t="array" ref="T113">INDEX(T$74:T$83,$AN113,1)*(1-$AM113)+INDEX(T$74:T$83,$AO113,1)*($AM113)</f>
        <v>0.3</v>
      </c>
      <c r="U113" s="1032" cm="1">
        <f t="array" ref="U113">INDEX(U$74:U$83,$AN113,1)*(1-$AM113)+INDEX(U$74:U$83,$AO113,1)*($AM113)</f>
        <v>10</v>
      </c>
      <c r="V113" s="1038" cm="1">
        <f t="array" ref="V113">INDEX(V$74:V$83,$AN113,1)*(1-$AM113)+INDEX(V$74:V$83,$AO113,1)*($AM113)</f>
        <v>0.12142857142857143</v>
      </c>
      <c r="W113" s="496"/>
      <c r="X113" s="496"/>
      <c r="Y113" s="496"/>
      <c r="Z113" s="496"/>
      <c r="AA113" s="496"/>
      <c r="AB113" s="496"/>
      <c r="AC113" s="496"/>
      <c r="AD113" s="496"/>
      <c r="AE113" s="496"/>
      <c r="AF113" s="496"/>
      <c r="AG113" s="496"/>
      <c r="AH113" s="424"/>
      <c r="AI113" s="424"/>
      <c r="AJ113" s="424"/>
      <c r="AK113" s="424"/>
      <c r="AL113" s="424"/>
      <c r="AM113" s="1034" cm="1">
        <f t="array" ref="AM113">IF(OR((INDEX($K$74:$K$83,$AN113,1)-INDEX($K$74:$K$83,$AO113,1))=0,$K113&lt;INDEX($K$74:$K$83,$AO113,1)),0,(INDEX($K$74:$K$83,$AN113,1)-$K113)/(INDEX($K$74:$K$83,$AN113,1)-INDEX($K$74:$K$83,$AO113,1)))</f>
        <v>0.2857142857142857</v>
      </c>
      <c r="AN113" s="424" cm="1">
        <f t="array" ref="AN113">IF($K113&lt;INDEX(i_break,ROUNDDOWN((ROW($I113)-ROW($I$74))/i_p6_len,0)+1,1),i_p6_len,_xlfn.XMATCH($K113,$K$74:$K$83,1))</f>
        <v>10</v>
      </c>
      <c r="AO113" s="424">
        <f t="shared" si="4"/>
        <v>9</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807</v>
      </c>
      <c r="J114" s="695">
        <v>0</v>
      </c>
      <c r="K114" s="696">
        <f>Periods!J21</f>
        <v>43572</v>
      </c>
      <c r="L114" s="708">
        <f t="shared" ca="1" si="7"/>
        <v>21</v>
      </c>
      <c r="M114" s="697"/>
      <c r="N114" s="698"/>
      <c r="O114" s="1035" cm="1">
        <f t="array" ref="O114">INDEX(O$74:O$83,$AN114,1)*(1-$AM114)+INDEX(O$74:O$83,$AO114,1)*($AM114)</f>
        <v>200</v>
      </c>
      <c r="P114" s="1035" cm="1">
        <f t="array" ref="P114">INDEX(P$74:P$83,$AN114,1)*(1-$AM114)+INDEX(P$74:P$83,$AO114,1)*($AM114)</f>
        <v>335</v>
      </c>
      <c r="Q114" s="1040" cm="1">
        <f t="array" ref="Q114">INDEX(Q$74:Q$83,$AN114,1)*(1-$AM114)+INDEX(Q$74:Q$83,$AO114,1)*($AM114)</f>
        <v>0.81</v>
      </c>
      <c r="R114" s="1040" cm="1">
        <f t="array" ref="R114">INDEX(R$74:R$83,$AN114,1)*(1-$AM114)+INDEX(R$74:R$83,$AO114,1)*($AM114)</f>
        <v>0.81</v>
      </c>
      <c r="S114" s="1033" cm="1">
        <f t="array" ref="S114">INDEX([0]!i_pasture_stage_p6z,$J114+1,ROUNDDOWN((ROW($J114)-ROW($J$74))/i_p6_len,0)+1)</f>
        <v>0</v>
      </c>
      <c r="T114" s="1040" cm="1">
        <f t="array" ref="T114">INDEX(T$74:T$83,$AN114,1)*(1-$AM114)+INDEX(T$74:T$83,$AO114,1)*($AM114)</f>
        <v>0.3</v>
      </c>
      <c r="U114" s="1033" cm="1">
        <f t="array" ref="U114">INDEX(U$74:U$83,$AN114,1)*(1-$AM114)+INDEX(U$74:U$83,$AO114,1)*($AM114)</f>
        <v>10</v>
      </c>
      <c r="V114" s="1040" cm="1">
        <f t="array" ref="V114">INDEX(V$74:V$83,$AN114,1)*(1-$AM114)+INDEX(V$74:V$83,$AO114,1)*($AM114)</f>
        <v>0.1</v>
      </c>
      <c r="W114" s="698"/>
      <c r="X114" s="698"/>
      <c r="Y114" s="698"/>
      <c r="Z114" s="698"/>
      <c r="AA114" s="698"/>
      <c r="AB114" s="698"/>
      <c r="AC114" s="698"/>
      <c r="AD114" s="698"/>
      <c r="AE114" s="698"/>
      <c r="AF114" s="698"/>
      <c r="AG114" s="698"/>
      <c r="AH114" s="424"/>
      <c r="AI114" s="424"/>
      <c r="AJ114" s="424"/>
      <c r="AK114" s="424"/>
      <c r="AL114" s="424"/>
      <c r="AM114" s="1034" cm="1">
        <f t="array" ref="AM114">IF(OR((INDEX($K$74:$K$83,$AN114,1)-INDEX($K$74:$K$83,$AO114,1))=0,$K114&lt;INDEX($K$74:$K$83,$AO114,1)),0,(INDEX($K$74:$K$83,$AN114,1)-$K114)/(INDEX($K$74:$K$83,$AN114,1)-INDEX($K$74:$K$83,$AO114,1)))</f>
        <v>0</v>
      </c>
      <c r="AN114" s="424" cm="1">
        <f t="array" ref="AN114">IF($K114&lt;INDEX(i_break,ROUNDDOWN((ROW($I114)-ROW($I$74))/i_p6_len,0)+1,1),i_p6_len,_xlfn.XMATCH($K114,$K$74:$K$83,1))</f>
        <v>1</v>
      </c>
      <c r="AO114" s="424">
        <f t="shared" si="4"/>
        <v>1</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6" cm="1">
        <f t="array" ref="O115">INDEX(O$74:O$83,$AN115,1)*(1-$AM115)+INDEX(O$74:O$83,$AO115,1)*($AM115)</f>
        <v>200</v>
      </c>
      <c r="P115" s="1036" cm="1">
        <f t="array" ref="P115">INDEX(P$74:P$83,$AN115,1)*(1-$AM115)+INDEX(P$74:P$83,$AO115,1)*($AM115)</f>
        <v>455</v>
      </c>
      <c r="Q115" s="1037" cm="1">
        <f t="array" ref="Q115">INDEX(Q$74:Q$83,$AN115,1)*(1-$AM115)+INDEX(Q$74:Q$83,$AO115,1)*($AM115)</f>
        <v>0.81</v>
      </c>
      <c r="R115" s="1037" cm="1">
        <f t="array" ref="R115">INDEX(R$74:R$83,$AN115,1)*(1-$AM115)+INDEX(R$74:R$83,$AO115,1)*($AM115)</f>
        <v>0.81</v>
      </c>
      <c r="S115" s="1031" cm="1">
        <f t="array" ref="S115">INDEX([0]!i_pasture_stage_p6z,$J115+1,ROUNDDOWN((ROW($J115)-ROW($J$74))/i_p6_len,0)+1)</f>
        <v>1</v>
      </c>
      <c r="T115" s="1037" cm="1">
        <f t="array" ref="T115">INDEX(T$74:T$83,$AN115,1)*(1-$AM115)+INDEX(T$74:T$83,$AO115,1)*($AM115)</f>
        <v>0.3</v>
      </c>
      <c r="U115" s="1031" cm="1">
        <f t="array" ref="U115">INDEX(U$74:U$83,$AN115,1)*(1-$AM115)+INDEX(U$74:U$83,$AO115,1)*($AM115)</f>
        <v>10</v>
      </c>
      <c r="V115" s="1037" cm="1">
        <f t="array" ref="V115">INDEX(V$74:V$83,$AN115,1)*(1-$AM115)+INDEX(V$74:V$83,$AO115,1)*($AM115)</f>
        <v>8.0952380952380956E-2</v>
      </c>
      <c r="W115" s="424"/>
      <c r="X115" s="424"/>
      <c r="Y115" s="424"/>
      <c r="Z115" s="424"/>
      <c r="AA115" s="424"/>
      <c r="AB115" s="424"/>
      <c r="AC115" s="424"/>
      <c r="AD115" s="424"/>
      <c r="AE115" s="424"/>
      <c r="AF115" s="424"/>
      <c r="AG115" s="424"/>
      <c r="AH115" s="424"/>
      <c r="AI115" s="424"/>
      <c r="AJ115" s="424"/>
      <c r="AK115" s="424"/>
      <c r="AL115" s="424"/>
      <c r="AM115" s="1034" cm="1">
        <f t="array" ref="AM115">IF(OR((INDEX($K$74:$K$83,$AN115,1)-INDEX($K$74:$K$83,$AO115,1))=0,$K115&lt;INDEX($K$74:$K$83,$AO115,1)),0,(INDEX($K$74:$K$83,$AN115,1)-$K115)/(INDEX($K$74:$K$83,$AN115,1)-INDEX($K$74:$K$83,$AO115,1)))</f>
        <v>0.61904761904761907</v>
      </c>
      <c r="AN115" s="424" cm="1">
        <f t="array" ref="AN115">IF($K115&lt;INDEX(i_break,ROUNDDOWN((ROW($I115)-ROW($I$74))/i_p6_len,0)+1,1),i_p6_len,_xlfn.XMATCH($K115,$K$74:$K$83,1))</f>
        <v>2</v>
      </c>
      <c r="AO115" s="424">
        <f t="shared" si="4"/>
        <v>1</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6" cm="1">
        <f t="array" ref="O116">INDEX(O$74:O$83,$AN116,1)*(1-$AM116)+INDEX(O$74:O$83,$AO116,1)*($AM116)</f>
        <v>216.94318181818184</v>
      </c>
      <c r="P116" s="1036" cm="1">
        <f t="array" ref="P116">INDEX(P$74:P$83,$AN116,1)*(1-$AM116)+INDEX(P$74:P$83,$AO116,1)*($AM116)</f>
        <v>793.18181818181813</v>
      </c>
      <c r="Q116" s="1037" cm="1">
        <f t="array" ref="Q116">INDEX(Q$74:Q$83,$AN116,1)*(1-$AM116)+INDEX(Q$74:Q$83,$AO116,1)*($AM116)</f>
        <v>0.81000000000000016</v>
      </c>
      <c r="R116" s="1037" cm="1">
        <f t="array" ref="R116">INDEX(R$74:R$83,$AN116,1)*(1-$AM116)+INDEX(R$74:R$83,$AO116,1)*($AM116)</f>
        <v>0.81000000000000016</v>
      </c>
      <c r="S116" s="1031" cm="1">
        <f t="array" ref="S116">INDEX([0]!i_pasture_stage_p6z,$J116+1,ROUNDDOWN((ROW($J116)-ROW($J$74))/i_p6_len,0)+1)</f>
        <v>1</v>
      </c>
      <c r="T116" s="1037" cm="1">
        <f t="array" ref="T116">INDEX(T$74:T$83,$AN116,1)*(1-$AM116)+INDEX(T$74:T$83,$AO116,1)*($AM116)</f>
        <v>0.3</v>
      </c>
      <c r="U116" s="1031" cm="1">
        <f t="array" ref="U116">INDEX(U$74:U$83,$AN116,1)*(1-$AM116)+INDEX(U$74:U$83,$AO116,1)*($AM116)</f>
        <v>10.000000000000002</v>
      </c>
      <c r="V116" s="1037" cm="1">
        <f t="array" ref="V116">INDEX(V$74:V$83,$AN116,1)*(1-$AM116)+INDEX(V$74:V$83,$AO116,1)*($AM116)</f>
        <v>2.2727272727272731E-3</v>
      </c>
      <c r="W116" s="424"/>
      <c r="X116" s="424"/>
      <c r="Y116" s="424"/>
      <c r="Z116" s="424"/>
      <c r="AA116" s="424"/>
      <c r="AB116" s="424"/>
      <c r="AC116" s="424"/>
      <c r="AD116" s="424"/>
      <c r="AE116" s="424"/>
      <c r="AF116" s="424"/>
      <c r="AG116" s="424"/>
      <c r="AH116" s="424"/>
      <c r="AI116" s="424"/>
      <c r="AJ116" s="424"/>
      <c r="AK116" s="424"/>
      <c r="AL116" s="424"/>
      <c r="AM116" s="1034" cm="1">
        <f t="array" ref="AM116">IF(OR((INDEX($K$74:$K$83,$AN116,1)-INDEX($K$74:$K$83,$AO116,1))=0,$K116&lt;INDEX($K$74:$K$83,$AO116,1)),0,(INDEX($K$74:$K$83,$AN116,1)-$K116)/(INDEX($K$74:$K$83,$AN116,1)-INDEX($K$74:$K$83,$AO116,1)))</f>
        <v>4.5454545454545456E-2</v>
      </c>
      <c r="AN116" s="424" cm="1">
        <f t="array" ref="AN116">IF($K116&lt;INDEX(i_break,ROUNDDOWN((ROW($I116)-ROW($I$74))/i_p6_len,0)+1,1),i_p6_len,_xlfn.XMATCH($K116,$K$74:$K$83,1))</f>
        <v>3</v>
      </c>
      <c r="AO116" s="424">
        <f t="shared" si="4"/>
        <v>2</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6" cm="1">
        <f t="array" ref="O117">INDEX(O$74:O$83,$AN117,1)*(1-$AM117)+INDEX(O$74:O$83,$AO117,1)*($AM117)</f>
        <v>250</v>
      </c>
      <c r="P117" s="1036" cm="1">
        <f t="array" ref="P117">INDEX(P$74:P$83,$AN117,1)*(1-$AM117)+INDEX(P$74:P$83,$AO117,1)*($AM117)</f>
        <v>1600</v>
      </c>
      <c r="Q117" s="1037" cm="1">
        <f t="array" ref="Q117">INDEX(Q$74:Q$83,$AN117,1)*(1-$AM117)+INDEX(Q$74:Q$83,$AO117,1)*($AM117)</f>
        <v>0.8</v>
      </c>
      <c r="R117" s="1037" cm="1">
        <f t="array" ref="R117">INDEX(R$74:R$83,$AN117,1)*(1-$AM117)+INDEX(R$74:R$83,$AO117,1)*($AM117)</f>
        <v>0.8</v>
      </c>
      <c r="S117" s="1031" cm="1">
        <f t="array" ref="S117">INDEX([0]!i_pasture_stage_p6z,$J117+1,ROUNDDOWN((ROW($J117)-ROW($J$74))/i_p6_len,0)+1)</f>
        <v>1</v>
      </c>
      <c r="T117" s="1037" cm="1">
        <f t="array" ref="T117">INDEX(T$74:T$83,$AN117,1)*(1-$AM117)+INDEX(T$74:T$83,$AO117,1)*($AM117)</f>
        <v>0.3</v>
      </c>
      <c r="U117" s="1031" cm="1">
        <f t="array" ref="U117">INDEX(U$74:U$83,$AN117,1)*(1-$AM117)+INDEX(U$74:U$83,$AO117,1)*($AM117)</f>
        <v>10</v>
      </c>
      <c r="V117" s="1037" cm="1">
        <f t="array" ref="V117">INDEX(V$74:V$83,$AN117,1)*(1-$AM117)+INDEX(V$74:V$83,$AO117,1)*($AM117)</f>
        <v>0</v>
      </c>
      <c r="W117" s="424"/>
      <c r="X117" s="424"/>
      <c r="Y117" s="424"/>
      <c r="Z117" s="424"/>
      <c r="AA117" s="424"/>
      <c r="AB117" s="424"/>
      <c r="AC117" s="424"/>
      <c r="AD117" s="424"/>
      <c r="AE117" s="424"/>
      <c r="AF117" s="424"/>
      <c r="AG117" s="424"/>
      <c r="AH117" s="424"/>
      <c r="AI117" s="424"/>
      <c r="AJ117" s="424"/>
      <c r="AK117" s="424"/>
      <c r="AL117" s="424"/>
      <c r="AM117" s="1034" cm="1">
        <f t="array" ref="AM117">IF(OR((INDEX($K$74:$K$83,$AN117,1)-INDEX($K$74:$K$83,$AO117,1))=0,$K117&lt;INDEX($K$74:$K$83,$AO117,1)),0,(INDEX($K$74:$K$83,$AN117,1)-$K117)/(INDEX($K$74:$K$83,$AN117,1)-INDEX($K$74:$K$83,$AO117,1)))</f>
        <v>0</v>
      </c>
      <c r="AN117" s="424" cm="1">
        <f t="array" ref="AN117">IF($K117&lt;INDEX(i_break,ROUNDDOWN((ROW($I117)-ROW($I$74))/i_p6_len,0)+1,1),i_p6_len,_xlfn.XMATCH($K117,$K$74:$K$83,1))</f>
        <v>4</v>
      </c>
      <c r="AO117" s="424">
        <f t="shared" si="4"/>
        <v>3</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6" cm="1">
        <f t="array" ref="O118">INDEX(O$74:O$83,$AN118,1)*(1-$AM118)+INDEX(O$74:O$83,$AO118,1)*($AM118)</f>
        <v>250</v>
      </c>
      <c r="P118" s="1036" cm="1">
        <f t="array" ref="P118">INDEX(P$74:P$83,$AN118,1)*(1-$AM118)+INDEX(P$74:P$83,$AO118,1)*($AM118)</f>
        <v>4500</v>
      </c>
      <c r="Q118" s="1037" cm="1">
        <f t="array" ref="Q118">INDEX(Q$74:Q$83,$AN118,1)*(1-$AM118)+INDEX(Q$74:Q$83,$AO118,1)*($AM118)</f>
        <v>0.76</v>
      </c>
      <c r="R118" s="1037" cm="1">
        <f t="array" ref="R118">INDEX(R$74:R$83,$AN118,1)*(1-$AM118)+INDEX(R$74:R$83,$AO118,1)*($AM118)</f>
        <v>0.78</v>
      </c>
      <c r="S118" s="1031" cm="1">
        <f t="array" ref="S118">INDEX([0]!i_pasture_stage_p6z,$J118+1,ROUNDDOWN((ROW($J118)-ROW($J$74))/i_p6_len,0)+1)</f>
        <v>1</v>
      </c>
      <c r="T118" s="1037" cm="1">
        <f t="array" ref="T118">INDEX(T$74:T$83,$AN118,1)*(1-$AM118)+INDEX(T$74:T$83,$AO118,1)*($AM118)</f>
        <v>0.3</v>
      </c>
      <c r="U118" s="1031" cm="1">
        <f t="array" ref="U118">INDEX(U$74:U$83,$AN118,1)*(1-$AM118)+INDEX(U$74:U$83,$AO118,1)*($AM118)</f>
        <v>10</v>
      </c>
      <c r="V118" s="1037" cm="1">
        <f t="array" ref="V118">INDEX(V$74:V$83,$AN118,1)*(1-$AM118)+INDEX(V$74:V$83,$AO118,1)*($AM118)</f>
        <v>0</v>
      </c>
      <c r="W118" s="424"/>
      <c r="X118" s="424"/>
      <c r="Y118" s="424"/>
      <c r="Z118" s="424"/>
      <c r="AA118" s="424"/>
      <c r="AB118" s="424"/>
      <c r="AC118" s="424"/>
      <c r="AD118" s="424"/>
      <c r="AE118" s="424"/>
      <c r="AF118" s="424"/>
      <c r="AG118" s="424"/>
      <c r="AH118" s="424"/>
      <c r="AI118" s="424"/>
      <c r="AJ118" s="424"/>
      <c r="AK118" s="424"/>
      <c r="AL118" s="424"/>
      <c r="AM118" s="1034" cm="1">
        <f t="array" ref="AM118">IF(OR((INDEX($K$74:$K$83,$AN118,1)-INDEX($K$74:$K$83,$AO118,1))=0,$K118&lt;INDEX($K$74:$K$83,$AO118,1)),0,(INDEX($K$74:$K$83,$AN118,1)-$K118)/(INDEX($K$74:$K$83,$AN118,1)-INDEX($K$74:$K$83,$AO118,1)))</f>
        <v>0</v>
      </c>
      <c r="AN118" s="424" cm="1">
        <f t="array" ref="AN118">IF($K118&lt;INDEX(i_break,ROUNDDOWN((ROW($I118)-ROW($I$74))/i_p6_len,0)+1,1),i_p6_len,_xlfn.XMATCH($K118,$K$74:$K$83,1))</f>
        <v>5</v>
      </c>
      <c r="AO118" s="424">
        <f t="shared" si="4"/>
        <v>4</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6" cm="1">
        <f t="array" ref="O119">INDEX(O$74:O$83,$AN119,1)*(1-$AM119)+INDEX(O$74:O$83,$AO119,1)*($AM119)</f>
        <v>361.11111111111109</v>
      </c>
      <c r="P119" s="1036" cm="1">
        <f t="array" ref="P119">INDEX(P$74:P$83,$AN119,1)*(1-$AM119)+INDEX(P$74:P$83,$AO119,1)*($AM119)</f>
        <v>3744.4444444444443</v>
      </c>
      <c r="Q119" s="1037" cm="1">
        <f t="array" ref="Q119">INDEX(Q$74:Q$83,$AN119,1)*(1-$AM119)+INDEX(Q$74:Q$83,$AO119,1)*($AM119)</f>
        <v>0.66666666666666674</v>
      </c>
      <c r="R119" s="1037" cm="1">
        <f t="array" ref="R119">INDEX(R$74:R$83,$AN119,1)*(1-$AM119)+INDEX(R$74:R$83,$AO119,1)*($AM119)</f>
        <v>0.73444444444444446</v>
      </c>
      <c r="S119" s="1031" cm="1">
        <f t="array" ref="S119">INDEX([0]!i_pasture_stage_p6z,$J119+1,ROUNDDOWN((ROW($J119)-ROW($J$74))/i_p6_len,0)+1)</f>
        <v>1</v>
      </c>
      <c r="T119" s="1037" cm="1">
        <f t="array" ref="T119">INDEX(T$74:T$83,$AN119,1)*(1-$AM119)+INDEX(T$74:T$83,$AO119,1)*($AM119)</f>
        <v>0.3</v>
      </c>
      <c r="U119" s="1031" cm="1">
        <f t="array" ref="U119">INDEX(U$74:U$83,$AN119,1)*(1-$AM119)+INDEX(U$74:U$83,$AO119,1)*($AM119)</f>
        <v>10</v>
      </c>
      <c r="V119" s="1037" cm="1">
        <f t="array" ref="V119">INDEX(V$74:V$83,$AN119,1)*(1-$AM119)+INDEX(V$74:V$83,$AO119,1)*($AM119)</f>
        <v>0</v>
      </c>
      <c r="W119" s="424"/>
      <c r="X119" s="424"/>
      <c r="Y119" s="424"/>
      <c r="Z119" s="424"/>
      <c r="AA119" s="424"/>
      <c r="AB119" s="424"/>
      <c r="AC119" s="424"/>
      <c r="AD119" s="424"/>
      <c r="AE119" s="424"/>
      <c r="AF119" s="424"/>
      <c r="AG119" s="424"/>
      <c r="AH119" s="424"/>
      <c r="AI119" s="424"/>
      <c r="AJ119" s="424"/>
      <c r="AK119" s="424"/>
      <c r="AL119" s="424"/>
      <c r="AM119" s="1034" cm="1">
        <f t="array" ref="AM119">IF(OR((INDEX($K$74:$K$83,$AN119,1)-INDEX($K$74:$K$83,$AO119,1))=0,$K119&lt;INDEX($K$74:$K$83,$AO119,1)),0,(INDEX($K$74:$K$83,$AN119,1)-$K119)/(INDEX($K$74:$K$83,$AN119,1)-INDEX($K$74:$K$83,$AO119,1)))</f>
        <v>0.55555555555555558</v>
      </c>
      <c r="AN119" s="424" cm="1">
        <f t="array" ref="AN119">IF($K119&lt;INDEX(i_break,ROUNDDOWN((ROW($I119)-ROW($I$74))/i_p6_len,0)+1,1),i_p6_len,_xlfn.XMATCH($K119,$K$74:$K$83,1))</f>
        <v>6</v>
      </c>
      <c r="AO119" s="424">
        <f t="shared" si="4"/>
        <v>5</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6" cm="1">
        <f t="array" ref="O120">INDEX(O$74:O$83,$AN120,1)*(1-$AM120)+INDEX(O$74:O$83,$AO120,1)*($AM120)</f>
        <v>433.33333333333337</v>
      </c>
      <c r="P120" s="1036" cm="1">
        <f t="array" ref="P120">INDEX(P$74:P$83,$AN120,1)*(1-$AM120)+INDEX(P$74:P$83,$AO120,1)*($AM120)</f>
        <v>3253.3333333333335</v>
      </c>
      <c r="Q120" s="1037" cm="1">
        <f t="array" ref="Q120">INDEX(Q$74:Q$83,$AN120,1)*(1-$AM120)+INDEX(Q$74:Q$83,$AO120,1)*($AM120)</f>
        <v>0.60600000000000009</v>
      </c>
      <c r="R120" s="1037" cm="1">
        <f t="array" ref="R120">INDEX(R$74:R$83,$AN120,1)*(1-$AM120)+INDEX(R$74:R$83,$AO120,1)*($AM120)</f>
        <v>0.70483333333333331</v>
      </c>
      <c r="S120" s="1031" cm="1">
        <f t="array" ref="S120">INDEX([0]!i_pasture_stage_p6z,$J120+1,ROUNDDOWN((ROW($J120)-ROW($J$74))/i_p6_len,0)+1)</f>
        <v>1</v>
      </c>
      <c r="T120" s="1037" cm="1">
        <f t="array" ref="T120">INDEX(T$74:T$83,$AN120,1)*(1-$AM120)+INDEX(T$74:T$83,$AO120,1)*($AM120)</f>
        <v>0.3</v>
      </c>
      <c r="U120" s="1031" cm="1">
        <f t="array" ref="U120">INDEX(U$74:U$83,$AN120,1)*(1-$AM120)+INDEX(U$74:U$83,$AO120,1)*($AM120)</f>
        <v>10</v>
      </c>
      <c r="V120" s="1037" cm="1">
        <f t="array" ref="V120">INDEX(V$74:V$83,$AN120,1)*(1-$AM120)+INDEX(V$74:V$83,$AO120,1)*($AM120)</f>
        <v>0</v>
      </c>
      <c r="W120" s="424"/>
      <c r="X120" s="424"/>
      <c r="Y120" s="424"/>
      <c r="Z120" s="424"/>
      <c r="AA120" s="424"/>
      <c r="AB120" s="424"/>
      <c r="AC120" s="424"/>
      <c r="AD120" s="424"/>
      <c r="AE120" s="424"/>
      <c r="AF120" s="424"/>
      <c r="AG120" s="424"/>
      <c r="AH120" s="424"/>
      <c r="AI120" s="424"/>
      <c r="AJ120" s="424"/>
      <c r="AK120" s="424"/>
      <c r="AL120" s="424"/>
      <c r="AM120" s="1034" cm="1">
        <f t="array" ref="AM120">IF(OR((INDEX($K$74:$K$83,$AN120,1)-INDEX($K$74:$K$83,$AO120,1))=0,$K120&lt;INDEX($K$74:$K$83,$AO120,1)),0,(INDEX($K$74:$K$83,$AN120,1)-$K120)/(INDEX($K$74:$K$83,$AN120,1)-INDEX($K$74:$K$83,$AO120,1)))</f>
        <v>0.26666666666666666</v>
      </c>
      <c r="AN120" s="424" cm="1">
        <f t="array" ref="AN120">IF($K120&lt;INDEX(i_break,ROUNDDOWN((ROW($I120)-ROW($I$74))/i_p6_len,0)+1,1),i_p6_len,_xlfn.XMATCH($K120,$K$74:$K$83,1))</f>
        <v>6</v>
      </c>
      <c r="AO120" s="424">
        <f t="shared" si="4"/>
        <v>5</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6" cm="1">
        <f t="array" ref="O121">INDEX(O$74:O$83,$AN121,1)*(1-$AM121)+INDEX(O$74:O$83,$AO121,1)*($AM121)</f>
        <v>350</v>
      </c>
      <c r="P121" s="1036" cm="1">
        <f t="array" ref="P121">INDEX(P$74:P$83,$AN121,1)*(1-$AM121)+INDEX(P$74:P$83,$AO121,1)*($AM121)</f>
        <v>1450</v>
      </c>
      <c r="Q121" s="1037" cm="1">
        <f t="array" ref="Q121">INDEX(Q$74:Q$83,$AN121,1)*(1-$AM121)+INDEX(Q$74:Q$83,$AO121,1)*($AM121)</f>
        <v>0.5</v>
      </c>
      <c r="R121" s="1037" cm="1">
        <f t="array" ref="R121">INDEX(R$74:R$83,$AN121,1)*(1-$AM121)+INDEX(R$74:R$83,$AO121,1)*($AM121)</f>
        <v>0.59250000000000003</v>
      </c>
      <c r="S121" s="1031" cm="1">
        <f t="array" ref="S121">INDEX([0]!i_pasture_stage_p6z,$J121+1,ROUNDDOWN((ROW($J121)-ROW($J$74))/i_p6_len,0)+1)</f>
        <v>1</v>
      </c>
      <c r="T121" s="1037" cm="1">
        <f t="array" ref="T121">INDEX(T$74:T$83,$AN121,1)*(1-$AM121)+INDEX(T$74:T$83,$AO121,1)*($AM121)</f>
        <v>0.3</v>
      </c>
      <c r="U121" s="1031" cm="1">
        <f t="array" ref="U121">INDEX(U$74:U$83,$AN121,1)*(1-$AM121)+INDEX(U$74:U$83,$AO121,1)*($AM121)</f>
        <v>10</v>
      </c>
      <c r="V121" s="1037" cm="1">
        <f t="array" ref="V121">INDEX(V$74:V$83,$AN121,1)*(1-$AM121)+INDEX(V$74:V$83,$AO121,1)*($AM121)</f>
        <v>0</v>
      </c>
      <c r="W121" s="424"/>
      <c r="X121" s="424"/>
      <c r="Y121" s="424"/>
      <c r="Z121" s="424"/>
      <c r="AA121" s="424"/>
      <c r="AB121" s="424"/>
      <c r="AC121" s="424"/>
      <c r="AD121" s="424"/>
      <c r="AE121" s="424"/>
      <c r="AF121" s="424"/>
      <c r="AG121" s="424"/>
      <c r="AH121" s="424"/>
      <c r="AI121" s="424"/>
      <c r="AJ121" s="424"/>
      <c r="AK121" s="424"/>
      <c r="AL121" s="424"/>
      <c r="AM121" s="1034" cm="1">
        <f t="array" ref="AM121">IF(OR((INDEX($K$74:$K$83,$AN121,1)-INDEX($K$74:$K$83,$AO121,1))=0,$K121&lt;INDEX($K$74:$K$83,$AO121,1)),0,(INDEX($K$74:$K$83,$AN121,1)-$K121)/(INDEX($K$74:$K$83,$AN121,1)-INDEX($K$74:$K$83,$AO121,1)))</f>
        <v>0</v>
      </c>
      <c r="AN121" s="424" cm="1">
        <f t="array" ref="AN121">IF($K121&lt;INDEX(i_break,ROUNDDOWN((ROW($I121)-ROW($I$74))/i_p6_len,0)+1,1),i_p6_len,_xlfn.XMATCH($K121,$K$74:$K$83,1))</f>
        <v>8</v>
      </c>
      <c r="AO121" s="424">
        <f t="shared" si="4"/>
        <v>7</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6" cm="1">
        <f t="array" ref="O122">INDEX(O$74:O$83,$AN122,1)*(1-$AM122)+INDEX(O$74:O$83,$AO122,1)*($AM122)</f>
        <v>233</v>
      </c>
      <c r="P122" s="1036" cm="1">
        <f t="array" ref="P122">INDEX(P$74:P$83,$AN122,1)*(1-$AM122)+INDEX(P$74:P$83,$AO122,1)*($AM122)</f>
        <v>865</v>
      </c>
      <c r="Q122" s="1037" cm="1">
        <f t="array" ref="Q122">INDEX(Q$74:Q$83,$AN122,1)*(1-$AM122)+INDEX(Q$74:Q$83,$AO122,1)*($AM122)</f>
        <v>0.48635</v>
      </c>
      <c r="R122" s="1037" cm="1">
        <f t="array" ref="R122">INDEX(R$74:R$83,$AN122,1)*(1-$AM122)+INDEX(R$74:R$83,$AO122,1)*($AM122)</f>
        <v>0.56520000000000004</v>
      </c>
      <c r="S122" s="1031" cm="1">
        <f t="array" ref="S122">INDEX([0]!i_pasture_stage_p6z,$J122+1,ROUNDDOWN((ROW($J122)-ROW($J$74))/i_p6_len,0)+1)</f>
        <v>1</v>
      </c>
      <c r="T122" s="1037" cm="1">
        <f t="array" ref="T122">INDEX(T$74:T$83,$AN122,1)*(1-$AM122)+INDEX(T$74:T$83,$AO122,1)*($AM122)</f>
        <v>0.3</v>
      </c>
      <c r="U122" s="1031" cm="1">
        <f t="array" ref="U122">INDEX(U$74:U$83,$AN122,1)*(1-$AM122)+INDEX(U$74:U$83,$AO122,1)*($AM122)</f>
        <v>10</v>
      </c>
      <c r="V122" s="1037" cm="1">
        <f t="array" ref="V122">INDEX(V$74:V$83,$AN122,1)*(1-$AM122)+INDEX(V$74:V$83,$AO122,1)*($AM122)</f>
        <v>3.9000000000000007E-2</v>
      </c>
      <c r="W122" s="424"/>
      <c r="X122" s="424"/>
      <c r="Y122" s="424"/>
      <c r="Z122" s="424"/>
      <c r="AA122" s="424"/>
      <c r="AB122" s="424"/>
      <c r="AC122" s="424"/>
      <c r="AD122" s="424"/>
      <c r="AE122" s="424"/>
      <c r="AF122" s="424"/>
      <c r="AG122" s="424"/>
      <c r="AH122" s="424"/>
      <c r="AI122" s="424"/>
      <c r="AJ122" s="424"/>
      <c r="AK122" s="424"/>
      <c r="AL122" s="424"/>
      <c r="AM122" s="1034" cm="1">
        <f t="array" ref="AM122">IF(OR((INDEX($K$74:$K$83,$AN122,1)-INDEX($K$74:$K$83,$AO122,1))=0,$K122&lt;INDEX($K$74:$K$83,$AO122,1)),0,(INDEX($K$74:$K$83,$AN122,1)-$K122)/(INDEX($K$74:$K$83,$AN122,1)-INDEX($K$74:$K$83,$AO122,1)))</f>
        <v>0.22</v>
      </c>
      <c r="AN122" s="424" cm="1">
        <f t="array" ref="AN122">IF($K122&lt;INDEX(i_break,ROUNDDOWN((ROW($I122)-ROW($I$74))/i_p6_len,0)+1,1),i_p6_len,_xlfn.XMATCH($K122,$K$74:$K$83,1))</f>
        <v>9</v>
      </c>
      <c r="AO122" s="424">
        <f t="shared" si="4"/>
        <v>8</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9" cm="1">
        <f t="array" ref="O123">INDEX(O$74:O$83,$AN123,1)*(1-$AM123)+INDEX(O$74:O$83,$AO123,1)*($AM123)</f>
        <v>200</v>
      </c>
      <c r="P123" s="1039" cm="1">
        <f t="array" ref="P123">INDEX(P$74:P$83,$AN123,1)*(1-$AM123)+INDEX(P$74:P$83,$AO123,1)*($AM123)</f>
        <v>512.85714285714289</v>
      </c>
      <c r="Q123" s="1038" cm="1">
        <f t="array" ref="Q123">INDEX(Q$74:Q$83,$AN123,1)*(1-$AM123)+INDEX(Q$74:Q$83,$AO123,1)*($AM123)</f>
        <v>0.47535714285714281</v>
      </c>
      <c r="R123" s="1038" cm="1">
        <f t="array" ref="R123">INDEX(R$74:R$83,$AN123,1)*(1-$AM123)+INDEX(R$74:R$83,$AO123,1)*($AM123)</f>
        <v>0.53607142857142853</v>
      </c>
      <c r="S123" s="1032" cm="1">
        <f t="array" ref="S123">INDEX([0]!i_pasture_stage_p6z,$J123+1,ROUNDDOWN((ROW($J123)-ROW($J$74))/i_p6_len,0)+1)</f>
        <v>1</v>
      </c>
      <c r="T123" s="1038" cm="1">
        <f t="array" ref="T123">INDEX(T$74:T$83,$AN123,1)*(1-$AM123)+INDEX(T$74:T$83,$AO123,1)*($AM123)</f>
        <v>0.3</v>
      </c>
      <c r="U123" s="1032" cm="1">
        <f t="array" ref="U123">INDEX(U$74:U$83,$AN123,1)*(1-$AM123)+INDEX(U$74:U$83,$AO123,1)*($AM123)</f>
        <v>10</v>
      </c>
      <c r="V123" s="1038" cm="1">
        <f t="array" ref="V123">INDEX(V$74:V$83,$AN123,1)*(1-$AM123)+INDEX(V$74:V$83,$AO123,1)*($AM123)</f>
        <v>0.12142857142857143</v>
      </c>
      <c r="W123" s="496"/>
      <c r="X123" s="496"/>
      <c r="Y123" s="496"/>
      <c r="Z123" s="496"/>
      <c r="AA123" s="496"/>
      <c r="AB123" s="496"/>
      <c r="AC123" s="496"/>
      <c r="AD123" s="496"/>
      <c r="AE123" s="496"/>
      <c r="AF123" s="496"/>
      <c r="AG123" s="496"/>
      <c r="AH123" s="424"/>
      <c r="AI123" s="424"/>
      <c r="AJ123" s="424"/>
      <c r="AK123" s="424"/>
      <c r="AL123" s="424"/>
      <c r="AM123" s="1034" cm="1">
        <f t="array" ref="AM123">IF(OR((INDEX($K$74:$K$83,$AN123,1)-INDEX($K$74:$K$83,$AO123,1))=0,$K123&lt;INDEX($K$74:$K$83,$AO123,1)),0,(INDEX($K$74:$K$83,$AN123,1)-$K123)/(INDEX($K$74:$K$83,$AN123,1)-INDEX($K$74:$K$83,$AO123,1)))</f>
        <v>0.2857142857142857</v>
      </c>
      <c r="AN123" s="424" cm="1">
        <f t="array" ref="AN123">IF($K123&lt;INDEX(i_break,ROUNDDOWN((ROW($I123)-ROW($I$74))/i_p6_len,0)+1,1),i_p6_len,_xlfn.XMATCH($K123,$K$74:$K$83,1))</f>
        <v>10</v>
      </c>
      <c r="AO123" s="424">
        <f t="shared" si="4"/>
        <v>9</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808</v>
      </c>
      <c r="J124" s="695">
        <v>0</v>
      </c>
      <c r="K124" s="696">
        <f>Periods!K21</f>
        <v>43572</v>
      </c>
      <c r="L124" s="708">
        <f t="shared" ca="1" si="7"/>
        <v>21</v>
      </c>
      <c r="M124" s="697"/>
      <c r="N124" s="698"/>
      <c r="O124" s="1035" cm="1">
        <f t="array" ref="O124">INDEX(O$74:O$83,$AN124,1)*(1-$AM124)+INDEX(O$74:O$83,$AO124,1)*($AM124)</f>
        <v>200</v>
      </c>
      <c r="P124" s="1035" cm="1">
        <f t="array" ref="P124">INDEX(P$74:P$83,$AN124,1)*(1-$AM124)+INDEX(P$74:P$83,$AO124,1)*($AM124)</f>
        <v>438</v>
      </c>
      <c r="Q124" s="1040" cm="1">
        <f t="array" ref="Q124">INDEX(Q$74:Q$83,$AN124,1)*(1-$AM124)+INDEX(Q$74:Q$83,$AO124,1)*($AM124)</f>
        <v>0.47249999999999998</v>
      </c>
      <c r="R124" s="1040" cm="1">
        <f t="array" ref="R124">INDEX(R$74:R$83,$AN124,1)*(1-$AM124)+INDEX(R$74:R$83,$AO124,1)*($AM124)</f>
        <v>0.52749999999999997</v>
      </c>
      <c r="S124" s="1033" cm="1">
        <f t="array" ref="S124">INDEX([0]!i_pasture_stage_p6z,$J124+1,ROUNDDOWN((ROW($J124)-ROW($J$74))/i_p6_len,0)+1)</f>
        <v>1</v>
      </c>
      <c r="T124" s="1040" cm="1">
        <f t="array" ref="T124">INDEX(T$74:T$83,$AN124,1)*(1-$AM124)+INDEX(T$74:T$83,$AO124,1)*($AM124)</f>
        <v>0.3</v>
      </c>
      <c r="U124" s="1033" cm="1">
        <f t="array" ref="U124">INDEX(U$74:U$83,$AN124,1)*(1-$AM124)+INDEX(U$74:U$83,$AO124,1)*($AM124)</f>
        <v>10</v>
      </c>
      <c r="V124" s="1040"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4" cm="1">
        <f t="array" ref="AM124">IF(OR((INDEX($K$74:$K$83,$AN124,1)-INDEX($K$74:$K$83,$AO124,1))=0,$K124&lt;INDEX($K$74:$K$83,$AO124,1)),0,(INDEX($K$74:$K$83,$AN124,1)-$K124)/(INDEX($K$74:$K$83,$AN124,1)-INDEX($K$74:$K$83,$AO124,1)))</f>
        <v>0</v>
      </c>
      <c r="AN124" s="424" cm="1">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6" cm="1">
        <f t="array" ref="O125">INDEX(O$74:O$83,$AN125,1)*(1-$AM125)+INDEX(O$74:O$83,$AO125,1)*($AM125)</f>
        <v>200</v>
      </c>
      <c r="P125" s="1036" cm="1">
        <f t="array" ref="P125">INDEX(P$74:P$83,$AN125,1)*(1-$AM125)+INDEX(P$74:P$83,$AO125,1)*($AM125)</f>
        <v>455</v>
      </c>
      <c r="Q125" s="1037" cm="1">
        <f t="array" ref="Q125">INDEX(Q$74:Q$83,$AN125,1)*(1-$AM125)+INDEX(Q$74:Q$83,$AO125,1)*($AM125)</f>
        <v>0.81</v>
      </c>
      <c r="R125" s="1037" cm="1">
        <f t="array" ref="R125">INDEX(R$74:R$83,$AN125,1)*(1-$AM125)+INDEX(R$74:R$83,$AO125,1)*($AM125)</f>
        <v>0.81</v>
      </c>
      <c r="S125" s="1031" cm="1">
        <f t="array" ref="S125">INDEX([0]!i_pasture_stage_p6z,$J125+1,ROUNDDOWN((ROW($J125)-ROW($J$74))/i_p6_len,0)+1)</f>
        <v>0</v>
      </c>
      <c r="T125" s="1037" cm="1">
        <f t="array" ref="T125">INDEX(T$74:T$83,$AN125,1)*(1-$AM125)+INDEX(T$74:T$83,$AO125,1)*($AM125)</f>
        <v>0.3</v>
      </c>
      <c r="U125" s="1031" cm="1">
        <f t="array" ref="U125">INDEX(U$74:U$83,$AN125,1)*(1-$AM125)+INDEX(U$74:U$83,$AO125,1)*($AM125)</f>
        <v>10</v>
      </c>
      <c r="V125" s="1037" cm="1">
        <f t="array" ref="V125">INDEX(V$74:V$83,$AN125,1)*(1-$AM125)+INDEX(V$74:V$83,$AO125,1)*($AM125)</f>
        <v>8.0952380952380956E-2</v>
      </c>
      <c r="W125" s="424"/>
      <c r="X125" s="424"/>
      <c r="Y125" s="424"/>
      <c r="Z125" s="424"/>
      <c r="AA125" s="424"/>
      <c r="AB125" s="424"/>
      <c r="AC125" s="424"/>
      <c r="AD125" s="424"/>
      <c r="AE125" s="424"/>
      <c r="AF125" s="424"/>
      <c r="AG125" s="424"/>
      <c r="AH125" s="424"/>
      <c r="AI125" s="424"/>
      <c r="AJ125" s="424"/>
      <c r="AK125" s="424"/>
      <c r="AL125" s="424"/>
      <c r="AM125" s="1034" cm="1">
        <f t="array" ref="AM125">IF(OR((INDEX($K$74:$K$83,$AN125,1)-INDEX($K$74:$K$83,$AO125,1))=0,$K125&lt;INDEX($K$74:$K$83,$AO125,1)),0,(INDEX($K$74:$K$83,$AN125,1)-$K125)/(INDEX($K$74:$K$83,$AN125,1)-INDEX($K$74:$K$83,$AO125,1)))</f>
        <v>0.61904761904761907</v>
      </c>
      <c r="AN125" s="424" cm="1">
        <f t="array" ref="AN125">IF($K125&lt;INDEX(i_break,ROUNDDOWN((ROW($I125)-ROW($I$74))/i_p6_len,0)+1,1),i_p6_len,_xlfn.XMATCH($K125,$K$74:$K$83,1))</f>
        <v>2</v>
      </c>
      <c r="AO125" s="424">
        <f t="shared" si="4"/>
        <v>1</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6" cm="1">
        <f t="array" ref="O126">INDEX(O$74:O$83,$AN126,1)*(1-$AM126)+INDEX(O$74:O$83,$AO126,1)*($AM126)</f>
        <v>216.94318181818184</v>
      </c>
      <c r="P126" s="1036" cm="1">
        <f t="array" ref="P126">INDEX(P$74:P$83,$AN126,1)*(1-$AM126)+INDEX(P$74:P$83,$AO126,1)*($AM126)</f>
        <v>793.18181818181813</v>
      </c>
      <c r="Q126" s="1037" cm="1">
        <f t="array" ref="Q126">INDEX(Q$74:Q$83,$AN126,1)*(1-$AM126)+INDEX(Q$74:Q$83,$AO126,1)*($AM126)</f>
        <v>0.81000000000000016</v>
      </c>
      <c r="R126" s="1037" cm="1">
        <f t="array" ref="R126">INDEX(R$74:R$83,$AN126,1)*(1-$AM126)+INDEX(R$74:R$83,$AO126,1)*($AM126)</f>
        <v>0.81000000000000016</v>
      </c>
      <c r="S126" s="1031" cm="1">
        <f t="array" ref="S126">INDEX([0]!i_pasture_stage_p6z,$J126+1,ROUNDDOWN((ROW($J126)-ROW($J$74))/i_p6_len,0)+1)</f>
        <v>1</v>
      </c>
      <c r="T126" s="1037" cm="1">
        <f t="array" ref="T126">INDEX(T$74:T$83,$AN126,1)*(1-$AM126)+INDEX(T$74:T$83,$AO126,1)*($AM126)</f>
        <v>0.3</v>
      </c>
      <c r="U126" s="1031" cm="1">
        <f t="array" ref="U126">INDEX(U$74:U$83,$AN126,1)*(1-$AM126)+INDEX(U$74:U$83,$AO126,1)*($AM126)</f>
        <v>10.000000000000002</v>
      </c>
      <c r="V126" s="1037" cm="1">
        <f t="array" ref="V126">INDEX(V$74:V$83,$AN126,1)*(1-$AM126)+INDEX(V$74:V$83,$AO126,1)*($AM126)</f>
        <v>2.2727272727272731E-3</v>
      </c>
      <c r="W126" s="424"/>
      <c r="X126" s="424"/>
      <c r="Y126" s="424"/>
      <c r="Z126" s="424"/>
      <c r="AA126" s="424"/>
      <c r="AB126" s="424"/>
      <c r="AC126" s="424"/>
      <c r="AD126" s="424"/>
      <c r="AE126" s="424"/>
      <c r="AF126" s="424"/>
      <c r="AG126" s="424"/>
      <c r="AH126" s="424"/>
      <c r="AI126" s="424"/>
      <c r="AJ126" s="424"/>
      <c r="AK126" s="424"/>
      <c r="AL126" s="424"/>
      <c r="AM126" s="1034" cm="1">
        <f t="array" ref="AM126">IF(OR((INDEX($K$74:$K$83,$AN126,1)-INDEX($K$74:$K$83,$AO126,1))=0,$K126&lt;INDEX($K$74:$K$83,$AO126,1)),0,(INDEX($K$74:$K$83,$AN126,1)-$K126)/(INDEX($K$74:$K$83,$AN126,1)-INDEX($K$74:$K$83,$AO126,1)))</f>
        <v>4.5454545454545456E-2</v>
      </c>
      <c r="AN126" s="424" cm="1">
        <f t="array" ref="AN126">IF($K126&lt;INDEX(i_break,ROUNDDOWN((ROW($I126)-ROW($I$74))/i_p6_len,0)+1,1),i_p6_len,_xlfn.XMATCH($K126,$K$74:$K$83,1))</f>
        <v>3</v>
      </c>
      <c r="AO126" s="424">
        <f t="shared" si="4"/>
        <v>2</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6" cm="1">
        <f t="array" ref="O127">INDEX(O$74:O$83,$AN127,1)*(1-$AM127)+INDEX(O$74:O$83,$AO127,1)*($AM127)</f>
        <v>250</v>
      </c>
      <c r="P127" s="1036" cm="1">
        <f t="array" ref="P127">INDEX(P$74:P$83,$AN127,1)*(1-$AM127)+INDEX(P$74:P$83,$AO127,1)*($AM127)</f>
        <v>1600</v>
      </c>
      <c r="Q127" s="1037" cm="1">
        <f t="array" ref="Q127">INDEX(Q$74:Q$83,$AN127,1)*(1-$AM127)+INDEX(Q$74:Q$83,$AO127,1)*($AM127)</f>
        <v>0.8</v>
      </c>
      <c r="R127" s="1037" cm="1">
        <f t="array" ref="R127">INDEX(R$74:R$83,$AN127,1)*(1-$AM127)+INDEX(R$74:R$83,$AO127,1)*($AM127)</f>
        <v>0.8</v>
      </c>
      <c r="S127" s="1031" cm="1">
        <f t="array" ref="S127">INDEX([0]!i_pasture_stage_p6z,$J127+1,ROUNDDOWN((ROW($J127)-ROW($J$74))/i_p6_len,0)+1)</f>
        <v>1</v>
      </c>
      <c r="T127" s="1037" cm="1">
        <f t="array" ref="T127">INDEX(T$74:T$83,$AN127,1)*(1-$AM127)+INDEX(T$74:T$83,$AO127,1)*($AM127)</f>
        <v>0.3</v>
      </c>
      <c r="U127" s="1031" cm="1">
        <f t="array" ref="U127">INDEX(U$74:U$83,$AN127,1)*(1-$AM127)+INDEX(U$74:U$83,$AO127,1)*($AM127)</f>
        <v>10</v>
      </c>
      <c r="V127" s="1037" cm="1">
        <f t="array" ref="V127">INDEX(V$74:V$83,$AN127,1)*(1-$AM127)+INDEX(V$74:V$83,$AO127,1)*($AM127)</f>
        <v>0</v>
      </c>
      <c r="W127" s="424"/>
      <c r="X127" s="424"/>
      <c r="Y127" s="424"/>
      <c r="Z127" s="424"/>
      <c r="AA127" s="424"/>
      <c r="AB127" s="424"/>
      <c r="AC127" s="424"/>
      <c r="AD127" s="424"/>
      <c r="AE127" s="424"/>
      <c r="AF127" s="424"/>
      <c r="AG127" s="424"/>
      <c r="AH127" s="424"/>
      <c r="AI127" s="424"/>
      <c r="AJ127" s="424"/>
      <c r="AK127" s="424"/>
      <c r="AL127" s="424"/>
      <c r="AM127" s="1034" cm="1">
        <f t="array" ref="AM127">IF(OR((INDEX($K$74:$K$83,$AN127,1)-INDEX($K$74:$K$83,$AO127,1))=0,$K127&lt;INDEX($K$74:$K$83,$AO127,1)),0,(INDEX($K$74:$K$83,$AN127,1)-$K127)/(INDEX($K$74:$K$83,$AN127,1)-INDEX($K$74:$K$83,$AO127,1)))</f>
        <v>0</v>
      </c>
      <c r="AN127" s="424" cm="1">
        <f t="array" ref="AN127">IF($K127&lt;INDEX(i_break,ROUNDDOWN((ROW($I127)-ROW($I$74))/i_p6_len,0)+1,1),i_p6_len,_xlfn.XMATCH($K127,$K$74:$K$83,1))</f>
        <v>4</v>
      </c>
      <c r="AO127" s="424">
        <f t="shared" si="4"/>
        <v>3</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6" cm="1">
        <f t="array" ref="O128">INDEX(O$74:O$83,$AN128,1)*(1-$AM128)+INDEX(O$74:O$83,$AO128,1)*($AM128)</f>
        <v>250</v>
      </c>
      <c r="P128" s="1036" cm="1">
        <f t="array" ref="P128">INDEX(P$74:P$83,$AN128,1)*(1-$AM128)+INDEX(P$74:P$83,$AO128,1)*($AM128)</f>
        <v>4500</v>
      </c>
      <c r="Q128" s="1037" cm="1">
        <f t="array" ref="Q128">INDEX(Q$74:Q$83,$AN128,1)*(1-$AM128)+INDEX(Q$74:Q$83,$AO128,1)*($AM128)</f>
        <v>0.76</v>
      </c>
      <c r="R128" s="1037" cm="1">
        <f t="array" ref="R128">INDEX(R$74:R$83,$AN128,1)*(1-$AM128)+INDEX(R$74:R$83,$AO128,1)*($AM128)</f>
        <v>0.78</v>
      </c>
      <c r="S128" s="1031" cm="1">
        <f t="array" ref="S128">INDEX([0]!i_pasture_stage_p6z,$J128+1,ROUNDDOWN((ROW($J128)-ROW($J$74))/i_p6_len,0)+1)</f>
        <v>1</v>
      </c>
      <c r="T128" s="1037" cm="1">
        <f t="array" ref="T128">INDEX(T$74:T$83,$AN128,1)*(1-$AM128)+INDEX(T$74:T$83,$AO128,1)*($AM128)</f>
        <v>0.3</v>
      </c>
      <c r="U128" s="1031" cm="1">
        <f t="array" ref="U128">INDEX(U$74:U$83,$AN128,1)*(1-$AM128)+INDEX(U$74:U$83,$AO128,1)*($AM128)</f>
        <v>10</v>
      </c>
      <c r="V128" s="1037" cm="1">
        <f t="array" ref="V128">INDEX(V$74:V$83,$AN128,1)*(1-$AM128)+INDEX(V$74:V$83,$AO128,1)*($AM128)</f>
        <v>0</v>
      </c>
      <c r="W128" s="424"/>
      <c r="X128" s="424"/>
      <c r="Y128" s="424"/>
      <c r="Z128" s="424"/>
      <c r="AA128" s="424"/>
      <c r="AB128" s="424"/>
      <c r="AC128" s="424"/>
      <c r="AD128" s="424"/>
      <c r="AE128" s="424"/>
      <c r="AF128" s="424"/>
      <c r="AG128" s="424"/>
      <c r="AH128" s="424"/>
      <c r="AI128" s="424"/>
      <c r="AJ128" s="424"/>
      <c r="AK128" s="424"/>
      <c r="AL128" s="424"/>
      <c r="AM128" s="1034" cm="1">
        <f t="array" ref="AM128">IF(OR((INDEX($K$74:$K$83,$AN128,1)-INDEX($K$74:$K$83,$AO128,1))=0,$K128&lt;INDEX($K$74:$K$83,$AO128,1)),0,(INDEX($K$74:$K$83,$AN128,1)-$K128)/(INDEX($K$74:$K$83,$AN128,1)-INDEX($K$74:$K$83,$AO128,1)))</f>
        <v>0</v>
      </c>
      <c r="AN128" s="424" cm="1">
        <f t="array" ref="AN128">IF($K128&lt;INDEX(i_break,ROUNDDOWN((ROW($I128)-ROW($I$74))/i_p6_len,0)+1,1),i_p6_len,_xlfn.XMATCH($K128,$K$74:$K$83,1))</f>
        <v>5</v>
      </c>
      <c r="AO128" s="424">
        <f t="shared" si="4"/>
        <v>4</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6" cm="1">
        <f t="array" ref="O129">INDEX(O$74:O$83,$AN129,1)*(1-$AM129)+INDEX(O$74:O$83,$AO129,1)*($AM129)</f>
        <v>361.11111111111109</v>
      </c>
      <c r="P129" s="1036" cm="1">
        <f t="array" ref="P129">INDEX(P$74:P$83,$AN129,1)*(1-$AM129)+INDEX(P$74:P$83,$AO129,1)*($AM129)</f>
        <v>3744.4444444444443</v>
      </c>
      <c r="Q129" s="1037" cm="1">
        <f t="array" ref="Q129">INDEX(Q$74:Q$83,$AN129,1)*(1-$AM129)+INDEX(Q$74:Q$83,$AO129,1)*($AM129)</f>
        <v>0.66666666666666674</v>
      </c>
      <c r="R129" s="1037" cm="1">
        <f t="array" ref="R129">INDEX(R$74:R$83,$AN129,1)*(1-$AM129)+INDEX(R$74:R$83,$AO129,1)*($AM129)</f>
        <v>0.73444444444444446</v>
      </c>
      <c r="S129" s="1031" cm="1">
        <f t="array" ref="S129">INDEX([0]!i_pasture_stage_p6z,$J129+1,ROUNDDOWN((ROW($J129)-ROW($J$74))/i_p6_len,0)+1)</f>
        <v>1</v>
      </c>
      <c r="T129" s="1037" cm="1">
        <f t="array" ref="T129">INDEX(T$74:T$83,$AN129,1)*(1-$AM129)+INDEX(T$74:T$83,$AO129,1)*($AM129)</f>
        <v>0.3</v>
      </c>
      <c r="U129" s="1031" cm="1">
        <f t="array" ref="U129">INDEX(U$74:U$83,$AN129,1)*(1-$AM129)+INDEX(U$74:U$83,$AO129,1)*($AM129)</f>
        <v>10</v>
      </c>
      <c r="V129" s="1037" cm="1">
        <f t="array" ref="V129">INDEX(V$74:V$83,$AN129,1)*(1-$AM129)+INDEX(V$74:V$83,$AO129,1)*($AM129)</f>
        <v>0</v>
      </c>
      <c r="W129" s="424"/>
      <c r="X129" s="424"/>
      <c r="Y129" s="424"/>
      <c r="Z129" s="424"/>
      <c r="AA129" s="424"/>
      <c r="AB129" s="424"/>
      <c r="AC129" s="424"/>
      <c r="AD129" s="424"/>
      <c r="AE129" s="424"/>
      <c r="AF129" s="424"/>
      <c r="AG129" s="424"/>
      <c r="AH129" s="424"/>
      <c r="AI129" s="424"/>
      <c r="AJ129" s="424"/>
      <c r="AK129" s="424"/>
      <c r="AL129" s="424"/>
      <c r="AM129" s="1034" cm="1">
        <f t="array" ref="AM129">IF(OR((INDEX($K$74:$K$83,$AN129,1)-INDEX($K$74:$K$83,$AO129,1))=0,$K129&lt;INDEX($K$74:$K$83,$AO129,1)),0,(INDEX($K$74:$K$83,$AN129,1)-$K129)/(INDEX($K$74:$K$83,$AN129,1)-INDEX($K$74:$K$83,$AO129,1)))</f>
        <v>0.55555555555555558</v>
      </c>
      <c r="AN129" s="424" cm="1">
        <f t="array" ref="AN129">IF($K129&lt;INDEX(i_break,ROUNDDOWN((ROW($I129)-ROW($I$74))/i_p6_len,0)+1,1),i_p6_len,_xlfn.XMATCH($K129,$K$74:$K$83,1))</f>
        <v>6</v>
      </c>
      <c r="AO129" s="424">
        <f t="shared" si="4"/>
        <v>5</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6" cm="1">
        <f t="array" ref="O130">INDEX(O$74:O$83,$AN130,1)*(1-$AM130)+INDEX(O$74:O$83,$AO130,1)*($AM130)</f>
        <v>500</v>
      </c>
      <c r="P130" s="1036" cm="1">
        <f t="array" ref="P130">INDEX(P$74:P$83,$AN130,1)*(1-$AM130)+INDEX(P$74:P$83,$AO130,1)*($AM130)</f>
        <v>2666.9354838709678</v>
      </c>
      <c r="Q130" s="1037" cm="1">
        <f t="array" ref="Q130">INDEX(Q$74:Q$83,$AN130,1)*(1-$AM130)+INDEX(Q$74:Q$83,$AO130,1)*($AM130)</f>
        <v>0.53935483870967749</v>
      </c>
      <c r="R130" s="1037" cm="1">
        <f t="array" ref="R130">INDEX(R$74:R$83,$AN130,1)*(1-$AM130)+INDEX(R$74:R$83,$AO130,1)*($AM130)</f>
        <v>0.66508064516129028</v>
      </c>
      <c r="S130" s="1031" cm="1">
        <f t="array" ref="S130">INDEX([0]!i_pasture_stage_p6z,$J130+1,ROUNDDOWN((ROW($J130)-ROW($J$74))/i_p6_len,0)+1)</f>
        <v>1</v>
      </c>
      <c r="T130" s="1037" cm="1">
        <f t="array" ref="T130">INDEX(T$74:T$83,$AN130,1)*(1-$AM130)+INDEX(T$74:T$83,$AO130,1)*($AM130)</f>
        <v>0.3</v>
      </c>
      <c r="U130" s="1031" cm="1">
        <f t="array" ref="U130">INDEX(U$74:U$83,$AN130,1)*(1-$AM130)+INDEX(U$74:U$83,$AO130,1)*($AM130)</f>
        <v>10</v>
      </c>
      <c r="V130" s="1037" cm="1">
        <f t="array" ref="V130">INDEX(V$74:V$83,$AN130,1)*(1-$AM130)+INDEX(V$74:V$83,$AO130,1)*($AM130)</f>
        <v>0</v>
      </c>
      <c r="W130" s="424"/>
      <c r="X130" s="424"/>
      <c r="Y130" s="424"/>
      <c r="Z130" s="424"/>
      <c r="AA130" s="424"/>
      <c r="AB130" s="424"/>
      <c r="AC130" s="424"/>
      <c r="AD130" s="424"/>
      <c r="AE130" s="424"/>
      <c r="AF130" s="424"/>
      <c r="AG130" s="424"/>
      <c r="AH130" s="424"/>
      <c r="AI130" s="424"/>
      <c r="AJ130" s="424"/>
      <c r="AK130" s="424"/>
      <c r="AL130" s="424"/>
      <c r="AM130" s="1034" cm="1">
        <f t="array" ref="AM130">IF(OR((INDEX($K$74:$K$83,$AN130,1)-INDEX($K$74:$K$83,$AO130,1))=0,$K130&lt;INDEX($K$74:$K$83,$AO130,1)),0,(INDEX($K$74:$K$83,$AN130,1)-$K130)/(INDEX($K$74:$K$83,$AN130,1)-INDEX($K$74:$K$83,$AO130,1)))</f>
        <v>0.64516129032258063</v>
      </c>
      <c r="AN130" s="424" cm="1">
        <f t="array" ref="AN130">IF($K130&lt;INDEX(i_break,ROUNDDOWN((ROW($I130)-ROW($I$74))/i_p6_len,0)+1,1),i_p6_len,_xlfn.XMATCH($K130,$K$74:$K$83,1))</f>
        <v>7</v>
      </c>
      <c r="AO130" s="424">
        <f t="shared" si="4"/>
        <v>6</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6" cm="1">
        <f t="array" ref="O131">INDEX(O$74:O$83,$AN131,1)*(1-$AM131)+INDEX(O$74:O$83,$AO131,1)*($AM131)</f>
        <v>350</v>
      </c>
      <c r="P131" s="1036" cm="1">
        <f t="array" ref="P131">INDEX(P$74:P$83,$AN131,1)*(1-$AM131)+INDEX(P$74:P$83,$AO131,1)*($AM131)</f>
        <v>1450</v>
      </c>
      <c r="Q131" s="1037" cm="1">
        <f t="array" ref="Q131">INDEX(Q$74:Q$83,$AN131,1)*(1-$AM131)+INDEX(Q$74:Q$83,$AO131,1)*($AM131)</f>
        <v>0.5</v>
      </c>
      <c r="R131" s="1037" cm="1">
        <f t="array" ref="R131">INDEX(R$74:R$83,$AN131,1)*(1-$AM131)+INDEX(R$74:R$83,$AO131,1)*($AM131)</f>
        <v>0.59250000000000003</v>
      </c>
      <c r="S131" s="1031" cm="1">
        <f t="array" ref="S131">INDEX([0]!i_pasture_stage_p6z,$J131+1,ROUNDDOWN((ROW($J131)-ROW($J$74))/i_p6_len,0)+1)</f>
        <v>1</v>
      </c>
      <c r="T131" s="1037" cm="1">
        <f t="array" ref="T131">INDEX(T$74:T$83,$AN131,1)*(1-$AM131)+INDEX(T$74:T$83,$AO131,1)*($AM131)</f>
        <v>0.3</v>
      </c>
      <c r="U131" s="1031" cm="1">
        <f t="array" ref="U131">INDEX(U$74:U$83,$AN131,1)*(1-$AM131)+INDEX(U$74:U$83,$AO131,1)*($AM131)</f>
        <v>10</v>
      </c>
      <c r="V131" s="1037" cm="1">
        <f t="array" ref="V131">INDEX(V$74:V$83,$AN131,1)*(1-$AM131)+INDEX(V$74:V$83,$AO131,1)*($AM131)</f>
        <v>0</v>
      </c>
      <c r="W131" s="424"/>
      <c r="X131" s="424"/>
      <c r="Y131" s="424"/>
      <c r="Z131" s="424"/>
      <c r="AA131" s="424"/>
      <c r="AB131" s="424"/>
      <c r="AC131" s="424"/>
      <c r="AD131" s="424"/>
      <c r="AE131" s="424"/>
      <c r="AF131" s="424"/>
      <c r="AG131" s="424"/>
      <c r="AH131" s="424"/>
      <c r="AI131" s="424"/>
      <c r="AJ131" s="424"/>
      <c r="AK131" s="424"/>
      <c r="AL131" s="424"/>
      <c r="AM131" s="1034" cm="1">
        <f t="array" ref="AM131">IF(OR((INDEX($K$74:$K$83,$AN131,1)-INDEX($K$74:$K$83,$AO131,1))=0,$K131&lt;INDEX($K$74:$K$83,$AO131,1)),0,(INDEX($K$74:$K$83,$AN131,1)-$K131)/(INDEX($K$74:$K$83,$AN131,1)-INDEX($K$74:$K$83,$AO131,1)))</f>
        <v>0</v>
      </c>
      <c r="AN131" s="424" cm="1">
        <f t="array" ref="AN131">IF($K131&lt;INDEX(i_break,ROUNDDOWN((ROW($I131)-ROW($I$74))/i_p6_len,0)+1,1),i_p6_len,_xlfn.XMATCH($K131,$K$74:$K$83,1))</f>
        <v>8</v>
      </c>
      <c r="AO131" s="424">
        <f t="shared" si="4"/>
        <v>7</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6" cm="1">
        <f t="array" ref="O132">INDEX(O$74:O$83,$AN132,1)*(1-$AM132)+INDEX(O$74:O$83,$AO132,1)*($AM132)</f>
        <v>233</v>
      </c>
      <c r="P132" s="1036" cm="1">
        <f t="array" ref="P132">INDEX(P$74:P$83,$AN132,1)*(1-$AM132)+INDEX(P$74:P$83,$AO132,1)*($AM132)</f>
        <v>865</v>
      </c>
      <c r="Q132" s="1037" cm="1">
        <f t="array" ref="Q132">INDEX(Q$74:Q$83,$AN132,1)*(1-$AM132)+INDEX(Q$74:Q$83,$AO132,1)*($AM132)</f>
        <v>0.48635</v>
      </c>
      <c r="R132" s="1037" cm="1">
        <f t="array" ref="R132">INDEX(R$74:R$83,$AN132,1)*(1-$AM132)+INDEX(R$74:R$83,$AO132,1)*($AM132)</f>
        <v>0.56520000000000004</v>
      </c>
      <c r="S132" s="1031" cm="1">
        <f t="array" ref="S132">INDEX([0]!i_pasture_stage_p6z,$J132+1,ROUNDDOWN((ROW($J132)-ROW($J$74))/i_p6_len,0)+1)</f>
        <v>1</v>
      </c>
      <c r="T132" s="1037" cm="1">
        <f t="array" ref="T132">INDEX(T$74:T$83,$AN132,1)*(1-$AM132)+INDEX(T$74:T$83,$AO132,1)*($AM132)</f>
        <v>0.3</v>
      </c>
      <c r="U132" s="1031" cm="1">
        <f t="array" ref="U132">INDEX(U$74:U$83,$AN132,1)*(1-$AM132)+INDEX(U$74:U$83,$AO132,1)*($AM132)</f>
        <v>10</v>
      </c>
      <c r="V132" s="1037" cm="1">
        <f t="array" ref="V132">INDEX(V$74:V$83,$AN132,1)*(1-$AM132)+INDEX(V$74:V$83,$AO132,1)*($AM132)</f>
        <v>3.9000000000000007E-2</v>
      </c>
      <c r="W132" s="424"/>
      <c r="X132" s="424"/>
      <c r="Y132" s="424"/>
      <c r="Z132" s="424"/>
      <c r="AA132" s="424"/>
      <c r="AB132" s="424"/>
      <c r="AC132" s="424"/>
      <c r="AD132" s="424"/>
      <c r="AE132" s="424"/>
      <c r="AF132" s="424"/>
      <c r="AG132" s="424"/>
      <c r="AH132" s="424"/>
      <c r="AI132" s="424"/>
      <c r="AJ132" s="424"/>
      <c r="AK132" s="424"/>
      <c r="AL132" s="424"/>
      <c r="AM132" s="1034" cm="1">
        <f t="array" ref="AM132">IF(OR((INDEX($K$74:$K$83,$AN132,1)-INDEX($K$74:$K$83,$AO132,1))=0,$K132&lt;INDEX($K$74:$K$83,$AO132,1)),0,(INDEX($K$74:$K$83,$AN132,1)-$K132)/(INDEX($K$74:$K$83,$AN132,1)-INDEX($K$74:$K$83,$AO132,1)))</f>
        <v>0.22</v>
      </c>
      <c r="AN132" s="424" cm="1">
        <f t="array" ref="AN132">IF($K132&lt;INDEX(i_break,ROUNDDOWN((ROW($I132)-ROW($I$74))/i_p6_len,0)+1,1),i_p6_len,_xlfn.XMATCH($K132,$K$74:$K$83,1))</f>
        <v>9</v>
      </c>
      <c r="AO132" s="424">
        <f t="shared" si="4"/>
        <v>8</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9" cm="1">
        <f t="array" ref="O133">INDEX(O$74:O$83,$AN133,1)*(1-$AM133)+INDEX(O$74:O$83,$AO133,1)*($AM133)</f>
        <v>200</v>
      </c>
      <c r="P133" s="1039" cm="1">
        <f t="array" ref="P133">INDEX(P$74:P$83,$AN133,1)*(1-$AM133)+INDEX(P$74:P$83,$AO133,1)*($AM133)</f>
        <v>512.85714285714289</v>
      </c>
      <c r="Q133" s="1038" cm="1">
        <f t="array" ref="Q133">INDEX(Q$74:Q$83,$AN133,1)*(1-$AM133)+INDEX(Q$74:Q$83,$AO133,1)*($AM133)</f>
        <v>0.47535714285714281</v>
      </c>
      <c r="R133" s="1038" cm="1">
        <f t="array" ref="R133">INDEX(R$74:R$83,$AN133,1)*(1-$AM133)+INDEX(R$74:R$83,$AO133,1)*($AM133)</f>
        <v>0.53607142857142853</v>
      </c>
      <c r="S133" s="1032" cm="1">
        <f t="array" ref="S133">INDEX([0]!i_pasture_stage_p6z,$J133+1,ROUNDDOWN((ROW($J133)-ROW($J$74))/i_p6_len,0)+1)</f>
        <v>1</v>
      </c>
      <c r="T133" s="1038" cm="1">
        <f t="array" ref="T133">INDEX(T$74:T$83,$AN133,1)*(1-$AM133)+INDEX(T$74:T$83,$AO133,1)*($AM133)</f>
        <v>0.3</v>
      </c>
      <c r="U133" s="1032" cm="1">
        <f t="array" ref="U133">INDEX(U$74:U$83,$AN133,1)*(1-$AM133)+INDEX(U$74:U$83,$AO133,1)*($AM133)</f>
        <v>10</v>
      </c>
      <c r="V133" s="1038" cm="1">
        <f t="array" ref="V133">INDEX(V$74:V$83,$AN133,1)*(1-$AM133)+INDEX(V$74:V$83,$AO133,1)*($AM133)</f>
        <v>0.12142857142857143</v>
      </c>
      <c r="W133" s="496"/>
      <c r="X133" s="496"/>
      <c r="Y133" s="496"/>
      <c r="Z133" s="496"/>
      <c r="AA133" s="496"/>
      <c r="AB133" s="496"/>
      <c r="AC133" s="496"/>
      <c r="AD133" s="496"/>
      <c r="AE133" s="496"/>
      <c r="AF133" s="496"/>
      <c r="AG133" s="496"/>
      <c r="AH133" s="424"/>
      <c r="AI133" s="424"/>
      <c r="AJ133" s="424"/>
      <c r="AK133" s="424"/>
      <c r="AL133" s="424"/>
      <c r="AM133" s="1034" cm="1">
        <f t="array" ref="AM133">IF(OR((INDEX($K$74:$K$83,$AN133,1)-INDEX($K$74:$K$83,$AO133,1))=0,$K133&lt;INDEX($K$74:$K$83,$AO133,1)),0,(INDEX($K$74:$K$83,$AN133,1)-$K133)/(INDEX($K$74:$K$83,$AN133,1)-INDEX($K$74:$K$83,$AO133,1)))</f>
        <v>0.2857142857142857</v>
      </c>
      <c r="AN133" s="424" cm="1">
        <f t="array" ref="AN133">IF($K133&lt;INDEX(i_break,ROUNDDOWN((ROW($I133)-ROW($I$74))/i_p6_len,0)+1,1),i_p6_len,_xlfn.XMATCH($K133,$K$74:$K$83,1))</f>
        <v>10</v>
      </c>
      <c r="AO133" s="424">
        <f t="shared" si="4"/>
        <v>9</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809</v>
      </c>
      <c r="J134" s="695">
        <v>0</v>
      </c>
      <c r="K134" s="696">
        <f>Periods!L21</f>
        <v>43572</v>
      </c>
      <c r="L134" s="708">
        <f t="shared" ca="1" si="7"/>
        <v>21</v>
      </c>
      <c r="M134" s="697"/>
      <c r="N134" s="698"/>
      <c r="O134" s="1035" cm="1">
        <f t="array" ref="O134">INDEX(O$74:O$83,$AN134,1)*(1-$AM134)+INDEX(O$74:O$83,$AO134,1)*($AM134)</f>
        <v>200</v>
      </c>
      <c r="P134" s="1035" cm="1">
        <f t="array" ref="P134">INDEX(P$74:P$83,$AN134,1)*(1-$AM134)+INDEX(P$74:P$83,$AO134,1)*($AM134)</f>
        <v>438</v>
      </c>
      <c r="Q134" s="1040" cm="1">
        <f t="array" ref="Q134">INDEX(Q$74:Q$83,$AN134,1)*(1-$AM134)+INDEX(Q$74:Q$83,$AO134,1)*($AM134)</f>
        <v>0.47249999999999998</v>
      </c>
      <c r="R134" s="1040" cm="1">
        <f t="array" ref="R134">INDEX(R$74:R$83,$AN134,1)*(1-$AM134)+INDEX(R$74:R$83,$AO134,1)*($AM134)</f>
        <v>0.52749999999999997</v>
      </c>
      <c r="S134" s="1033" cm="1">
        <f t="array" ref="S134">INDEX([0]!i_pasture_stage_p6z,$J134+1,ROUNDDOWN((ROW($J134)-ROW($J$74))/i_p6_len,0)+1)</f>
        <v>1</v>
      </c>
      <c r="T134" s="1040" cm="1">
        <f t="array" ref="T134">INDEX(T$74:T$83,$AN134,1)*(1-$AM134)+INDEX(T$74:T$83,$AO134,1)*($AM134)</f>
        <v>0.3</v>
      </c>
      <c r="U134" s="1033" cm="1">
        <f t="array" ref="U134">INDEX(U$74:U$83,$AN134,1)*(1-$AM134)+INDEX(U$74:U$83,$AO134,1)*($AM134)</f>
        <v>10</v>
      </c>
      <c r="V134" s="1040"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4" cm="1">
        <f t="array" ref="AM134">IF(OR((INDEX($K$74:$K$83,$AN134,1)-INDEX($K$74:$K$83,$AO134,1))=0,$K134&lt;INDEX($K$74:$K$83,$AO134,1)),0,(INDEX($K$74:$K$83,$AN134,1)-$K134)/(INDEX($K$74:$K$83,$AN134,1)-INDEX($K$74:$K$83,$AO134,1)))</f>
        <v>0</v>
      </c>
      <c r="AN134" s="424" cm="1">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6" cm="1">
        <f t="array" ref="O135">INDEX(O$74:O$83,$AN135,1)*(1-$AM135)+INDEX(O$74:O$83,$AO135,1)*($AM135)</f>
        <v>200</v>
      </c>
      <c r="P135" s="1036" cm="1">
        <f t="array" ref="P135">INDEX(P$74:P$83,$AN135,1)*(1-$AM135)+INDEX(P$74:P$83,$AO135,1)*($AM135)</f>
        <v>455</v>
      </c>
      <c r="Q135" s="1037" cm="1">
        <f t="array" ref="Q135">INDEX(Q$74:Q$83,$AN135,1)*(1-$AM135)+INDEX(Q$74:Q$83,$AO135,1)*($AM135)</f>
        <v>0.81</v>
      </c>
      <c r="R135" s="1037" cm="1">
        <f t="array" ref="R135">INDEX(R$74:R$83,$AN135,1)*(1-$AM135)+INDEX(R$74:R$83,$AO135,1)*($AM135)</f>
        <v>0.81</v>
      </c>
      <c r="S135" s="1031" cm="1">
        <f t="array" ref="S135">INDEX([0]!i_pasture_stage_p6z,$J135+1,ROUNDDOWN((ROW($J135)-ROW($J$74))/i_p6_len,0)+1)</f>
        <v>0</v>
      </c>
      <c r="T135" s="1037" cm="1">
        <f t="array" ref="T135">INDEX(T$74:T$83,$AN135,1)*(1-$AM135)+INDEX(T$74:T$83,$AO135,1)*($AM135)</f>
        <v>0.3</v>
      </c>
      <c r="U135" s="1031" cm="1">
        <f t="array" ref="U135">INDEX(U$74:U$83,$AN135,1)*(1-$AM135)+INDEX(U$74:U$83,$AO135,1)*($AM135)</f>
        <v>10</v>
      </c>
      <c r="V135" s="1037" cm="1">
        <f t="array" ref="V135">INDEX(V$74:V$83,$AN135,1)*(1-$AM135)+INDEX(V$74:V$83,$AO135,1)*($AM135)</f>
        <v>8.0952380952380956E-2</v>
      </c>
      <c r="W135" s="424"/>
      <c r="X135" s="424"/>
      <c r="Y135" s="424"/>
      <c r="Z135" s="424"/>
      <c r="AA135" s="424"/>
      <c r="AB135" s="424"/>
      <c r="AC135" s="424"/>
      <c r="AD135" s="424"/>
      <c r="AE135" s="424"/>
      <c r="AF135" s="424"/>
      <c r="AG135" s="424"/>
      <c r="AH135" s="424"/>
      <c r="AI135" s="424"/>
      <c r="AJ135" s="424"/>
      <c r="AK135" s="424"/>
      <c r="AL135" s="424"/>
      <c r="AM135" s="1034" cm="1">
        <f t="array" ref="AM135">IF(OR((INDEX($K$74:$K$83,$AN135,1)-INDEX($K$74:$K$83,$AO135,1))=0,$K135&lt;INDEX($K$74:$K$83,$AO135,1)),0,(INDEX($K$74:$K$83,$AN135,1)-$K135)/(INDEX($K$74:$K$83,$AN135,1)-INDEX($K$74:$K$83,$AO135,1)))</f>
        <v>0.61904761904761907</v>
      </c>
      <c r="AN135" s="424" cm="1">
        <f t="array" ref="AN135">IF($K135&lt;INDEX(i_break,ROUNDDOWN((ROW($I135)-ROW($I$74))/i_p6_len,0)+1,1),i_p6_len,_xlfn.XMATCH($K135,$K$74:$K$83,1))</f>
        <v>2</v>
      </c>
      <c r="AO135" s="424">
        <f t="shared" si="4"/>
        <v>1</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6" cm="1">
        <f t="array" ref="O136">INDEX(O$74:O$83,$AN136,1)*(1-$AM136)+INDEX(O$74:O$83,$AO136,1)*($AM136)</f>
        <v>216.94318181818184</v>
      </c>
      <c r="P136" s="1036" cm="1">
        <f t="array" ref="P136">INDEX(P$74:P$83,$AN136,1)*(1-$AM136)+INDEX(P$74:P$83,$AO136,1)*($AM136)</f>
        <v>793.18181818181813</v>
      </c>
      <c r="Q136" s="1037" cm="1">
        <f t="array" ref="Q136">INDEX(Q$74:Q$83,$AN136,1)*(1-$AM136)+INDEX(Q$74:Q$83,$AO136,1)*($AM136)</f>
        <v>0.81000000000000016</v>
      </c>
      <c r="R136" s="1037" cm="1">
        <f t="array" ref="R136">INDEX(R$74:R$83,$AN136,1)*(1-$AM136)+INDEX(R$74:R$83,$AO136,1)*($AM136)</f>
        <v>0.81000000000000016</v>
      </c>
      <c r="S136" s="1031" cm="1">
        <f t="array" ref="S136">INDEX([0]!i_pasture_stage_p6z,$J136+1,ROUNDDOWN((ROW($J136)-ROW($J$74))/i_p6_len,0)+1)</f>
        <v>1</v>
      </c>
      <c r="T136" s="1037" cm="1">
        <f t="array" ref="T136">INDEX(T$74:T$83,$AN136,1)*(1-$AM136)+INDEX(T$74:T$83,$AO136,1)*($AM136)</f>
        <v>0.3</v>
      </c>
      <c r="U136" s="1031" cm="1">
        <f t="array" ref="U136">INDEX(U$74:U$83,$AN136,1)*(1-$AM136)+INDEX(U$74:U$83,$AO136,1)*($AM136)</f>
        <v>10.000000000000002</v>
      </c>
      <c r="V136" s="1037" cm="1">
        <f t="array" ref="V136">INDEX(V$74:V$83,$AN136,1)*(1-$AM136)+INDEX(V$74:V$83,$AO136,1)*($AM136)</f>
        <v>2.2727272727272731E-3</v>
      </c>
      <c r="W136" s="424"/>
      <c r="X136" s="424"/>
      <c r="Y136" s="424"/>
      <c r="Z136" s="424"/>
      <c r="AA136" s="424"/>
      <c r="AB136" s="424"/>
      <c r="AC136" s="424"/>
      <c r="AD136" s="424"/>
      <c r="AE136" s="424"/>
      <c r="AF136" s="424"/>
      <c r="AG136" s="424"/>
      <c r="AH136" s="424"/>
      <c r="AI136" s="424"/>
      <c r="AJ136" s="424"/>
      <c r="AK136" s="424"/>
      <c r="AL136" s="424"/>
      <c r="AM136" s="1034" cm="1">
        <f t="array" ref="AM136">IF(OR((INDEX($K$74:$K$83,$AN136,1)-INDEX($K$74:$K$83,$AO136,1))=0,$K136&lt;INDEX($K$74:$K$83,$AO136,1)),0,(INDEX($K$74:$K$83,$AN136,1)-$K136)/(INDEX($K$74:$K$83,$AN136,1)-INDEX($K$74:$K$83,$AO136,1)))</f>
        <v>4.5454545454545456E-2</v>
      </c>
      <c r="AN136" s="424" cm="1">
        <f t="array" ref="AN136">IF($K136&lt;INDEX(i_break,ROUNDDOWN((ROW($I136)-ROW($I$74))/i_p6_len,0)+1,1),i_p6_len,_xlfn.XMATCH($K136,$K$74:$K$83,1))</f>
        <v>3</v>
      </c>
      <c r="AO136" s="424">
        <f t="shared" si="4"/>
        <v>2</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6" cm="1">
        <f t="array" ref="O137">INDEX(O$74:O$83,$AN137,1)*(1-$AM137)+INDEX(O$74:O$83,$AO137,1)*($AM137)</f>
        <v>250</v>
      </c>
      <c r="P137" s="1036" cm="1">
        <f t="array" ref="P137">INDEX(P$74:P$83,$AN137,1)*(1-$AM137)+INDEX(P$74:P$83,$AO137,1)*($AM137)</f>
        <v>1600</v>
      </c>
      <c r="Q137" s="1037" cm="1">
        <f t="array" ref="Q137">INDEX(Q$74:Q$83,$AN137,1)*(1-$AM137)+INDEX(Q$74:Q$83,$AO137,1)*($AM137)</f>
        <v>0.8</v>
      </c>
      <c r="R137" s="1037" cm="1">
        <f t="array" ref="R137">INDEX(R$74:R$83,$AN137,1)*(1-$AM137)+INDEX(R$74:R$83,$AO137,1)*($AM137)</f>
        <v>0.8</v>
      </c>
      <c r="S137" s="1031" cm="1">
        <f t="array" ref="S137">INDEX([0]!i_pasture_stage_p6z,$J137+1,ROUNDDOWN((ROW($J137)-ROW($J$74))/i_p6_len,0)+1)</f>
        <v>1</v>
      </c>
      <c r="T137" s="1037" cm="1">
        <f t="array" ref="T137">INDEX(T$74:T$83,$AN137,1)*(1-$AM137)+INDEX(T$74:T$83,$AO137,1)*($AM137)</f>
        <v>0.3</v>
      </c>
      <c r="U137" s="1031" cm="1">
        <f t="array" ref="U137">INDEX(U$74:U$83,$AN137,1)*(1-$AM137)+INDEX(U$74:U$83,$AO137,1)*($AM137)</f>
        <v>10</v>
      </c>
      <c r="V137" s="1037" cm="1">
        <f t="array" ref="V137">INDEX(V$74:V$83,$AN137,1)*(1-$AM137)+INDEX(V$74:V$83,$AO137,1)*($AM137)</f>
        <v>0</v>
      </c>
      <c r="W137" s="424"/>
      <c r="X137" s="424"/>
      <c r="Y137" s="424"/>
      <c r="Z137" s="424"/>
      <c r="AA137" s="424"/>
      <c r="AB137" s="424"/>
      <c r="AC137" s="424"/>
      <c r="AD137" s="424"/>
      <c r="AE137" s="424"/>
      <c r="AF137" s="424"/>
      <c r="AG137" s="424"/>
      <c r="AH137" s="424"/>
      <c r="AI137" s="424"/>
      <c r="AJ137" s="424"/>
      <c r="AK137" s="424"/>
      <c r="AL137" s="424"/>
      <c r="AM137" s="1034" cm="1">
        <f t="array" ref="AM137">IF(OR((INDEX($K$74:$K$83,$AN137,1)-INDEX($K$74:$K$83,$AO137,1))=0,$K137&lt;INDEX($K$74:$K$83,$AO137,1)),0,(INDEX($K$74:$K$83,$AN137,1)-$K137)/(INDEX($K$74:$K$83,$AN137,1)-INDEX($K$74:$K$83,$AO137,1)))</f>
        <v>0</v>
      </c>
      <c r="AN137" s="424" cm="1">
        <f t="array" ref="AN137">IF($K137&lt;INDEX(i_break,ROUNDDOWN((ROW($I137)-ROW($I$74))/i_p6_len,0)+1,1),i_p6_len,_xlfn.XMATCH($K137,$K$74:$K$83,1))</f>
        <v>4</v>
      </c>
      <c r="AO137" s="424">
        <f t="shared" si="4"/>
        <v>3</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6" cm="1">
        <f t="array" ref="O138">INDEX(O$74:O$83,$AN138,1)*(1-$AM138)+INDEX(O$74:O$83,$AO138,1)*($AM138)</f>
        <v>250</v>
      </c>
      <c r="P138" s="1036" cm="1">
        <f t="array" ref="P138">INDEX(P$74:P$83,$AN138,1)*(1-$AM138)+INDEX(P$74:P$83,$AO138,1)*($AM138)</f>
        <v>4500</v>
      </c>
      <c r="Q138" s="1037" cm="1">
        <f t="array" ref="Q138">INDEX(Q$74:Q$83,$AN138,1)*(1-$AM138)+INDEX(Q$74:Q$83,$AO138,1)*($AM138)</f>
        <v>0.76</v>
      </c>
      <c r="R138" s="1037" cm="1">
        <f t="array" ref="R138">INDEX(R$74:R$83,$AN138,1)*(1-$AM138)+INDEX(R$74:R$83,$AO138,1)*($AM138)</f>
        <v>0.78</v>
      </c>
      <c r="S138" s="1031" cm="1">
        <f t="array" ref="S138">INDEX([0]!i_pasture_stage_p6z,$J138+1,ROUNDDOWN((ROW($J138)-ROW($J$74))/i_p6_len,0)+1)</f>
        <v>1</v>
      </c>
      <c r="T138" s="1037" cm="1">
        <f t="array" ref="T138">INDEX(T$74:T$83,$AN138,1)*(1-$AM138)+INDEX(T$74:T$83,$AO138,1)*($AM138)</f>
        <v>0.3</v>
      </c>
      <c r="U138" s="1031" cm="1">
        <f t="array" ref="U138">INDEX(U$74:U$83,$AN138,1)*(1-$AM138)+INDEX(U$74:U$83,$AO138,1)*($AM138)</f>
        <v>10</v>
      </c>
      <c r="V138" s="1037" cm="1">
        <f t="array" ref="V138">INDEX(V$74:V$83,$AN138,1)*(1-$AM138)+INDEX(V$74:V$83,$AO138,1)*($AM138)</f>
        <v>0</v>
      </c>
      <c r="W138" s="424"/>
      <c r="X138" s="424"/>
      <c r="Y138" s="424"/>
      <c r="Z138" s="424"/>
      <c r="AA138" s="424"/>
      <c r="AB138" s="424"/>
      <c r="AC138" s="424"/>
      <c r="AD138" s="424"/>
      <c r="AE138" s="424"/>
      <c r="AF138" s="424"/>
      <c r="AG138" s="424"/>
      <c r="AH138" s="424"/>
      <c r="AI138" s="424"/>
      <c r="AJ138" s="424"/>
      <c r="AK138" s="424"/>
      <c r="AL138" s="424"/>
      <c r="AM138" s="1034" cm="1">
        <f t="array" ref="AM138">IF(OR((INDEX($K$74:$K$83,$AN138,1)-INDEX($K$74:$K$83,$AO138,1))=0,$K138&lt;INDEX($K$74:$K$83,$AO138,1)),0,(INDEX($K$74:$K$83,$AN138,1)-$K138)/(INDEX($K$74:$K$83,$AN138,1)-INDEX($K$74:$K$83,$AO138,1)))</f>
        <v>0</v>
      </c>
      <c r="AN138" s="424" cm="1">
        <f t="array" ref="AN138">IF($K138&lt;INDEX(i_break,ROUNDDOWN((ROW($I138)-ROW($I$74))/i_p6_len,0)+1,1),i_p6_len,_xlfn.XMATCH($K138,$K$74:$K$83,1))</f>
        <v>5</v>
      </c>
      <c r="AO138" s="424">
        <f t="shared" si="4"/>
        <v>4</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6" cm="1">
        <f t="array" ref="O139">INDEX(O$74:O$83,$AN139,1)*(1-$AM139)+INDEX(O$74:O$83,$AO139,1)*($AM139)</f>
        <v>361.11111111111109</v>
      </c>
      <c r="P139" s="1036" cm="1">
        <f t="array" ref="P139">INDEX(P$74:P$83,$AN139,1)*(1-$AM139)+INDEX(P$74:P$83,$AO139,1)*($AM139)</f>
        <v>3744.4444444444443</v>
      </c>
      <c r="Q139" s="1037" cm="1">
        <f t="array" ref="Q139">INDEX(Q$74:Q$83,$AN139,1)*(1-$AM139)+INDEX(Q$74:Q$83,$AO139,1)*($AM139)</f>
        <v>0.66666666666666674</v>
      </c>
      <c r="R139" s="1037" cm="1">
        <f t="array" ref="R139">INDEX(R$74:R$83,$AN139,1)*(1-$AM139)+INDEX(R$74:R$83,$AO139,1)*($AM139)</f>
        <v>0.73444444444444446</v>
      </c>
      <c r="S139" s="1031" cm="1">
        <f t="array" ref="S139">INDEX([0]!i_pasture_stage_p6z,$J139+1,ROUNDDOWN((ROW($J139)-ROW($J$74))/i_p6_len,0)+1)</f>
        <v>1</v>
      </c>
      <c r="T139" s="1037" cm="1">
        <f t="array" ref="T139">INDEX(T$74:T$83,$AN139,1)*(1-$AM139)+INDEX(T$74:T$83,$AO139,1)*($AM139)</f>
        <v>0.3</v>
      </c>
      <c r="U139" s="1031" cm="1">
        <f t="array" ref="U139">INDEX(U$74:U$83,$AN139,1)*(1-$AM139)+INDEX(U$74:U$83,$AO139,1)*($AM139)</f>
        <v>10</v>
      </c>
      <c r="V139" s="1037" cm="1">
        <f t="array" ref="V139">INDEX(V$74:V$83,$AN139,1)*(1-$AM139)+INDEX(V$74:V$83,$AO139,1)*($AM139)</f>
        <v>0</v>
      </c>
      <c r="W139" s="424"/>
      <c r="X139" s="424"/>
      <c r="Y139" s="424"/>
      <c r="Z139" s="424"/>
      <c r="AA139" s="424"/>
      <c r="AB139" s="424"/>
      <c r="AC139" s="424"/>
      <c r="AD139" s="424"/>
      <c r="AE139" s="424"/>
      <c r="AF139" s="424"/>
      <c r="AG139" s="424"/>
      <c r="AH139" s="424"/>
      <c r="AI139" s="424"/>
      <c r="AJ139" s="424"/>
      <c r="AK139" s="424"/>
      <c r="AL139" s="424"/>
      <c r="AM139" s="1034" cm="1">
        <f t="array" ref="AM139">IF(OR((INDEX($K$74:$K$83,$AN139,1)-INDEX($K$74:$K$83,$AO139,1))=0,$K139&lt;INDEX($K$74:$K$83,$AO139,1)),0,(INDEX($K$74:$K$83,$AN139,1)-$K139)/(INDEX($K$74:$K$83,$AN139,1)-INDEX($K$74:$K$83,$AO139,1)))</f>
        <v>0.55555555555555558</v>
      </c>
      <c r="AN139" s="424" cm="1">
        <f t="array" ref="AN139">IF($K139&lt;INDEX(i_break,ROUNDDOWN((ROW($I139)-ROW($I$74))/i_p6_len,0)+1,1),i_p6_len,_xlfn.XMATCH($K139,$K$74:$K$83,1))</f>
        <v>6</v>
      </c>
      <c r="AO139" s="424">
        <f t="shared" si="4"/>
        <v>5</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6" cm="1">
        <f t="array" ref="O140">INDEX(O$74:O$83,$AN140,1)*(1-$AM140)+INDEX(O$74:O$83,$AO140,1)*($AM140)</f>
        <v>483.33333333333337</v>
      </c>
      <c r="P140" s="1036" cm="1">
        <f t="array" ref="P140">INDEX(P$74:P$83,$AN140,1)*(1-$AM140)+INDEX(P$74:P$83,$AO140,1)*($AM140)</f>
        <v>2913.3333333333335</v>
      </c>
      <c r="Q140" s="1037" cm="1">
        <f t="array" ref="Q140">INDEX(Q$74:Q$83,$AN140,1)*(1-$AM140)+INDEX(Q$74:Q$83,$AO140,1)*($AM140)</f>
        <v>0.56400000000000006</v>
      </c>
      <c r="R140" s="1037" cm="1">
        <f t="array" ref="R140">INDEX(R$74:R$83,$AN140,1)*(1-$AM140)+INDEX(R$74:R$83,$AO140,1)*($AM140)</f>
        <v>0.68433333333333335</v>
      </c>
      <c r="S140" s="1031" cm="1">
        <f t="array" ref="S140">INDEX([0]!i_pasture_stage_p6z,$J140+1,ROUNDDOWN((ROW($J140)-ROW($J$74))/i_p6_len,0)+1)</f>
        <v>1</v>
      </c>
      <c r="T140" s="1037" cm="1">
        <f t="array" ref="T140">INDEX(T$74:T$83,$AN140,1)*(1-$AM140)+INDEX(T$74:T$83,$AO140,1)*($AM140)</f>
        <v>0.3</v>
      </c>
      <c r="U140" s="1031" cm="1">
        <f t="array" ref="U140">INDEX(U$74:U$83,$AN140,1)*(1-$AM140)+INDEX(U$74:U$83,$AO140,1)*($AM140)</f>
        <v>10</v>
      </c>
      <c r="V140" s="1037" cm="1">
        <f t="array" ref="V140">INDEX(V$74:V$83,$AN140,1)*(1-$AM140)+INDEX(V$74:V$83,$AO140,1)*($AM140)</f>
        <v>0</v>
      </c>
      <c r="W140" s="424"/>
      <c r="X140" s="424"/>
      <c r="Y140" s="424"/>
      <c r="Z140" s="424"/>
      <c r="AA140" s="424"/>
      <c r="AB140" s="424"/>
      <c r="AC140" s="424"/>
      <c r="AD140" s="424"/>
      <c r="AE140" s="424"/>
      <c r="AF140" s="424"/>
      <c r="AG140" s="424"/>
      <c r="AH140" s="424"/>
      <c r="AI140" s="424"/>
      <c r="AJ140" s="424"/>
      <c r="AK140" s="424"/>
      <c r="AL140" s="424"/>
      <c r="AM140" s="1034" cm="1">
        <f t="array" ref="AM140">IF(OR((INDEX($K$74:$K$83,$AN140,1)-INDEX($K$74:$K$83,$AO140,1))=0,$K140&lt;INDEX($K$74:$K$83,$AO140,1)),0,(INDEX($K$74:$K$83,$AN140,1)-$K140)/(INDEX($K$74:$K$83,$AN140,1)-INDEX($K$74:$K$83,$AO140,1)))</f>
        <v>6.6666666666666666E-2</v>
      </c>
      <c r="AN140" s="424" cm="1">
        <f t="array" ref="AN140">IF($K140&lt;INDEX(i_break,ROUNDDOWN((ROW($I140)-ROW($I$74))/i_p6_len,0)+1,1),i_p6_len,_xlfn.XMATCH($K140,$K$74:$K$83,1))</f>
        <v>6</v>
      </c>
      <c r="AO140" s="424">
        <f t="shared" si="4"/>
        <v>5</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6" cm="1">
        <f t="array" ref="O141">INDEX(O$74:O$83,$AN141,1)*(1-$AM141)+INDEX(O$74:O$83,$AO141,1)*($AM141)</f>
        <v>350</v>
      </c>
      <c r="P141" s="1036" cm="1">
        <f t="array" ref="P141">INDEX(P$74:P$83,$AN141,1)*(1-$AM141)+INDEX(P$74:P$83,$AO141,1)*($AM141)</f>
        <v>1450</v>
      </c>
      <c r="Q141" s="1037" cm="1">
        <f t="array" ref="Q141">INDEX(Q$74:Q$83,$AN141,1)*(1-$AM141)+INDEX(Q$74:Q$83,$AO141,1)*($AM141)</f>
        <v>0.5</v>
      </c>
      <c r="R141" s="1037" cm="1">
        <f t="array" ref="R141">INDEX(R$74:R$83,$AN141,1)*(1-$AM141)+INDEX(R$74:R$83,$AO141,1)*($AM141)</f>
        <v>0.59250000000000003</v>
      </c>
      <c r="S141" s="1031" cm="1">
        <f t="array" ref="S141">INDEX([0]!i_pasture_stage_p6z,$J141+1,ROUNDDOWN((ROW($J141)-ROW($J$74))/i_p6_len,0)+1)</f>
        <v>1</v>
      </c>
      <c r="T141" s="1037" cm="1">
        <f t="array" ref="T141">INDEX(T$74:T$83,$AN141,1)*(1-$AM141)+INDEX(T$74:T$83,$AO141,1)*($AM141)</f>
        <v>0.3</v>
      </c>
      <c r="U141" s="1031" cm="1">
        <f t="array" ref="U141">INDEX(U$74:U$83,$AN141,1)*(1-$AM141)+INDEX(U$74:U$83,$AO141,1)*($AM141)</f>
        <v>10</v>
      </c>
      <c r="V141" s="1037" cm="1">
        <f t="array" ref="V141">INDEX(V$74:V$83,$AN141,1)*(1-$AM141)+INDEX(V$74:V$83,$AO141,1)*($AM141)</f>
        <v>0</v>
      </c>
      <c r="W141" s="424"/>
      <c r="X141" s="424"/>
      <c r="Y141" s="424"/>
      <c r="Z141" s="424"/>
      <c r="AA141" s="424"/>
      <c r="AB141" s="424"/>
      <c r="AC141" s="424"/>
      <c r="AD141" s="424"/>
      <c r="AE141" s="424"/>
      <c r="AF141" s="424"/>
      <c r="AG141" s="424"/>
      <c r="AH141" s="424"/>
      <c r="AI141" s="424"/>
      <c r="AJ141" s="424"/>
      <c r="AK141" s="424"/>
      <c r="AL141" s="424"/>
      <c r="AM141" s="1034" cm="1">
        <f t="array" ref="AM141">IF(OR((INDEX($K$74:$K$83,$AN141,1)-INDEX($K$74:$K$83,$AO141,1))=0,$K141&lt;INDEX($K$74:$K$83,$AO141,1)),0,(INDEX($K$74:$K$83,$AN141,1)-$K141)/(INDEX($K$74:$K$83,$AN141,1)-INDEX($K$74:$K$83,$AO141,1)))</f>
        <v>0</v>
      </c>
      <c r="AN141" s="424" cm="1">
        <f t="array" ref="AN141">IF($K141&lt;INDEX(i_break,ROUNDDOWN((ROW($I141)-ROW($I$74))/i_p6_len,0)+1,1),i_p6_len,_xlfn.XMATCH($K141,$K$74:$K$83,1))</f>
        <v>8</v>
      </c>
      <c r="AO141" s="424">
        <f t="shared" si="4"/>
        <v>7</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6" cm="1">
        <f t="array" ref="O142">INDEX(O$74:O$83,$AN142,1)*(1-$AM142)+INDEX(O$74:O$83,$AO142,1)*($AM142)</f>
        <v>233</v>
      </c>
      <c r="P142" s="1036" cm="1">
        <f t="array" ref="P142">INDEX(P$74:P$83,$AN142,1)*(1-$AM142)+INDEX(P$74:P$83,$AO142,1)*($AM142)</f>
        <v>865</v>
      </c>
      <c r="Q142" s="1037" cm="1">
        <f t="array" ref="Q142">INDEX(Q$74:Q$83,$AN142,1)*(1-$AM142)+INDEX(Q$74:Q$83,$AO142,1)*($AM142)</f>
        <v>0.48635</v>
      </c>
      <c r="R142" s="1037" cm="1">
        <f t="array" ref="R142">INDEX(R$74:R$83,$AN142,1)*(1-$AM142)+INDEX(R$74:R$83,$AO142,1)*($AM142)</f>
        <v>0.56520000000000004</v>
      </c>
      <c r="S142" s="1031" cm="1">
        <f t="array" ref="S142">INDEX([0]!i_pasture_stage_p6z,$J142+1,ROUNDDOWN((ROW($J142)-ROW($J$74))/i_p6_len,0)+1)</f>
        <v>1</v>
      </c>
      <c r="T142" s="1037" cm="1">
        <f t="array" ref="T142">INDEX(T$74:T$83,$AN142,1)*(1-$AM142)+INDEX(T$74:T$83,$AO142,1)*($AM142)</f>
        <v>0.3</v>
      </c>
      <c r="U142" s="1031" cm="1">
        <f t="array" ref="U142">INDEX(U$74:U$83,$AN142,1)*(1-$AM142)+INDEX(U$74:U$83,$AO142,1)*($AM142)</f>
        <v>10</v>
      </c>
      <c r="V142" s="1037" cm="1">
        <f t="array" ref="V142">INDEX(V$74:V$83,$AN142,1)*(1-$AM142)+INDEX(V$74:V$83,$AO142,1)*($AM142)</f>
        <v>3.9000000000000007E-2</v>
      </c>
      <c r="W142" s="424"/>
      <c r="X142" s="424"/>
      <c r="Y142" s="424"/>
      <c r="Z142" s="424"/>
      <c r="AA142" s="424"/>
      <c r="AB142" s="424"/>
      <c r="AC142" s="424"/>
      <c r="AD142" s="424"/>
      <c r="AE142" s="424"/>
      <c r="AF142" s="424"/>
      <c r="AG142" s="424"/>
      <c r="AH142" s="424"/>
      <c r="AI142" s="424"/>
      <c r="AJ142" s="424"/>
      <c r="AK142" s="424"/>
      <c r="AL142" s="424"/>
      <c r="AM142" s="1034" cm="1">
        <f t="array" ref="AM142">IF(OR((INDEX($K$74:$K$83,$AN142,1)-INDEX($K$74:$K$83,$AO142,1))=0,$K142&lt;INDEX($K$74:$K$83,$AO142,1)),0,(INDEX($K$74:$K$83,$AN142,1)-$K142)/(INDEX($K$74:$K$83,$AN142,1)-INDEX($K$74:$K$83,$AO142,1)))</f>
        <v>0.22</v>
      </c>
      <c r="AN142" s="424" cm="1">
        <f t="array" ref="AN142">IF($K142&lt;INDEX(i_break,ROUNDDOWN((ROW($I142)-ROW($I$74))/i_p6_len,0)+1,1),i_p6_len,_xlfn.XMATCH($K142,$K$74:$K$83,1))</f>
        <v>9</v>
      </c>
      <c r="AO142" s="424">
        <f t="shared" si="4"/>
        <v>8</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9" cm="1">
        <f t="array" ref="O143">INDEX(O$74:O$83,$AN143,1)*(1-$AM143)+INDEX(O$74:O$83,$AO143,1)*($AM143)</f>
        <v>200</v>
      </c>
      <c r="P143" s="1039" cm="1">
        <f t="array" ref="P143">INDEX(P$74:P$83,$AN143,1)*(1-$AM143)+INDEX(P$74:P$83,$AO143,1)*($AM143)</f>
        <v>512.85714285714289</v>
      </c>
      <c r="Q143" s="1038" cm="1">
        <f t="array" ref="Q143">INDEX(Q$74:Q$83,$AN143,1)*(1-$AM143)+INDEX(Q$74:Q$83,$AO143,1)*($AM143)</f>
        <v>0.47535714285714281</v>
      </c>
      <c r="R143" s="1038" cm="1">
        <f t="array" ref="R143">INDEX(R$74:R$83,$AN143,1)*(1-$AM143)+INDEX(R$74:R$83,$AO143,1)*($AM143)</f>
        <v>0.53607142857142853</v>
      </c>
      <c r="S143" s="1032" cm="1">
        <f t="array" ref="S143">INDEX([0]!i_pasture_stage_p6z,$J143+1,ROUNDDOWN((ROW($J143)-ROW($J$74))/i_p6_len,0)+1)</f>
        <v>1</v>
      </c>
      <c r="T143" s="1038" cm="1">
        <f t="array" ref="T143">INDEX(T$74:T$83,$AN143,1)*(1-$AM143)+INDEX(T$74:T$83,$AO143,1)*($AM143)</f>
        <v>0.3</v>
      </c>
      <c r="U143" s="1032" cm="1">
        <f t="array" ref="U143">INDEX(U$74:U$83,$AN143,1)*(1-$AM143)+INDEX(U$74:U$83,$AO143,1)*($AM143)</f>
        <v>10</v>
      </c>
      <c r="V143" s="1038" cm="1">
        <f t="array" ref="V143">INDEX(V$74:V$83,$AN143,1)*(1-$AM143)+INDEX(V$74:V$83,$AO143,1)*($AM143)</f>
        <v>0.12142857142857143</v>
      </c>
      <c r="W143" s="496"/>
      <c r="X143" s="496"/>
      <c r="Y143" s="496"/>
      <c r="Z143" s="496"/>
      <c r="AA143" s="496"/>
      <c r="AB143" s="496"/>
      <c r="AC143" s="496"/>
      <c r="AD143" s="496"/>
      <c r="AE143" s="496"/>
      <c r="AF143" s="496"/>
      <c r="AG143" s="496"/>
      <c r="AH143" s="424"/>
      <c r="AI143" s="424"/>
      <c r="AJ143" s="424"/>
      <c r="AK143" s="424"/>
      <c r="AL143" s="424"/>
      <c r="AM143" s="1034" cm="1">
        <f t="array" ref="AM143">IF(OR((INDEX($K$74:$K$83,$AN143,1)-INDEX($K$74:$K$83,$AO143,1))=0,$K143&lt;INDEX($K$74:$K$83,$AO143,1)),0,(INDEX($K$74:$K$83,$AN143,1)-$K143)/(INDEX($K$74:$K$83,$AN143,1)-INDEX($K$74:$K$83,$AO143,1)))</f>
        <v>0.2857142857142857</v>
      </c>
      <c r="AN143" s="424" cm="1">
        <f t="array" ref="AN143">IF($K143&lt;INDEX(i_break,ROUNDDOWN((ROW($I143)-ROW($I$74))/i_p6_len,0)+1,1),i_p6_len,_xlfn.XMATCH($K143,$K$74:$K$83,1))</f>
        <v>10</v>
      </c>
      <c r="AO143" s="424">
        <f t="shared" si="4"/>
        <v>9</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810</v>
      </c>
      <c r="J144" s="695">
        <v>0</v>
      </c>
      <c r="K144" s="696">
        <f>Periods!M21</f>
        <v>43572</v>
      </c>
      <c r="L144" s="708">
        <f t="shared" ca="1" si="11"/>
        <v>21</v>
      </c>
      <c r="M144" s="697"/>
      <c r="N144" s="698"/>
      <c r="O144" s="1035" cm="1">
        <f t="array" ref="O144">INDEX(O$74:O$83,$AN144,1)*(1-$AM144)+INDEX(O$74:O$83,$AO144,1)*($AM144)</f>
        <v>200</v>
      </c>
      <c r="P144" s="1035" cm="1">
        <f t="array" ref="P144">INDEX(P$74:P$83,$AN144,1)*(1-$AM144)+INDEX(P$74:P$83,$AO144,1)*($AM144)</f>
        <v>438</v>
      </c>
      <c r="Q144" s="1040" cm="1">
        <f t="array" ref="Q144">INDEX(Q$74:Q$83,$AN144,1)*(1-$AM144)+INDEX(Q$74:Q$83,$AO144,1)*($AM144)</f>
        <v>0.47249999999999998</v>
      </c>
      <c r="R144" s="1040" cm="1">
        <f t="array" ref="R144">INDEX(R$74:R$83,$AN144,1)*(1-$AM144)+INDEX(R$74:R$83,$AO144,1)*($AM144)</f>
        <v>0.52749999999999997</v>
      </c>
      <c r="S144" s="1033" cm="1">
        <f t="array" ref="S144">INDEX([0]!i_pasture_stage_p6z,$J144+1,ROUNDDOWN((ROW($J144)-ROW($J$74))/i_p6_len,0)+1)</f>
        <v>1</v>
      </c>
      <c r="T144" s="1040" cm="1">
        <f t="array" ref="T144">INDEX(T$74:T$83,$AN144,1)*(1-$AM144)+INDEX(T$74:T$83,$AO144,1)*($AM144)</f>
        <v>0.3</v>
      </c>
      <c r="U144" s="1033" cm="1">
        <f t="array" ref="U144">INDEX(U$74:U$83,$AN144,1)*(1-$AM144)+INDEX(U$74:U$83,$AO144,1)*($AM144)</f>
        <v>10</v>
      </c>
      <c r="V144" s="1040"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4" cm="1">
        <f t="array" ref="AM144">IF(OR((INDEX($K$74:$K$83,$AN144,1)-INDEX($K$74:$K$83,$AO144,1))=0,$K144&lt;INDEX($K$74:$K$83,$AO144,1)),0,(INDEX($K$74:$K$83,$AN144,1)-$K144)/(INDEX($K$74:$K$83,$AN144,1)-INDEX($K$74:$K$83,$AO144,1)))</f>
        <v>0</v>
      </c>
      <c r="AN144" s="424" cm="1">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6" cm="1">
        <f t="array" ref="O145">INDEX(O$74:O$83,$AN145,1)*(1-$AM145)+INDEX(O$74:O$83,$AO145,1)*($AM145)</f>
        <v>200</v>
      </c>
      <c r="P145" s="1036" cm="1">
        <f t="array" ref="P145">INDEX(P$74:P$83,$AN145,1)*(1-$AM145)+INDEX(P$74:P$83,$AO145,1)*($AM145)</f>
        <v>438</v>
      </c>
      <c r="Q145" s="1037" cm="1">
        <f t="array" ref="Q145">INDEX(Q$74:Q$83,$AN145,1)*(1-$AM145)+INDEX(Q$74:Q$83,$AO145,1)*($AM145)</f>
        <v>0.47249999999999998</v>
      </c>
      <c r="R145" s="1037" cm="1">
        <f t="array" ref="R145">INDEX(R$74:R$83,$AN145,1)*(1-$AM145)+INDEX(R$74:R$83,$AO145,1)*($AM145)</f>
        <v>0.52749999999999997</v>
      </c>
      <c r="S145" s="1031" cm="1">
        <f t="array" ref="S145">INDEX([0]!i_pasture_stage_p6z,$J145+1,ROUNDDOWN((ROW($J145)-ROW($J$74))/i_p6_len,0)+1)</f>
        <v>1</v>
      </c>
      <c r="T145" s="1037" cm="1">
        <f t="array" ref="T145">INDEX(T$74:T$83,$AN145,1)*(1-$AM145)+INDEX(T$74:T$83,$AO145,1)*($AM145)</f>
        <v>0.3</v>
      </c>
      <c r="U145" s="1031" cm="1">
        <f t="array" ref="U145">INDEX(U$74:U$83,$AN145,1)*(1-$AM145)+INDEX(U$74:U$83,$AO145,1)*($AM145)</f>
        <v>10</v>
      </c>
      <c r="V145" s="1037"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4" cm="1">
        <f t="array" ref="AM145">IF(OR((INDEX($K$74:$K$83,$AN145,1)-INDEX($K$74:$K$83,$AO145,1))=0,$K145&lt;INDEX($K$74:$K$83,$AO145,1)),0,(INDEX($K$74:$K$83,$AN145,1)-$K145)/(INDEX($K$74:$K$83,$AN145,1)-INDEX($K$74:$K$83,$AO145,1)))</f>
        <v>0</v>
      </c>
      <c r="AN145" s="424" cm="1">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6" cm="1">
        <f t="array" ref="O146">INDEX(O$74:O$83,$AN146,1)*(1-$AM146)+INDEX(O$74:O$83,$AO146,1)*($AM146)</f>
        <v>206.45454545454544</v>
      </c>
      <c r="P146" s="1036" cm="1">
        <f t="array" ref="P146">INDEX(P$74:P$83,$AN146,1)*(1-$AM146)+INDEX(P$74:P$83,$AO146,1)*($AM146)</f>
        <v>704.5454545454545</v>
      </c>
      <c r="Q146" s="1037" cm="1">
        <f t="array" ref="Q146">INDEX(Q$74:Q$83,$AN146,1)*(1-$AM146)+INDEX(Q$74:Q$83,$AO146,1)*($AM146)</f>
        <v>0.81</v>
      </c>
      <c r="R146" s="1037" cm="1">
        <f t="array" ref="R146">INDEX(R$74:R$83,$AN146,1)*(1-$AM146)+INDEX(R$74:R$83,$AO146,1)*($AM146)</f>
        <v>0.81</v>
      </c>
      <c r="S146" s="1031" cm="1">
        <f t="array" ref="S146">INDEX([0]!i_pasture_stage_p6z,$J146+1,ROUNDDOWN((ROW($J146)-ROW($J$74))/i_p6_len,0)+1)</f>
        <v>0</v>
      </c>
      <c r="T146" s="1037" cm="1">
        <f t="array" ref="T146">INDEX(T$74:T$83,$AN146,1)*(1-$AM146)+INDEX(T$74:T$83,$AO146,1)*($AM146)</f>
        <v>0.3</v>
      </c>
      <c r="U146" s="1031" cm="1">
        <f t="array" ref="U146">INDEX(U$74:U$83,$AN146,1)*(1-$AM146)+INDEX(U$74:U$83,$AO146,1)*($AM146)</f>
        <v>10</v>
      </c>
      <c r="V146" s="1037" cm="1">
        <f t="array" ref="V146">INDEX(V$74:V$83,$AN146,1)*(1-$AM146)+INDEX(V$74:V$83,$AO146,1)*($AM146)</f>
        <v>3.1818181818181822E-2</v>
      </c>
      <c r="W146" s="424"/>
      <c r="X146" s="424"/>
      <c r="Y146" s="424"/>
      <c r="Z146" s="424"/>
      <c r="AA146" s="424"/>
      <c r="AB146" s="424"/>
      <c r="AC146" s="424"/>
      <c r="AD146" s="424"/>
      <c r="AE146" s="424"/>
      <c r="AF146" s="424"/>
      <c r="AG146" s="424"/>
      <c r="AH146" s="424"/>
      <c r="AI146" s="424"/>
      <c r="AJ146" s="424"/>
      <c r="AK146" s="424"/>
      <c r="AL146" s="424"/>
      <c r="AM146" s="1034" cm="1">
        <f t="array" ref="AM146">IF(OR((INDEX($K$74:$K$83,$AN146,1)-INDEX($K$74:$K$83,$AO146,1))=0,$K146&lt;INDEX($K$74:$K$83,$AO146,1)),0,(INDEX($K$74:$K$83,$AN146,1)-$K146)/(INDEX($K$74:$K$83,$AN146,1)-INDEX($K$74:$K$83,$AO146,1)))</f>
        <v>0.63636363636363635</v>
      </c>
      <c r="AN146" s="424" cm="1">
        <f t="array" ref="AN146">IF($K146&lt;INDEX(i_break,ROUNDDOWN((ROW($I146)-ROW($I$74))/i_p6_len,0)+1,1),i_p6_len,_xlfn.XMATCH($K146,$K$74:$K$83,1))</f>
        <v>3</v>
      </c>
      <c r="AO146" s="424">
        <f t="shared" si="4"/>
        <v>2</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6" cm="1">
        <f t="array" ref="O147">INDEX(O$74:O$83,$AN147,1)*(1-$AM147)+INDEX(O$74:O$83,$AO147,1)*($AM147)</f>
        <v>250</v>
      </c>
      <c r="P147" s="1036" cm="1">
        <f t="array" ref="P147">INDEX(P$74:P$83,$AN147,1)*(1-$AM147)+INDEX(P$74:P$83,$AO147,1)*($AM147)</f>
        <v>1600</v>
      </c>
      <c r="Q147" s="1037" cm="1">
        <f t="array" ref="Q147">INDEX(Q$74:Q$83,$AN147,1)*(1-$AM147)+INDEX(Q$74:Q$83,$AO147,1)*($AM147)</f>
        <v>0.8</v>
      </c>
      <c r="R147" s="1037" cm="1">
        <f t="array" ref="R147">INDEX(R$74:R$83,$AN147,1)*(1-$AM147)+INDEX(R$74:R$83,$AO147,1)*($AM147)</f>
        <v>0.8</v>
      </c>
      <c r="S147" s="1031" cm="1">
        <f t="array" ref="S147">INDEX([0]!i_pasture_stage_p6z,$J147+1,ROUNDDOWN((ROW($J147)-ROW($J$74))/i_p6_len,0)+1)</f>
        <v>1</v>
      </c>
      <c r="T147" s="1037" cm="1">
        <f t="array" ref="T147">INDEX(T$74:T$83,$AN147,1)*(1-$AM147)+INDEX(T$74:T$83,$AO147,1)*($AM147)</f>
        <v>0.3</v>
      </c>
      <c r="U147" s="1031" cm="1">
        <f t="array" ref="U147">INDEX(U$74:U$83,$AN147,1)*(1-$AM147)+INDEX(U$74:U$83,$AO147,1)*($AM147)</f>
        <v>10</v>
      </c>
      <c r="V147" s="1037" cm="1">
        <f t="array" ref="V147">INDEX(V$74:V$83,$AN147,1)*(1-$AM147)+INDEX(V$74:V$83,$AO147,1)*($AM147)</f>
        <v>0</v>
      </c>
      <c r="W147" s="424"/>
      <c r="X147" s="424"/>
      <c r="Y147" s="424"/>
      <c r="Z147" s="424"/>
      <c r="AA147" s="424"/>
      <c r="AB147" s="424"/>
      <c r="AC147" s="424"/>
      <c r="AD147" s="424"/>
      <c r="AE147" s="424"/>
      <c r="AF147" s="424"/>
      <c r="AG147" s="424"/>
      <c r="AH147" s="424"/>
      <c r="AI147" s="424"/>
      <c r="AJ147" s="424"/>
      <c r="AK147" s="424"/>
      <c r="AL147" s="424"/>
      <c r="AM147" s="1034" cm="1">
        <f t="array" ref="AM147">IF(OR((INDEX($K$74:$K$83,$AN147,1)-INDEX($K$74:$K$83,$AO147,1))=0,$K147&lt;INDEX($K$74:$K$83,$AO147,1)),0,(INDEX($K$74:$K$83,$AN147,1)-$K147)/(INDEX($K$74:$K$83,$AN147,1)-INDEX($K$74:$K$83,$AO147,1)))</f>
        <v>0</v>
      </c>
      <c r="AN147" s="424" cm="1">
        <f t="array" ref="AN147">IF($K147&lt;INDEX(i_break,ROUNDDOWN((ROW($I147)-ROW($I$74))/i_p6_len,0)+1,1),i_p6_len,_xlfn.XMATCH($K147,$K$74:$K$83,1))</f>
        <v>4</v>
      </c>
      <c r="AO147" s="424">
        <f t="shared" si="4"/>
        <v>3</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6" cm="1">
        <f t="array" ref="O148">INDEX(O$74:O$83,$AN148,1)*(1-$AM148)+INDEX(O$74:O$83,$AO148,1)*($AM148)</f>
        <v>250</v>
      </c>
      <c r="P148" s="1036" cm="1">
        <f t="array" ref="P148">INDEX(P$74:P$83,$AN148,1)*(1-$AM148)+INDEX(P$74:P$83,$AO148,1)*($AM148)</f>
        <v>4500</v>
      </c>
      <c r="Q148" s="1037" cm="1">
        <f t="array" ref="Q148">INDEX(Q$74:Q$83,$AN148,1)*(1-$AM148)+INDEX(Q$74:Q$83,$AO148,1)*($AM148)</f>
        <v>0.76</v>
      </c>
      <c r="R148" s="1037" cm="1">
        <f t="array" ref="R148">INDEX(R$74:R$83,$AN148,1)*(1-$AM148)+INDEX(R$74:R$83,$AO148,1)*($AM148)</f>
        <v>0.78</v>
      </c>
      <c r="S148" s="1031" cm="1">
        <f t="array" ref="S148">INDEX([0]!i_pasture_stage_p6z,$J148+1,ROUNDDOWN((ROW($J148)-ROW($J$74))/i_p6_len,0)+1)</f>
        <v>1</v>
      </c>
      <c r="T148" s="1037" cm="1">
        <f t="array" ref="T148">INDEX(T$74:T$83,$AN148,1)*(1-$AM148)+INDEX(T$74:T$83,$AO148,1)*($AM148)</f>
        <v>0.3</v>
      </c>
      <c r="U148" s="1031" cm="1">
        <f t="array" ref="U148">INDEX(U$74:U$83,$AN148,1)*(1-$AM148)+INDEX(U$74:U$83,$AO148,1)*($AM148)</f>
        <v>10</v>
      </c>
      <c r="V148" s="1037" cm="1">
        <f t="array" ref="V148">INDEX(V$74:V$83,$AN148,1)*(1-$AM148)+INDEX(V$74:V$83,$AO148,1)*($AM148)</f>
        <v>0</v>
      </c>
      <c r="W148" s="424"/>
      <c r="X148" s="424"/>
      <c r="Y148" s="424"/>
      <c r="Z148" s="424"/>
      <c r="AA148" s="424"/>
      <c r="AB148" s="424"/>
      <c r="AC148" s="424"/>
      <c r="AD148" s="424"/>
      <c r="AE148" s="424"/>
      <c r="AF148" s="424"/>
      <c r="AG148" s="424"/>
      <c r="AH148" s="424"/>
      <c r="AI148" s="424"/>
      <c r="AJ148" s="424"/>
      <c r="AK148" s="424"/>
      <c r="AL148" s="424"/>
      <c r="AM148" s="1034" cm="1">
        <f t="array" ref="AM148">IF(OR((INDEX($K$74:$K$83,$AN148,1)-INDEX($K$74:$K$83,$AO148,1))=0,$K148&lt;INDEX($K$74:$K$83,$AO148,1)),0,(INDEX($K$74:$K$83,$AN148,1)-$K148)/(INDEX($K$74:$K$83,$AN148,1)-INDEX($K$74:$K$83,$AO148,1)))</f>
        <v>0</v>
      </c>
      <c r="AN148" s="424" cm="1">
        <f t="array" ref="AN148">IF($K148&lt;INDEX(i_break,ROUNDDOWN((ROW($I148)-ROW($I$74))/i_p6_len,0)+1,1),i_p6_len,_xlfn.XMATCH($K148,$K$74:$K$83,1))</f>
        <v>5</v>
      </c>
      <c r="AO148" s="424">
        <f t="shared" si="4"/>
        <v>4</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6" cm="1">
        <f t="array" ref="O149">INDEX(O$74:O$83,$AN149,1)*(1-$AM149)+INDEX(O$74:O$83,$AO149,1)*($AM149)</f>
        <v>361.11111111111109</v>
      </c>
      <c r="P149" s="1036" cm="1">
        <f t="array" ref="P149">INDEX(P$74:P$83,$AN149,1)*(1-$AM149)+INDEX(P$74:P$83,$AO149,1)*($AM149)</f>
        <v>3744.4444444444443</v>
      </c>
      <c r="Q149" s="1037" cm="1">
        <f t="array" ref="Q149">INDEX(Q$74:Q$83,$AN149,1)*(1-$AM149)+INDEX(Q$74:Q$83,$AO149,1)*($AM149)</f>
        <v>0.66666666666666674</v>
      </c>
      <c r="R149" s="1037" cm="1">
        <f t="array" ref="R149">INDEX(R$74:R$83,$AN149,1)*(1-$AM149)+INDEX(R$74:R$83,$AO149,1)*($AM149)</f>
        <v>0.73444444444444446</v>
      </c>
      <c r="S149" s="1031" cm="1">
        <f t="array" ref="S149">INDEX([0]!i_pasture_stage_p6z,$J149+1,ROUNDDOWN((ROW($J149)-ROW($J$74))/i_p6_len,0)+1)</f>
        <v>1</v>
      </c>
      <c r="T149" s="1037" cm="1">
        <f t="array" ref="T149">INDEX(T$74:T$83,$AN149,1)*(1-$AM149)+INDEX(T$74:T$83,$AO149,1)*($AM149)</f>
        <v>0.3</v>
      </c>
      <c r="U149" s="1031" cm="1">
        <f t="array" ref="U149">INDEX(U$74:U$83,$AN149,1)*(1-$AM149)+INDEX(U$74:U$83,$AO149,1)*($AM149)</f>
        <v>10</v>
      </c>
      <c r="V149" s="1037" cm="1">
        <f t="array" ref="V149">INDEX(V$74:V$83,$AN149,1)*(1-$AM149)+INDEX(V$74:V$83,$AO149,1)*($AM149)</f>
        <v>0</v>
      </c>
      <c r="W149" s="424"/>
      <c r="X149" s="424"/>
      <c r="Y149" s="424"/>
      <c r="Z149" s="424"/>
      <c r="AA149" s="424"/>
      <c r="AB149" s="424"/>
      <c r="AC149" s="424"/>
      <c r="AD149" s="424"/>
      <c r="AE149" s="424"/>
      <c r="AF149" s="424"/>
      <c r="AG149" s="424"/>
      <c r="AH149" s="424"/>
      <c r="AI149" s="424"/>
      <c r="AJ149" s="424"/>
      <c r="AK149" s="424"/>
      <c r="AL149" s="424"/>
      <c r="AM149" s="1034" cm="1">
        <f t="array" ref="AM149">IF(OR((INDEX($K$74:$K$83,$AN149,1)-INDEX($K$74:$K$83,$AO149,1))=0,$K149&lt;INDEX($K$74:$K$83,$AO149,1)),0,(INDEX($K$74:$K$83,$AN149,1)-$K149)/(INDEX($K$74:$K$83,$AN149,1)-INDEX($K$74:$K$83,$AO149,1)))</f>
        <v>0.55555555555555558</v>
      </c>
      <c r="AN149" s="424" cm="1">
        <f t="array" ref="AN149">IF($K149&lt;INDEX(i_break,ROUNDDOWN((ROW($I149)-ROW($I$74))/i_p6_len,0)+1,1),i_p6_len,_xlfn.XMATCH($K149,$K$74:$K$83,1))</f>
        <v>6</v>
      </c>
      <c r="AO149" s="424">
        <f t="shared" si="4"/>
        <v>5</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6" cm="1">
        <f t="array" ref="O150">INDEX(O$74:O$83,$AN150,1)*(1-$AM150)+INDEX(O$74:O$83,$AO150,1)*($AM150)</f>
        <v>500</v>
      </c>
      <c r="P150" s="1036" cm="1">
        <f t="array" ref="P150">INDEX(P$74:P$83,$AN150,1)*(1-$AM150)+INDEX(P$74:P$83,$AO150,1)*($AM150)</f>
        <v>2570.1612903225805</v>
      </c>
      <c r="Q150" s="1037" cm="1">
        <f t="array" ref="Q150">INDEX(Q$74:Q$83,$AN150,1)*(1-$AM150)+INDEX(Q$74:Q$83,$AO150,1)*($AM150)</f>
        <v>0.53161290322580645</v>
      </c>
      <c r="R150" s="1037" cm="1">
        <f t="array" ref="R150">INDEX(R$74:R$83,$AN150,1)*(1-$AM150)+INDEX(R$74:R$83,$AO150,1)*($AM150)</f>
        <v>0.65604838709677415</v>
      </c>
      <c r="S150" s="1031" cm="1">
        <f t="array" ref="S150">INDEX([0]!i_pasture_stage_p6z,$J150+1,ROUNDDOWN((ROW($J150)-ROW($J$74))/i_p6_len,0)+1)</f>
        <v>1</v>
      </c>
      <c r="T150" s="1037" cm="1">
        <f t="array" ref="T150">INDEX(T$74:T$83,$AN150,1)*(1-$AM150)+INDEX(T$74:T$83,$AO150,1)*($AM150)</f>
        <v>0.3</v>
      </c>
      <c r="U150" s="1031" cm="1">
        <f t="array" ref="U150">INDEX(U$74:U$83,$AN150,1)*(1-$AM150)+INDEX(U$74:U$83,$AO150,1)*($AM150)</f>
        <v>10</v>
      </c>
      <c r="V150" s="1037" cm="1">
        <f t="array" ref="V150">INDEX(V$74:V$83,$AN150,1)*(1-$AM150)+INDEX(V$74:V$83,$AO150,1)*($AM150)</f>
        <v>0</v>
      </c>
      <c r="W150" s="424"/>
      <c r="X150" s="424"/>
      <c r="Y150" s="424"/>
      <c r="Z150" s="424"/>
      <c r="AA150" s="424"/>
      <c r="AB150" s="424"/>
      <c r="AC150" s="424"/>
      <c r="AD150" s="424"/>
      <c r="AE150" s="424"/>
      <c r="AF150" s="424"/>
      <c r="AG150" s="424"/>
      <c r="AH150" s="424"/>
      <c r="AI150" s="424"/>
      <c r="AJ150" s="424"/>
      <c r="AK150" s="424"/>
      <c r="AL150" s="424"/>
      <c r="AM150" s="1034" cm="1">
        <f t="array" ref="AM150">IF(OR((INDEX($K$74:$K$83,$AN150,1)-INDEX($K$74:$K$83,$AO150,1))=0,$K150&lt;INDEX($K$74:$K$83,$AO150,1)),0,(INDEX($K$74:$K$83,$AN150,1)-$K150)/(INDEX($K$74:$K$83,$AN150,1)-INDEX($K$74:$K$83,$AO150,1)))</f>
        <v>0.38709677419354838</v>
      </c>
      <c r="AN150" s="424" cm="1">
        <f t="array" ref="AN150">IF($K150&lt;INDEX(i_break,ROUNDDOWN((ROW($I150)-ROW($I$74))/i_p6_len,0)+1,1),i_p6_len,_xlfn.XMATCH($K150,$K$74:$K$83,1))</f>
        <v>7</v>
      </c>
      <c r="AO150" s="424">
        <f t="shared" si="4"/>
        <v>6</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6" cm="1">
        <f t="array" ref="O151">INDEX(O$74:O$83,$AN151,1)*(1-$AM151)+INDEX(O$74:O$83,$AO151,1)*($AM151)</f>
        <v>350</v>
      </c>
      <c r="P151" s="1036" cm="1">
        <f t="array" ref="P151">INDEX(P$74:P$83,$AN151,1)*(1-$AM151)+INDEX(P$74:P$83,$AO151,1)*($AM151)</f>
        <v>1450</v>
      </c>
      <c r="Q151" s="1037" cm="1">
        <f t="array" ref="Q151">INDEX(Q$74:Q$83,$AN151,1)*(1-$AM151)+INDEX(Q$74:Q$83,$AO151,1)*($AM151)</f>
        <v>0.5</v>
      </c>
      <c r="R151" s="1037" cm="1">
        <f t="array" ref="R151">INDEX(R$74:R$83,$AN151,1)*(1-$AM151)+INDEX(R$74:R$83,$AO151,1)*($AM151)</f>
        <v>0.59250000000000003</v>
      </c>
      <c r="S151" s="1031" cm="1">
        <f t="array" ref="S151">INDEX([0]!i_pasture_stage_p6z,$J151+1,ROUNDDOWN((ROW($J151)-ROW($J$74))/i_p6_len,0)+1)</f>
        <v>1</v>
      </c>
      <c r="T151" s="1037" cm="1">
        <f t="array" ref="T151">INDEX(T$74:T$83,$AN151,1)*(1-$AM151)+INDEX(T$74:T$83,$AO151,1)*($AM151)</f>
        <v>0.3</v>
      </c>
      <c r="U151" s="1031" cm="1">
        <f t="array" ref="U151">INDEX(U$74:U$83,$AN151,1)*(1-$AM151)+INDEX(U$74:U$83,$AO151,1)*($AM151)</f>
        <v>10</v>
      </c>
      <c r="V151" s="1037" cm="1">
        <f t="array" ref="V151">INDEX(V$74:V$83,$AN151,1)*(1-$AM151)+INDEX(V$74:V$83,$AO151,1)*($AM151)</f>
        <v>0</v>
      </c>
      <c r="W151" s="424"/>
      <c r="X151" s="424"/>
      <c r="Y151" s="424"/>
      <c r="Z151" s="424"/>
      <c r="AA151" s="424"/>
      <c r="AB151" s="424"/>
      <c r="AC151" s="424"/>
      <c r="AD151" s="424"/>
      <c r="AE151" s="424"/>
      <c r="AF151" s="424"/>
      <c r="AG151" s="424"/>
      <c r="AH151" s="424"/>
      <c r="AI151" s="424"/>
      <c r="AJ151" s="424"/>
      <c r="AK151" s="424"/>
      <c r="AL151" s="424"/>
      <c r="AM151" s="1034" cm="1">
        <f t="array" ref="AM151">IF(OR((INDEX($K$74:$K$83,$AN151,1)-INDEX($K$74:$K$83,$AO151,1))=0,$K151&lt;INDEX($K$74:$K$83,$AO151,1)),0,(INDEX($K$74:$K$83,$AN151,1)-$K151)/(INDEX($K$74:$K$83,$AN151,1)-INDEX($K$74:$K$83,$AO151,1)))</f>
        <v>0</v>
      </c>
      <c r="AN151" s="424" cm="1">
        <f t="array" ref="AN151">IF($K151&lt;INDEX(i_break,ROUNDDOWN((ROW($I151)-ROW($I$74))/i_p6_len,0)+1,1),i_p6_len,_xlfn.XMATCH($K151,$K$74:$K$83,1))</f>
        <v>8</v>
      </c>
      <c r="AO151" s="424">
        <f t="shared" si="4"/>
        <v>7</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6" cm="1">
        <f t="array" ref="O152">INDEX(O$74:O$83,$AN152,1)*(1-$AM152)+INDEX(O$74:O$83,$AO152,1)*($AM152)</f>
        <v>233</v>
      </c>
      <c r="P152" s="1036" cm="1">
        <f t="array" ref="P152">INDEX(P$74:P$83,$AN152,1)*(1-$AM152)+INDEX(P$74:P$83,$AO152,1)*($AM152)</f>
        <v>865</v>
      </c>
      <c r="Q152" s="1037" cm="1">
        <f t="array" ref="Q152">INDEX(Q$74:Q$83,$AN152,1)*(1-$AM152)+INDEX(Q$74:Q$83,$AO152,1)*($AM152)</f>
        <v>0.48635</v>
      </c>
      <c r="R152" s="1037" cm="1">
        <f t="array" ref="R152">INDEX(R$74:R$83,$AN152,1)*(1-$AM152)+INDEX(R$74:R$83,$AO152,1)*($AM152)</f>
        <v>0.56520000000000004</v>
      </c>
      <c r="S152" s="1031" cm="1">
        <f t="array" ref="S152">INDEX([0]!i_pasture_stage_p6z,$J152+1,ROUNDDOWN((ROW($J152)-ROW($J$74))/i_p6_len,0)+1)</f>
        <v>1</v>
      </c>
      <c r="T152" s="1037" cm="1">
        <f t="array" ref="T152">INDEX(T$74:T$83,$AN152,1)*(1-$AM152)+INDEX(T$74:T$83,$AO152,1)*($AM152)</f>
        <v>0.3</v>
      </c>
      <c r="U152" s="1031" cm="1">
        <f t="array" ref="U152">INDEX(U$74:U$83,$AN152,1)*(1-$AM152)+INDEX(U$74:U$83,$AO152,1)*($AM152)</f>
        <v>10</v>
      </c>
      <c r="V152" s="1037" cm="1">
        <f t="array" ref="V152">INDEX(V$74:V$83,$AN152,1)*(1-$AM152)+INDEX(V$74:V$83,$AO152,1)*($AM152)</f>
        <v>3.9000000000000007E-2</v>
      </c>
      <c r="W152" s="424"/>
      <c r="X152" s="424"/>
      <c r="Y152" s="424"/>
      <c r="Z152" s="424"/>
      <c r="AA152" s="424"/>
      <c r="AB152" s="424"/>
      <c r="AC152" s="424"/>
      <c r="AD152" s="424"/>
      <c r="AE152" s="424"/>
      <c r="AF152" s="424"/>
      <c r="AG152" s="424"/>
      <c r="AH152" s="424"/>
      <c r="AI152" s="424"/>
      <c r="AJ152" s="424"/>
      <c r="AK152" s="424"/>
      <c r="AL152" s="424"/>
      <c r="AM152" s="1034" cm="1">
        <f t="array" ref="AM152">IF(OR((INDEX($K$74:$K$83,$AN152,1)-INDEX($K$74:$K$83,$AO152,1))=0,$K152&lt;INDEX($K$74:$K$83,$AO152,1)),0,(INDEX($K$74:$K$83,$AN152,1)-$K152)/(INDEX($K$74:$K$83,$AN152,1)-INDEX($K$74:$K$83,$AO152,1)))</f>
        <v>0.22</v>
      </c>
      <c r="AN152" s="424" cm="1">
        <f t="array" ref="AN152">IF($K152&lt;INDEX(i_break,ROUNDDOWN((ROW($I152)-ROW($I$74))/i_p6_len,0)+1,1),i_p6_len,_xlfn.XMATCH($K152,$K$74:$K$83,1))</f>
        <v>9</v>
      </c>
      <c r="AO152" s="424">
        <f t="shared" si="4"/>
        <v>8</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9" cm="1">
        <f t="array" ref="O153">INDEX(O$74:O$83,$AN153,1)*(1-$AM153)+INDEX(O$74:O$83,$AO153,1)*($AM153)</f>
        <v>200</v>
      </c>
      <c r="P153" s="1039" cm="1">
        <f t="array" ref="P153">INDEX(P$74:P$83,$AN153,1)*(1-$AM153)+INDEX(P$74:P$83,$AO153,1)*($AM153)</f>
        <v>512.85714285714289</v>
      </c>
      <c r="Q153" s="1038" cm="1">
        <f t="array" ref="Q153">INDEX(Q$74:Q$83,$AN153,1)*(1-$AM153)+INDEX(Q$74:Q$83,$AO153,1)*($AM153)</f>
        <v>0.47535714285714281</v>
      </c>
      <c r="R153" s="1038" cm="1">
        <f t="array" ref="R153">INDEX(R$74:R$83,$AN153,1)*(1-$AM153)+INDEX(R$74:R$83,$AO153,1)*($AM153)</f>
        <v>0.53607142857142853</v>
      </c>
      <c r="S153" s="1032" cm="1">
        <f t="array" ref="S153">INDEX([0]!i_pasture_stage_p6z,$J153+1,ROUNDDOWN((ROW($J153)-ROW($J$74))/i_p6_len,0)+1)</f>
        <v>1</v>
      </c>
      <c r="T153" s="1038" cm="1">
        <f t="array" ref="T153">INDEX(T$74:T$83,$AN153,1)*(1-$AM153)+INDEX(T$74:T$83,$AO153,1)*($AM153)</f>
        <v>0.3</v>
      </c>
      <c r="U153" s="1032" cm="1">
        <f t="array" ref="U153">INDEX(U$74:U$83,$AN153,1)*(1-$AM153)+INDEX(U$74:U$83,$AO153,1)*($AM153)</f>
        <v>10</v>
      </c>
      <c r="V153" s="1038" cm="1">
        <f t="array" ref="V153">INDEX(V$74:V$83,$AN153,1)*(1-$AM153)+INDEX(V$74:V$83,$AO153,1)*($AM153)</f>
        <v>0.12142857142857143</v>
      </c>
      <c r="W153" s="496"/>
      <c r="X153" s="496"/>
      <c r="Y153" s="496"/>
      <c r="Z153" s="496"/>
      <c r="AA153" s="496"/>
      <c r="AB153" s="496"/>
      <c r="AC153" s="496"/>
      <c r="AD153" s="496"/>
      <c r="AE153" s="496"/>
      <c r="AF153" s="496"/>
      <c r="AG153" s="496"/>
      <c r="AH153" s="424"/>
      <c r="AI153" s="424"/>
      <c r="AJ153" s="424"/>
      <c r="AK153" s="424"/>
      <c r="AL153" s="424"/>
      <c r="AM153" s="1034" cm="1">
        <f t="array" ref="AM153">IF(OR((INDEX($K$74:$K$83,$AN153,1)-INDEX($K$74:$K$83,$AO153,1))=0,$K153&lt;INDEX($K$74:$K$83,$AO153,1)),0,(INDEX($K$74:$K$83,$AN153,1)-$K153)/(INDEX($K$74:$K$83,$AN153,1)-INDEX($K$74:$K$83,$AO153,1)))</f>
        <v>0.2857142857142857</v>
      </c>
      <c r="AN153" s="424" cm="1">
        <f t="array" ref="AN153">IF($K153&lt;INDEX(i_break,ROUNDDOWN((ROW($I153)-ROW($I$74))/i_p6_len,0)+1,1),i_p6_len,_xlfn.XMATCH($K153,$K$74:$K$83,1))</f>
        <v>10</v>
      </c>
      <c r="AO153" s="424">
        <f t="shared" si="4"/>
        <v>9</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811</v>
      </c>
      <c r="J154" s="695">
        <v>0</v>
      </c>
      <c r="K154" s="696">
        <f>Periods!N21</f>
        <v>43572</v>
      </c>
      <c r="L154" s="708">
        <f t="shared" ca="1" si="11"/>
        <v>21</v>
      </c>
      <c r="M154" s="697"/>
      <c r="N154" s="698"/>
      <c r="O154" s="1035" cm="1">
        <f t="array" ref="O154">INDEX(O$74:O$83,$AN154,1)*(1-$AM154)+INDEX(O$74:O$83,$AO154,1)*($AM154)</f>
        <v>200</v>
      </c>
      <c r="P154" s="1035" cm="1">
        <f t="array" ref="P154">INDEX(P$74:P$83,$AN154,1)*(1-$AM154)+INDEX(P$74:P$83,$AO154,1)*($AM154)</f>
        <v>438</v>
      </c>
      <c r="Q154" s="1040" cm="1">
        <f t="array" ref="Q154">INDEX(Q$74:Q$83,$AN154,1)*(1-$AM154)+INDEX(Q$74:Q$83,$AO154,1)*($AM154)</f>
        <v>0.47249999999999998</v>
      </c>
      <c r="R154" s="1040" cm="1">
        <f t="array" ref="R154">INDEX(R$74:R$83,$AN154,1)*(1-$AM154)+INDEX(R$74:R$83,$AO154,1)*($AM154)</f>
        <v>0.52749999999999997</v>
      </c>
      <c r="S154" s="1033" cm="1">
        <f t="array" ref="S154">INDEX([0]!i_pasture_stage_p6z,$J154+1,ROUNDDOWN((ROW($J154)-ROW($J$74))/i_p6_len,0)+1)</f>
        <v>1</v>
      </c>
      <c r="T154" s="1040" cm="1">
        <f t="array" ref="T154">INDEX(T$74:T$83,$AN154,1)*(1-$AM154)+INDEX(T$74:T$83,$AO154,1)*($AM154)</f>
        <v>0.3</v>
      </c>
      <c r="U154" s="1033" cm="1">
        <f t="array" ref="U154">INDEX(U$74:U$83,$AN154,1)*(1-$AM154)+INDEX(U$74:U$83,$AO154,1)*($AM154)</f>
        <v>10</v>
      </c>
      <c r="V154" s="1040"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4" cm="1">
        <f t="array" ref="AM154">IF(OR((INDEX($K$74:$K$83,$AN154,1)-INDEX($K$74:$K$83,$AO154,1))=0,$K154&lt;INDEX($K$74:$K$83,$AO154,1)),0,(INDEX($K$74:$K$83,$AN154,1)-$K154)/(INDEX($K$74:$K$83,$AN154,1)-INDEX($K$74:$K$83,$AO154,1)))</f>
        <v>0</v>
      </c>
      <c r="AN154" s="424" cm="1">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6" cm="1">
        <f t="array" ref="O155">INDEX(O$74:O$83,$AN155,1)*(1-$AM155)+INDEX(O$74:O$83,$AO155,1)*($AM155)</f>
        <v>200</v>
      </c>
      <c r="P155" s="1036" cm="1">
        <f t="array" ref="P155">INDEX(P$74:P$83,$AN155,1)*(1-$AM155)+INDEX(P$74:P$83,$AO155,1)*($AM155)</f>
        <v>438</v>
      </c>
      <c r="Q155" s="1037" cm="1">
        <f t="array" ref="Q155">INDEX(Q$74:Q$83,$AN155,1)*(1-$AM155)+INDEX(Q$74:Q$83,$AO155,1)*($AM155)</f>
        <v>0.47249999999999998</v>
      </c>
      <c r="R155" s="1037" cm="1">
        <f t="array" ref="R155">INDEX(R$74:R$83,$AN155,1)*(1-$AM155)+INDEX(R$74:R$83,$AO155,1)*($AM155)</f>
        <v>0.52749999999999997</v>
      </c>
      <c r="S155" s="1031" cm="1">
        <f t="array" ref="S155">INDEX([0]!i_pasture_stage_p6z,$J155+1,ROUNDDOWN((ROW($J155)-ROW($J$74))/i_p6_len,0)+1)</f>
        <v>1</v>
      </c>
      <c r="T155" s="1037" cm="1">
        <f t="array" ref="T155">INDEX(T$74:T$83,$AN155,1)*(1-$AM155)+INDEX(T$74:T$83,$AO155,1)*($AM155)</f>
        <v>0.3</v>
      </c>
      <c r="U155" s="1031" cm="1">
        <f t="array" ref="U155">INDEX(U$74:U$83,$AN155,1)*(1-$AM155)+INDEX(U$74:U$83,$AO155,1)*($AM155)</f>
        <v>10</v>
      </c>
      <c r="V155" s="1037"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4" cm="1">
        <f t="array" ref="AM155">IF(OR((INDEX($K$74:$K$83,$AN155,1)-INDEX($K$74:$K$83,$AO155,1))=0,$K155&lt;INDEX($K$74:$K$83,$AO155,1)),0,(INDEX($K$74:$K$83,$AN155,1)-$K155)/(INDEX($K$74:$K$83,$AN155,1)-INDEX($K$74:$K$83,$AO155,1)))</f>
        <v>0</v>
      </c>
      <c r="AN155" s="424" cm="1">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6" cm="1">
        <f t="array" ref="O156">INDEX(O$74:O$83,$AN156,1)*(1-$AM156)+INDEX(O$74:O$83,$AO156,1)*($AM156)</f>
        <v>206.45454545454544</v>
      </c>
      <c r="P156" s="1036" cm="1">
        <f t="array" ref="P156">INDEX(P$74:P$83,$AN156,1)*(1-$AM156)+INDEX(P$74:P$83,$AO156,1)*($AM156)</f>
        <v>704.5454545454545</v>
      </c>
      <c r="Q156" s="1037" cm="1">
        <f t="array" ref="Q156">INDEX(Q$74:Q$83,$AN156,1)*(1-$AM156)+INDEX(Q$74:Q$83,$AO156,1)*($AM156)</f>
        <v>0.81</v>
      </c>
      <c r="R156" s="1037" cm="1">
        <f t="array" ref="R156">INDEX(R$74:R$83,$AN156,1)*(1-$AM156)+INDEX(R$74:R$83,$AO156,1)*($AM156)</f>
        <v>0.81</v>
      </c>
      <c r="S156" s="1031" cm="1">
        <f t="array" ref="S156">INDEX([0]!i_pasture_stage_p6z,$J156+1,ROUNDDOWN((ROW($J156)-ROW($J$74))/i_p6_len,0)+1)</f>
        <v>0</v>
      </c>
      <c r="T156" s="1037" cm="1">
        <f t="array" ref="T156">INDEX(T$74:T$83,$AN156,1)*(1-$AM156)+INDEX(T$74:T$83,$AO156,1)*($AM156)</f>
        <v>0.3</v>
      </c>
      <c r="U156" s="1031" cm="1">
        <f t="array" ref="U156">INDEX(U$74:U$83,$AN156,1)*(1-$AM156)+INDEX(U$74:U$83,$AO156,1)*($AM156)</f>
        <v>10</v>
      </c>
      <c r="V156" s="1037" cm="1">
        <f t="array" ref="V156">INDEX(V$74:V$83,$AN156,1)*(1-$AM156)+INDEX(V$74:V$83,$AO156,1)*($AM156)</f>
        <v>3.1818181818181822E-2</v>
      </c>
      <c r="W156" s="424"/>
      <c r="X156" s="424"/>
      <c r="Y156" s="424"/>
      <c r="Z156" s="424"/>
      <c r="AA156" s="424"/>
      <c r="AB156" s="424"/>
      <c r="AC156" s="424"/>
      <c r="AD156" s="424"/>
      <c r="AE156" s="424"/>
      <c r="AF156" s="424"/>
      <c r="AG156" s="424"/>
      <c r="AH156" s="424"/>
      <c r="AI156" s="424"/>
      <c r="AJ156" s="424"/>
      <c r="AK156" s="424"/>
      <c r="AL156" s="424"/>
      <c r="AM156" s="1034" cm="1">
        <f t="array" ref="AM156">IF(OR((INDEX($K$74:$K$83,$AN156,1)-INDEX($K$74:$K$83,$AO156,1))=0,$K156&lt;INDEX($K$74:$K$83,$AO156,1)),0,(INDEX($K$74:$K$83,$AN156,1)-$K156)/(INDEX($K$74:$K$83,$AN156,1)-INDEX($K$74:$K$83,$AO156,1)))</f>
        <v>0.63636363636363635</v>
      </c>
      <c r="AN156" s="424" cm="1">
        <f t="array" ref="AN156">IF($K156&lt;INDEX(i_break,ROUNDDOWN((ROW($I156)-ROW($I$74))/i_p6_len,0)+1,1),i_p6_len,_xlfn.XMATCH($K156,$K$74:$K$83,1))</f>
        <v>3</v>
      </c>
      <c r="AO156" s="424">
        <f t="shared" si="4"/>
        <v>2</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6" cm="1">
        <f t="array" ref="O157">INDEX(O$74:O$83,$AN157,1)*(1-$AM157)+INDEX(O$74:O$83,$AO157,1)*($AM157)</f>
        <v>250</v>
      </c>
      <c r="P157" s="1036" cm="1">
        <f t="array" ref="P157">INDEX(P$74:P$83,$AN157,1)*(1-$AM157)+INDEX(P$74:P$83,$AO157,1)*($AM157)</f>
        <v>1600</v>
      </c>
      <c r="Q157" s="1037" cm="1">
        <f t="array" ref="Q157">INDEX(Q$74:Q$83,$AN157,1)*(1-$AM157)+INDEX(Q$74:Q$83,$AO157,1)*($AM157)</f>
        <v>0.8</v>
      </c>
      <c r="R157" s="1037" cm="1">
        <f t="array" ref="R157">INDEX(R$74:R$83,$AN157,1)*(1-$AM157)+INDEX(R$74:R$83,$AO157,1)*($AM157)</f>
        <v>0.8</v>
      </c>
      <c r="S157" s="1031" cm="1">
        <f t="array" ref="S157">INDEX([0]!i_pasture_stage_p6z,$J157+1,ROUNDDOWN((ROW($J157)-ROW($J$74))/i_p6_len,0)+1)</f>
        <v>1</v>
      </c>
      <c r="T157" s="1037" cm="1">
        <f t="array" ref="T157">INDEX(T$74:T$83,$AN157,1)*(1-$AM157)+INDEX(T$74:T$83,$AO157,1)*($AM157)</f>
        <v>0.3</v>
      </c>
      <c r="U157" s="1031" cm="1">
        <f t="array" ref="U157">INDEX(U$74:U$83,$AN157,1)*(1-$AM157)+INDEX(U$74:U$83,$AO157,1)*($AM157)</f>
        <v>10</v>
      </c>
      <c r="V157" s="1037" cm="1">
        <f t="array" ref="V157">INDEX(V$74:V$83,$AN157,1)*(1-$AM157)+INDEX(V$74:V$83,$AO157,1)*($AM157)</f>
        <v>0</v>
      </c>
      <c r="W157" s="424"/>
      <c r="X157" s="424"/>
      <c r="Y157" s="424"/>
      <c r="Z157" s="424"/>
      <c r="AA157" s="424"/>
      <c r="AB157" s="424"/>
      <c r="AC157" s="424"/>
      <c r="AD157" s="424"/>
      <c r="AE157" s="424"/>
      <c r="AF157" s="424"/>
      <c r="AG157" s="424"/>
      <c r="AH157" s="424"/>
      <c r="AI157" s="424"/>
      <c r="AJ157" s="424"/>
      <c r="AK157" s="424"/>
      <c r="AL157" s="424"/>
      <c r="AM157" s="1034" cm="1">
        <f t="array" ref="AM157">IF(OR((INDEX($K$74:$K$83,$AN157,1)-INDEX($K$74:$K$83,$AO157,1))=0,$K157&lt;INDEX($K$74:$K$83,$AO157,1)),0,(INDEX($K$74:$K$83,$AN157,1)-$K157)/(INDEX($K$74:$K$83,$AN157,1)-INDEX($K$74:$K$83,$AO157,1)))</f>
        <v>0</v>
      </c>
      <c r="AN157" s="424" cm="1">
        <f t="array" ref="AN157">IF($K157&lt;INDEX(i_break,ROUNDDOWN((ROW($I157)-ROW($I$74))/i_p6_len,0)+1,1),i_p6_len,_xlfn.XMATCH($K157,$K$74:$K$83,1))</f>
        <v>4</v>
      </c>
      <c r="AO157" s="424">
        <f t="shared" si="4"/>
        <v>3</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6" cm="1">
        <f t="array" ref="O158">INDEX(O$74:O$83,$AN158,1)*(1-$AM158)+INDEX(O$74:O$83,$AO158,1)*($AM158)</f>
        <v>250</v>
      </c>
      <c r="P158" s="1036" cm="1">
        <f t="array" ref="P158">INDEX(P$74:P$83,$AN158,1)*(1-$AM158)+INDEX(P$74:P$83,$AO158,1)*($AM158)</f>
        <v>4500</v>
      </c>
      <c r="Q158" s="1037" cm="1">
        <f t="array" ref="Q158">INDEX(Q$74:Q$83,$AN158,1)*(1-$AM158)+INDEX(Q$74:Q$83,$AO158,1)*($AM158)</f>
        <v>0.76</v>
      </c>
      <c r="R158" s="1037" cm="1">
        <f t="array" ref="R158">INDEX(R$74:R$83,$AN158,1)*(1-$AM158)+INDEX(R$74:R$83,$AO158,1)*($AM158)</f>
        <v>0.78</v>
      </c>
      <c r="S158" s="1031" cm="1">
        <f t="array" ref="S158">INDEX([0]!i_pasture_stage_p6z,$J158+1,ROUNDDOWN((ROW($J158)-ROW($J$74))/i_p6_len,0)+1)</f>
        <v>1</v>
      </c>
      <c r="T158" s="1037" cm="1">
        <f t="array" ref="T158">INDEX(T$74:T$83,$AN158,1)*(1-$AM158)+INDEX(T$74:T$83,$AO158,1)*($AM158)</f>
        <v>0.3</v>
      </c>
      <c r="U158" s="1031" cm="1">
        <f t="array" ref="U158">INDEX(U$74:U$83,$AN158,1)*(1-$AM158)+INDEX(U$74:U$83,$AO158,1)*($AM158)</f>
        <v>10</v>
      </c>
      <c r="V158" s="1037" cm="1">
        <f t="array" ref="V158">INDEX(V$74:V$83,$AN158,1)*(1-$AM158)+INDEX(V$74:V$83,$AO158,1)*($AM158)</f>
        <v>0</v>
      </c>
      <c r="W158" s="424"/>
      <c r="X158" s="424"/>
      <c r="Y158" s="424"/>
      <c r="Z158" s="424"/>
      <c r="AA158" s="424"/>
      <c r="AB158" s="424"/>
      <c r="AC158" s="424"/>
      <c r="AD158" s="424"/>
      <c r="AE158" s="424"/>
      <c r="AF158" s="424"/>
      <c r="AG158" s="424"/>
      <c r="AH158" s="424"/>
      <c r="AI158" s="424"/>
      <c r="AJ158" s="424"/>
      <c r="AK158" s="424"/>
      <c r="AL158" s="424"/>
      <c r="AM158" s="1034" cm="1">
        <f t="array" ref="AM158">IF(OR((INDEX($K$74:$K$83,$AN158,1)-INDEX($K$74:$K$83,$AO158,1))=0,$K158&lt;INDEX($K$74:$K$83,$AO158,1)),0,(INDEX($K$74:$K$83,$AN158,1)-$K158)/(INDEX($K$74:$K$83,$AN158,1)-INDEX($K$74:$K$83,$AO158,1)))</f>
        <v>0</v>
      </c>
      <c r="AN158" s="424" cm="1">
        <f t="array" ref="AN158">IF($K158&lt;INDEX(i_break,ROUNDDOWN((ROW($I158)-ROW($I$74))/i_p6_len,0)+1,1),i_p6_len,_xlfn.XMATCH($K158,$K$74:$K$83,1))</f>
        <v>5</v>
      </c>
      <c r="AO158" s="424">
        <f t="shared" si="4"/>
        <v>4</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6" cm="1">
        <f t="array" ref="O159">INDEX(O$74:O$83,$AN159,1)*(1-$AM159)+INDEX(O$74:O$83,$AO159,1)*($AM159)</f>
        <v>361.11111111111109</v>
      </c>
      <c r="P159" s="1036" cm="1">
        <f t="array" ref="P159">INDEX(P$74:P$83,$AN159,1)*(1-$AM159)+INDEX(P$74:P$83,$AO159,1)*($AM159)</f>
        <v>3744.4444444444443</v>
      </c>
      <c r="Q159" s="1037" cm="1">
        <f t="array" ref="Q159">INDEX(Q$74:Q$83,$AN159,1)*(1-$AM159)+INDEX(Q$74:Q$83,$AO159,1)*($AM159)</f>
        <v>0.66666666666666674</v>
      </c>
      <c r="R159" s="1037" cm="1">
        <f t="array" ref="R159">INDEX(R$74:R$83,$AN159,1)*(1-$AM159)+INDEX(R$74:R$83,$AO159,1)*($AM159)</f>
        <v>0.73444444444444446</v>
      </c>
      <c r="S159" s="1031" cm="1">
        <f t="array" ref="S159">INDEX([0]!i_pasture_stage_p6z,$J159+1,ROUNDDOWN((ROW($J159)-ROW($J$74))/i_p6_len,0)+1)</f>
        <v>1</v>
      </c>
      <c r="T159" s="1037" cm="1">
        <f t="array" ref="T159">INDEX(T$74:T$83,$AN159,1)*(1-$AM159)+INDEX(T$74:T$83,$AO159,1)*($AM159)</f>
        <v>0.3</v>
      </c>
      <c r="U159" s="1031" cm="1">
        <f t="array" ref="U159">INDEX(U$74:U$83,$AN159,1)*(1-$AM159)+INDEX(U$74:U$83,$AO159,1)*($AM159)</f>
        <v>10</v>
      </c>
      <c r="V159" s="1037" cm="1">
        <f t="array" ref="V159">INDEX(V$74:V$83,$AN159,1)*(1-$AM159)+INDEX(V$74:V$83,$AO159,1)*($AM159)</f>
        <v>0</v>
      </c>
      <c r="W159" s="424"/>
      <c r="X159" s="424"/>
      <c r="Y159" s="424"/>
      <c r="Z159" s="424"/>
      <c r="AA159" s="424"/>
      <c r="AB159" s="424"/>
      <c r="AC159" s="424"/>
      <c r="AD159" s="424"/>
      <c r="AE159" s="424"/>
      <c r="AF159" s="424"/>
      <c r="AG159" s="424"/>
      <c r="AH159" s="424"/>
      <c r="AI159" s="424"/>
      <c r="AJ159" s="424"/>
      <c r="AK159" s="424"/>
      <c r="AL159" s="424"/>
      <c r="AM159" s="1034" cm="1">
        <f t="array" ref="AM159">IF(OR((INDEX($K$74:$K$83,$AN159,1)-INDEX($K$74:$K$83,$AO159,1))=0,$K159&lt;INDEX($K$74:$K$83,$AO159,1)),0,(INDEX($K$74:$K$83,$AN159,1)-$K159)/(INDEX($K$74:$K$83,$AN159,1)-INDEX($K$74:$K$83,$AO159,1)))</f>
        <v>0.55555555555555558</v>
      </c>
      <c r="AN159" s="424" cm="1">
        <f t="array" ref="AN159">IF($K159&lt;INDEX(i_break,ROUNDDOWN((ROW($I159)-ROW($I$74))/i_p6_len,0)+1,1),i_p6_len,_xlfn.XMATCH($K159,$K$74:$K$83,1))</f>
        <v>6</v>
      </c>
      <c r="AO159" s="424">
        <f t="shared" si="4"/>
        <v>5</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6" cm="1">
        <f t="array" ref="O160">INDEX(O$74:O$83,$AN160,1)*(1-$AM160)+INDEX(O$74:O$83,$AO160,1)*($AM160)</f>
        <v>455.55555555555554</v>
      </c>
      <c r="P160" s="1036" cm="1">
        <f t="array" ref="P160">INDEX(P$74:P$83,$AN160,1)*(1-$AM160)+INDEX(P$74:P$83,$AO160,1)*($AM160)</f>
        <v>3102.2222222222222</v>
      </c>
      <c r="Q160" s="1037" cm="1">
        <f t="array" ref="Q160">INDEX(Q$74:Q$83,$AN160,1)*(1-$AM160)+INDEX(Q$74:Q$83,$AO160,1)*($AM160)</f>
        <v>0.58733333333333337</v>
      </c>
      <c r="R160" s="1037" cm="1">
        <f t="array" ref="R160">INDEX(R$74:R$83,$AN160,1)*(1-$AM160)+INDEX(R$74:R$83,$AO160,1)*($AM160)</f>
        <v>0.69572222222222224</v>
      </c>
      <c r="S160" s="1031" cm="1">
        <f t="array" ref="S160">INDEX([0]!i_pasture_stage_p6z,$J160+1,ROUNDDOWN((ROW($J160)-ROW($J$74))/i_p6_len,0)+1)</f>
        <v>1</v>
      </c>
      <c r="T160" s="1037" cm="1">
        <f t="array" ref="T160">INDEX(T$74:T$83,$AN160,1)*(1-$AM160)+INDEX(T$74:T$83,$AO160,1)*($AM160)</f>
        <v>0.3</v>
      </c>
      <c r="U160" s="1031" cm="1">
        <f t="array" ref="U160">INDEX(U$74:U$83,$AN160,1)*(1-$AM160)+INDEX(U$74:U$83,$AO160,1)*($AM160)</f>
        <v>10</v>
      </c>
      <c r="V160" s="1037" cm="1">
        <f t="array" ref="V160">INDEX(V$74:V$83,$AN160,1)*(1-$AM160)+INDEX(V$74:V$83,$AO160,1)*($AM160)</f>
        <v>0</v>
      </c>
      <c r="W160" s="424"/>
      <c r="X160" s="424"/>
      <c r="Y160" s="424"/>
      <c r="Z160" s="424"/>
      <c r="AA160" s="424"/>
      <c r="AB160" s="424"/>
      <c r="AC160" s="424"/>
      <c r="AD160" s="424"/>
      <c r="AE160" s="424"/>
      <c r="AF160" s="424"/>
      <c r="AG160" s="424"/>
      <c r="AH160" s="424"/>
      <c r="AI160" s="424"/>
      <c r="AJ160" s="424"/>
      <c r="AK160" s="424"/>
      <c r="AL160" s="424"/>
      <c r="AM160" s="1034" cm="1">
        <f t="array" ref="AM160">IF(OR((INDEX($K$74:$K$83,$AN160,1)-INDEX($K$74:$K$83,$AO160,1))=0,$K160&lt;INDEX($K$74:$K$83,$AO160,1)),0,(INDEX($K$74:$K$83,$AN160,1)-$K160)/(INDEX($K$74:$K$83,$AN160,1)-INDEX($K$74:$K$83,$AO160,1)))</f>
        <v>0.17777777777777778</v>
      </c>
      <c r="AN160" s="424" cm="1">
        <f t="array" ref="AN160">IF($K160&lt;INDEX(i_break,ROUNDDOWN((ROW($I160)-ROW($I$74))/i_p6_len,0)+1,1),i_p6_len,_xlfn.XMATCH($K160,$K$74:$K$83,1))</f>
        <v>6</v>
      </c>
      <c r="AO160" s="424">
        <f t="shared" si="4"/>
        <v>5</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6" cm="1">
        <f t="array" ref="O161">INDEX(O$74:O$83,$AN161,1)*(1-$AM161)+INDEX(O$74:O$83,$AO161,1)*($AM161)</f>
        <v>350</v>
      </c>
      <c r="P161" s="1036" cm="1">
        <f t="array" ref="P161">INDEX(P$74:P$83,$AN161,1)*(1-$AM161)+INDEX(P$74:P$83,$AO161,1)*($AM161)</f>
        <v>1450</v>
      </c>
      <c r="Q161" s="1037" cm="1">
        <f t="array" ref="Q161">INDEX(Q$74:Q$83,$AN161,1)*(1-$AM161)+INDEX(Q$74:Q$83,$AO161,1)*($AM161)</f>
        <v>0.5</v>
      </c>
      <c r="R161" s="1037" cm="1">
        <f t="array" ref="R161">INDEX(R$74:R$83,$AN161,1)*(1-$AM161)+INDEX(R$74:R$83,$AO161,1)*($AM161)</f>
        <v>0.59250000000000003</v>
      </c>
      <c r="S161" s="1031" cm="1">
        <f t="array" ref="S161">INDEX([0]!i_pasture_stage_p6z,$J161+1,ROUNDDOWN((ROW($J161)-ROW($J$74))/i_p6_len,0)+1)</f>
        <v>1</v>
      </c>
      <c r="T161" s="1037" cm="1">
        <f t="array" ref="T161">INDEX(T$74:T$83,$AN161,1)*(1-$AM161)+INDEX(T$74:T$83,$AO161,1)*($AM161)</f>
        <v>0.3</v>
      </c>
      <c r="U161" s="1031" cm="1">
        <f t="array" ref="U161">INDEX(U$74:U$83,$AN161,1)*(1-$AM161)+INDEX(U$74:U$83,$AO161,1)*($AM161)</f>
        <v>10</v>
      </c>
      <c r="V161" s="1037" cm="1">
        <f t="array" ref="V161">INDEX(V$74:V$83,$AN161,1)*(1-$AM161)+INDEX(V$74:V$83,$AO161,1)*($AM161)</f>
        <v>0</v>
      </c>
      <c r="W161" s="424"/>
      <c r="X161" s="424"/>
      <c r="Y161" s="424"/>
      <c r="Z161" s="424"/>
      <c r="AA161" s="424"/>
      <c r="AB161" s="424"/>
      <c r="AC161" s="424"/>
      <c r="AD161" s="424"/>
      <c r="AE161" s="424"/>
      <c r="AF161" s="424"/>
      <c r="AG161" s="424"/>
      <c r="AH161" s="424"/>
      <c r="AI161" s="424"/>
      <c r="AJ161" s="424"/>
      <c r="AK161" s="424"/>
      <c r="AL161" s="424"/>
      <c r="AM161" s="1034" cm="1">
        <f t="array" ref="AM161">IF(OR((INDEX($K$74:$K$83,$AN161,1)-INDEX($K$74:$K$83,$AO161,1))=0,$K161&lt;INDEX($K$74:$K$83,$AO161,1)),0,(INDEX($K$74:$K$83,$AN161,1)-$K161)/(INDEX($K$74:$K$83,$AN161,1)-INDEX($K$74:$K$83,$AO161,1)))</f>
        <v>0</v>
      </c>
      <c r="AN161" s="424" cm="1">
        <f t="array" ref="AN161">IF($K161&lt;INDEX(i_break,ROUNDDOWN((ROW($I161)-ROW($I$74))/i_p6_len,0)+1,1),i_p6_len,_xlfn.XMATCH($K161,$K$74:$K$83,1))</f>
        <v>8</v>
      </c>
      <c r="AO161" s="424">
        <f t="shared" si="4"/>
        <v>7</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6" cm="1">
        <f t="array" ref="O162">INDEX(O$74:O$83,$AN162,1)*(1-$AM162)+INDEX(O$74:O$83,$AO162,1)*($AM162)</f>
        <v>233</v>
      </c>
      <c r="P162" s="1036" cm="1">
        <f t="array" ref="P162">INDEX(P$74:P$83,$AN162,1)*(1-$AM162)+INDEX(P$74:P$83,$AO162,1)*($AM162)</f>
        <v>865</v>
      </c>
      <c r="Q162" s="1037" cm="1">
        <f t="array" ref="Q162">INDEX(Q$74:Q$83,$AN162,1)*(1-$AM162)+INDEX(Q$74:Q$83,$AO162,1)*($AM162)</f>
        <v>0.48635</v>
      </c>
      <c r="R162" s="1037" cm="1">
        <f t="array" ref="R162">INDEX(R$74:R$83,$AN162,1)*(1-$AM162)+INDEX(R$74:R$83,$AO162,1)*($AM162)</f>
        <v>0.56520000000000004</v>
      </c>
      <c r="S162" s="1031" cm="1">
        <f t="array" ref="S162">INDEX([0]!i_pasture_stage_p6z,$J162+1,ROUNDDOWN((ROW($J162)-ROW($J$74))/i_p6_len,0)+1)</f>
        <v>1</v>
      </c>
      <c r="T162" s="1037" cm="1">
        <f t="array" ref="T162">INDEX(T$74:T$83,$AN162,1)*(1-$AM162)+INDEX(T$74:T$83,$AO162,1)*($AM162)</f>
        <v>0.3</v>
      </c>
      <c r="U162" s="1031" cm="1">
        <f t="array" ref="U162">INDEX(U$74:U$83,$AN162,1)*(1-$AM162)+INDEX(U$74:U$83,$AO162,1)*($AM162)</f>
        <v>10</v>
      </c>
      <c r="V162" s="1037" cm="1">
        <f t="array" ref="V162">INDEX(V$74:V$83,$AN162,1)*(1-$AM162)+INDEX(V$74:V$83,$AO162,1)*($AM162)</f>
        <v>3.9000000000000007E-2</v>
      </c>
      <c r="W162" s="424"/>
      <c r="X162" s="424"/>
      <c r="Y162" s="424"/>
      <c r="Z162" s="424"/>
      <c r="AA162" s="424"/>
      <c r="AB162" s="424"/>
      <c r="AC162" s="424"/>
      <c r="AD162" s="424"/>
      <c r="AE162" s="424"/>
      <c r="AF162" s="424"/>
      <c r="AG162" s="424"/>
      <c r="AH162" s="424"/>
      <c r="AI162" s="424"/>
      <c r="AJ162" s="424"/>
      <c r="AK162" s="424"/>
      <c r="AL162" s="424"/>
      <c r="AM162" s="1034" cm="1">
        <f t="array" ref="AM162">IF(OR((INDEX($K$74:$K$83,$AN162,1)-INDEX($K$74:$K$83,$AO162,1))=0,$K162&lt;INDEX($K$74:$K$83,$AO162,1)),0,(INDEX($K$74:$K$83,$AN162,1)-$K162)/(INDEX($K$74:$K$83,$AN162,1)-INDEX($K$74:$K$83,$AO162,1)))</f>
        <v>0.22</v>
      </c>
      <c r="AN162" s="424" cm="1">
        <f t="array" ref="AN162">IF($K162&lt;INDEX(i_break,ROUNDDOWN((ROW($I162)-ROW($I$74))/i_p6_len,0)+1,1),i_p6_len,_xlfn.XMATCH($K162,$K$74:$K$83,1))</f>
        <v>9</v>
      </c>
      <c r="AO162" s="424">
        <f t="shared" si="4"/>
        <v>8</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9" cm="1">
        <f t="array" ref="O163">INDEX(O$74:O$83,$AN163,1)*(1-$AM163)+INDEX(O$74:O$83,$AO163,1)*($AM163)</f>
        <v>200</v>
      </c>
      <c r="P163" s="1039" cm="1">
        <f t="array" ref="P163">INDEX(P$74:P$83,$AN163,1)*(1-$AM163)+INDEX(P$74:P$83,$AO163,1)*($AM163)</f>
        <v>512.85714285714289</v>
      </c>
      <c r="Q163" s="1038" cm="1">
        <f t="array" ref="Q163">INDEX(Q$74:Q$83,$AN163,1)*(1-$AM163)+INDEX(Q$74:Q$83,$AO163,1)*($AM163)</f>
        <v>0.47535714285714281</v>
      </c>
      <c r="R163" s="1038" cm="1">
        <f t="array" ref="R163">INDEX(R$74:R$83,$AN163,1)*(1-$AM163)+INDEX(R$74:R$83,$AO163,1)*($AM163)</f>
        <v>0.53607142857142853</v>
      </c>
      <c r="S163" s="1032" cm="1">
        <f t="array" ref="S163">INDEX([0]!i_pasture_stage_p6z,$J163+1,ROUNDDOWN((ROW($J163)-ROW($J$74))/i_p6_len,0)+1)</f>
        <v>1</v>
      </c>
      <c r="T163" s="1038" cm="1">
        <f t="array" ref="T163">INDEX(T$74:T$83,$AN163,1)*(1-$AM163)+INDEX(T$74:T$83,$AO163,1)*($AM163)</f>
        <v>0.3</v>
      </c>
      <c r="U163" s="1032" cm="1">
        <f t="array" ref="U163">INDEX(U$74:U$83,$AN163,1)*(1-$AM163)+INDEX(U$74:U$83,$AO163,1)*($AM163)</f>
        <v>10</v>
      </c>
      <c r="V163" s="1038" cm="1">
        <f t="array" ref="V163">INDEX(V$74:V$83,$AN163,1)*(1-$AM163)+INDEX(V$74:V$83,$AO163,1)*($AM163)</f>
        <v>0.12142857142857143</v>
      </c>
      <c r="W163" s="496"/>
      <c r="X163" s="496"/>
      <c r="Y163" s="496"/>
      <c r="Z163" s="496"/>
      <c r="AA163" s="496"/>
      <c r="AB163" s="496"/>
      <c r="AC163" s="496"/>
      <c r="AD163" s="496"/>
      <c r="AE163" s="496"/>
      <c r="AF163" s="496"/>
      <c r="AG163" s="496"/>
      <c r="AH163" s="424"/>
      <c r="AI163" s="424"/>
      <c r="AJ163" s="424"/>
      <c r="AK163" s="424"/>
      <c r="AL163" s="424"/>
      <c r="AM163" s="1034" cm="1">
        <f t="array" ref="AM163">IF(OR((INDEX($K$74:$K$83,$AN163,1)-INDEX($K$74:$K$83,$AO163,1))=0,$K163&lt;INDEX($K$74:$K$83,$AO163,1)),0,(INDEX($K$74:$K$83,$AN163,1)-$K163)/(INDEX($K$74:$K$83,$AN163,1)-INDEX($K$74:$K$83,$AO163,1)))</f>
        <v>0.2857142857142857</v>
      </c>
      <c r="AN163" s="424" cm="1">
        <f t="array" ref="AN163">IF($K163&lt;INDEX(i_break,ROUNDDOWN((ROW($I163)-ROW($I$74))/i_p6_len,0)+1,1),i_p6_len,_xlfn.XMATCH($K163,$K$74:$K$83,1))</f>
        <v>10</v>
      </c>
      <c r="AO163" s="424">
        <f t="shared" si="4"/>
        <v>9</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812</v>
      </c>
      <c r="J164" s="695">
        <v>0</v>
      </c>
      <c r="K164" s="696">
        <f>Periods!O21</f>
        <v>43572</v>
      </c>
      <c r="L164" s="708">
        <f t="shared" ca="1" si="11"/>
        <v>21</v>
      </c>
      <c r="M164" s="697"/>
      <c r="N164" s="698"/>
      <c r="O164" s="1035" cm="1">
        <f t="array" ref="O164">INDEX(O$74:O$83,$AN164,1)*(1-$AM164)+INDEX(O$74:O$83,$AO164,1)*($AM164)</f>
        <v>200</v>
      </c>
      <c r="P164" s="1035" cm="1">
        <f t="array" ref="P164">INDEX(P$74:P$83,$AN164,1)*(1-$AM164)+INDEX(P$74:P$83,$AO164,1)*($AM164)</f>
        <v>438</v>
      </c>
      <c r="Q164" s="1040" cm="1">
        <f t="array" ref="Q164">INDEX(Q$74:Q$83,$AN164,1)*(1-$AM164)+INDEX(Q$74:Q$83,$AO164,1)*($AM164)</f>
        <v>0.47249999999999998</v>
      </c>
      <c r="R164" s="1040" cm="1">
        <f t="array" ref="R164">INDEX(R$74:R$83,$AN164,1)*(1-$AM164)+INDEX(R$74:R$83,$AO164,1)*($AM164)</f>
        <v>0.52749999999999997</v>
      </c>
      <c r="S164" s="1033" cm="1">
        <f t="array" ref="S164">INDEX([0]!i_pasture_stage_p6z,$J164+1,ROUNDDOWN((ROW($J164)-ROW($J$74))/i_p6_len,0)+1)</f>
        <v>1</v>
      </c>
      <c r="T164" s="1040" cm="1">
        <f t="array" ref="T164">INDEX(T$74:T$83,$AN164,1)*(1-$AM164)+INDEX(T$74:T$83,$AO164,1)*($AM164)</f>
        <v>0.3</v>
      </c>
      <c r="U164" s="1033" cm="1">
        <f t="array" ref="U164">INDEX(U$74:U$83,$AN164,1)*(1-$AM164)+INDEX(U$74:U$83,$AO164,1)*($AM164)</f>
        <v>10</v>
      </c>
      <c r="V164" s="1040"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4" cm="1">
        <f t="array" ref="AM164">IF(OR((INDEX($K$74:$K$83,$AN164,1)-INDEX($K$74:$K$83,$AO164,1))=0,$K164&lt;INDEX($K$74:$K$83,$AO164,1)),0,(INDEX($K$74:$K$83,$AN164,1)-$K164)/(INDEX($K$74:$K$83,$AN164,1)-INDEX($K$74:$K$83,$AO164,1)))</f>
        <v>0</v>
      </c>
      <c r="AN164" s="424" cm="1">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6" cm="1">
        <f t="array" ref="O165">INDEX(O$74:O$83,$AN165,1)*(1-$AM165)+INDEX(O$74:O$83,$AO165,1)*($AM165)</f>
        <v>200</v>
      </c>
      <c r="P165" s="1036" cm="1">
        <f t="array" ref="P165">INDEX(P$74:P$83,$AN165,1)*(1-$AM165)+INDEX(P$74:P$83,$AO165,1)*($AM165)</f>
        <v>438</v>
      </c>
      <c r="Q165" s="1037" cm="1">
        <f t="array" ref="Q165">INDEX(Q$74:Q$83,$AN165,1)*(1-$AM165)+INDEX(Q$74:Q$83,$AO165,1)*($AM165)</f>
        <v>0.47249999999999998</v>
      </c>
      <c r="R165" s="1037" cm="1">
        <f t="array" ref="R165">INDEX(R$74:R$83,$AN165,1)*(1-$AM165)+INDEX(R$74:R$83,$AO165,1)*($AM165)</f>
        <v>0.52749999999999997</v>
      </c>
      <c r="S165" s="1031" cm="1">
        <f t="array" ref="S165">INDEX([0]!i_pasture_stage_p6z,$J165+1,ROUNDDOWN((ROW($J165)-ROW($J$74))/i_p6_len,0)+1)</f>
        <v>1</v>
      </c>
      <c r="T165" s="1037" cm="1">
        <f t="array" ref="T165">INDEX(T$74:T$83,$AN165,1)*(1-$AM165)+INDEX(T$74:T$83,$AO165,1)*($AM165)</f>
        <v>0.3</v>
      </c>
      <c r="U165" s="1031" cm="1">
        <f t="array" ref="U165">INDEX(U$74:U$83,$AN165,1)*(1-$AM165)+INDEX(U$74:U$83,$AO165,1)*($AM165)</f>
        <v>10</v>
      </c>
      <c r="V165" s="1037"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4" cm="1">
        <f t="array" ref="AM165">IF(OR((INDEX($K$74:$K$83,$AN165,1)-INDEX($K$74:$K$83,$AO165,1))=0,$K165&lt;INDEX($K$74:$K$83,$AO165,1)),0,(INDEX($K$74:$K$83,$AN165,1)-$K165)/(INDEX($K$74:$K$83,$AN165,1)-INDEX($K$74:$K$83,$AO165,1)))</f>
        <v>0</v>
      </c>
      <c r="AN165" s="424" cm="1">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6" cm="1">
        <f t="array" ref="O166">INDEX(O$74:O$83,$AN166,1)*(1-$AM166)+INDEX(O$74:O$83,$AO166,1)*($AM166)</f>
        <v>206.45454545454544</v>
      </c>
      <c r="P166" s="1036" cm="1">
        <f t="array" ref="P166">INDEX(P$74:P$83,$AN166,1)*(1-$AM166)+INDEX(P$74:P$83,$AO166,1)*($AM166)</f>
        <v>704.5454545454545</v>
      </c>
      <c r="Q166" s="1037" cm="1">
        <f t="array" ref="Q166">INDEX(Q$74:Q$83,$AN166,1)*(1-$AM166)+INDEX(Q$74:Q$83,$AO166,1)*($AM166)</f>
        <v>0.81</v>
      </c>
      <c r="R166" s="1037" cm="1">
        <f t="array" ref="R166">INDEX(R$74:R$83,$AN166,1)*(1-$AM166)+INDEX(R$74:R$83,$AO166,1)*($AM166)</f>
        <v>0.81</v>
      </c>
      <c r="S166" s="1031" cm="1">
        <f t="array" ref="S166">INDEX([0]!i_pasture_stage_p6z,$J166+1,ROUNDDOWN((ROW($J166)-ROW($J$74))/i_p6_len,0)+1)</f>
        <v>0</v>
      </c>
      <c r="T166" s="1037" cm="1">
        <f t="array" ref="T166">INDEX(T$74:T$83,$AN166,1)*(1-$AM166)+INDEX(T$74:T$83,$AO166,1)*($AM166)</f>
        <v>0.3</v>
      </c>
      <c r="U166" s="1031" cm="1">
        <f t="array" ref="U166">INDEX(U$74:U$83,$AN166,1)*(1-$AM166)+INDEX(U$74:U$83,$AO166,1)*($AM166)</f>
        <v>10</v>
      </c>
      <c r="V166" s="1037" cm="1">
        <f t="array" ref="V166">INDEX(V$74:V$83,$AN166,1)*(1-$AM166)+INDEX(V$74:V$83,$AO166,1)*($AM166)</f>
        <v>3.1818181818181822E-2</v>
      </c>
      <c r="W166" s="424"/>
      <c r="X166" s="424"/>
      <c r="Y166" s="424"/>
      <c r="Z166" s="424"/>
      <c r="AA166" s="424"/>
      <c r="AB166" s="424"/>
      <c r="AC166" s="424"/>
      <c r="AD166" s="424"/>
      <c r="AE166" s="424"/>
      <c r="AF166" s="424"/>
      <c r="AG166" s="424"/>
      <c r="AH166" s="424"/>
      <c r="AI166" s="424"/>
      <c r="AJ166" s="424"/>
      <c r="AK166" s="424"/>
      <c r="AL166" s="424"/>
      <c r="AM166" s="1034" cm="1">
        <f t="array" ref="AM166">IF(OR((INDEX($K$74:$K$83,$AN166,1)-INDEX($K$74:$K$83,$AO166,1))=0,$K166&lt;INDEX($K$74:$K$83,$AO166,1)),0,(INDEX($K$74:$K$83,$AN166,1)-$K166)/(INDEX($K$74:$K$83,$AN166,1)-INDEX($K$74:$K$83,$AO166,1)))</f>
        <v>0.63636363636363635</v>
      </c>
      <c r="AN166" s="424" cm="1">
        <f t="array" ref="AN166">IF($K166&lt;INDEX(i_break,ROUNDDOWN((ROW($I166)-ROW($I$74))/i_p6_len,0)+1,1),i_p6_len,_xlfn.XMATCH($K166,$K$74:$K$83,1))</f>
        <v>3</v>
      </c>
      <c r="AO166" s="424">
        <f t="shared" si="4"/>
        <v>2</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6" cm="1">
        <f t="array" ref="O167">INDEX(O$74:O$83,$AN167,1)*(1-$AM167)+INDEX(O$74:O$83,$AO167,1)*($AM167)</f>
        <v>250</v>
      </c>
      <c r="P167" s="1036" cm="1">
        <f t="array" ref="P167">INDEX(P$74:P$83,$AN167,1)*(1-$AM167)+INDEX(P$74:P$83,$AO167,1)*($AM167)</f>
        <v>1600</v>
      </c>
      <c r="Q167" s="1037" cm="1">
        <f t="array" ref="Q167">INDEX(Q$74:Q$83,$AN167,1)*(1-$AM167)+INDEX(Q$74:Q$83,$AO167,1)*($AM167)</f>
        <v>0.8</v>
      </c>
      <c r="R167" s="1037" cm="1">
        <f t="array" ref="R167">INDEX(R$74:R$83,$AN167,1)*(1-$AM167)+INDEX(R$74:R$83,$AO167,1)*($AM167)</f>
        <v>0.8</v>
      </c>
      <c r="S167" s="1031" cm="1">
        <f t="array" ref="S167">INDEX([0]!i_pasture_stage_p6z,$J167+1,ROUNDDOWN((ROW($J167)-ROW($J$74))/i_p6_len,0)+1)</f>
        <v>1</v>
      </c>
      <c r="T167" s="1037" cm="1">
        <f t="array" ref="T167">INDEX(T$74:T$83,$AN167,1)*(1-$AM167)+INDEX(T$74:T$83,$AO167,1)*($AM167)</f>
        <v>0.3</v>
      </c>
      <c r="U167" s="1031" cm="1">
        <f t="array" ref="U167">INDEX(U$74:U$83,$AN167,1)*(1-$AM167)+INDEX(U$74:U$83,$AO167,1)*($AM167)</f>
        <v>10</v>
      </c>
      <c r="V167" s="1037" cm="1">
        <f t="array" ref="V167">INDEX(V$74:V$83,$AN167,1)*(1-$AM167)+INDEX(V$74:V$83,$AO167,1)*($AM167)</f>
        <v>0</v>
      </c>
      <c r="W167" s="424"/>
      <c r="X167" s="424"/>
      <c r="Y167" s="424"/>
      <c r="Z167" s="424"/>
      <c r="AA167" s="424"/>
      <c r="AB167" s="424"/>
      <c r="AC167" s="424"/>
      <c r="AD167" s="424"/>
      <c r="AE167" s="424"/>
      <c r="AF167" s="424"/>
      <c r="AG167" s="424"/>
      <c r="AH167" s="424"/>
      <c r="AI167" s="424"/>
      <c r="AJ167" s="424"/>
      <c r="AK167" s="424"/>
      <c r="AL167" s="424"/>
      <c r="AM167" s="1034" cm="1">
        <f t="array" ref="AM167">IF(OR((INDEX($K$74:$K$83,$AN167,1)-INDEX($K$74:$K$83,$AO167,1))=0,$K167&lt;INDEX($K$74:$K$83,$AO167,1)),0,(INDEX($K$74:$K$83,$AN167,1)-$K167)/(INDEX($K$74:$K$83,$AN167,1)-INDEX($K$74:$K$83,$AO167,1)))</f>
        <v>0</v>
      </c>
      <c r="AN167" s="424" cm="1">
        <f t="array" ref="AN167">IF($K167&lt;INDEX(i_break,ROUNDDOWN((ROW($I167)-ROW($I$74))/i_p6_len,0)+1,1),i_p6_len,_xlfn.XMATCH($K167,$K$74:$K$83,1))</f>
        <v>4</v>
      </c>
      <c r="AO167" s="424">
        <f t="shared" si="4"/>
        <v>3</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6" cm="1">
        <f t="array" ref="O168">INDEX(O$74:O$83,$AN168,1)*(1-$AM168)+INDEX(O$74:O$83,$AO168,1)*($AM168)</f>
        <v>250</v>
      </c>
      <c r="P168" s="1036" cm="1">
        <f t="array" ref="P168">INDEX(P$74:P$83,$AN168,1)*(1-$AM168)+INDEX(P$74:P$83,$AO168,1)*($AM168)</f>
        <v>4500</v>
      </c>
      <c r="Q168" s="1037" cm="1">
        <f t="array" ref="Q168">INDEX(Q$74:Q$83,$AN168,1)*(1-$AM168)+INDEX(Q$74:Q$83,$AO168,1)*($AM168)</f>
        <v>0.76</v>
      </c>
      <c r="R168" s="1037" cm="1">
        <f t="array" ref="R168">INDEX(R$74:R$83,$AN168,1)*(1-$AM168)+INDEX(R$74:R$83,$AO168,1)*($AM168)</f>
        <v>0.78</v>
      </c>
      <c r="S168" s="1031" cm="1">
        <f t="array" ref="S168">INDEX([0]!i_pasture_stage_p6z,$J168+1,ROUNDDOWN((ROW($J168)-ROW($J$74))/i_p6_len,0)+1)</f>
        <v>1</v>
      </c>
      <c r="T168" s="1037" cm="1">
        <f t="array" ref="T168">INDEX(T$74:T$83,$AN168,1)*(1-$AM168)+INDEX(T$74:T$83,$AO168,1)*($AM168)</f>
        <v>0.3</v>
      </c>
      <c r="U168" s="1031" cm="1">
        <f t="array" ref="U168">INDEX(U$74:U$83,$AN168,1)*(1-$AM168)+INDEX(U$74:U$83,$AO168,1)*($AM168)</f>
        <v>10</v>
      </c>
      <c r="V168" s="1037" cm="1">
        <f t="array" ref="V168">INDEX(V$74:V$83,$AN168,1)*(1-$AM168)+INDEX(V$74:V$83,$AO168,1)*($AM168)</f>
        <v>0</v>
      </c>
      <c r="W168" s="424"/>
      <c r="X168" s="424"/>
      <c r="Y168" s="424"/>
      <c r="Z168" s="424"/>
      <c r="AA168" s="424"/>
      <c r="AB168" s="424"/>
      <c r="AC168" s="424"/>
      <c r="AD168" s="424"/>
      <c r="AE168" s="424"/>
      <c r="AF168" s="424"/>
      <c r="AG168" s="424"/>
      <c r="AH168" s="424"/>
      <c r="AI168" s="424"/>
      <c r="AJ168" s="424"/>
      <c r="AK168" s="424"/>
      <c r="AL168" s="424"/>
      <c r="AM168" s="1034" cm="1">
        <f t="array" ref="AM168">IF(OR((INDEX($K$74:$K$83,$AN168,1)-INDEX($K$74:$K$83,$AO168,1))=0,$K168&lt;INDEX($K$74:$K$83,$AO168,1)),0,(INDEX($K$74:$K$83,$AN168,1)-$K168)/(INDEX($K$74:$K$83,$AN168,1)-INDEX($K$74:$K$83,$AO168,1)))</f>
        <v>0</v>
      </c>
      <c r="AN168" s="424" cm="1">
        <f t="array" ref="AN168">IF($K168&lt;INDEX(i_break,ROUNDDOWN((ROW($I168)-ROW($I$74))/i_p6_len,0)+1,1),i_p6_len,_xlfn.XMATCH($K168,$K$74:$K$83,1))</f>
        <v>5</v>
      </c>
      <c r="AO168" s="424">
        <f t="shared" si="4"/>
        <v>4</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6" cm="1">
        <f t="array" ref="O169">INDEX(O$74:O$83,$AN169,1)*(1-$AM169)+INDEX(O$74:O$83,$AO169,1)*($AM169)</f>
        <v>361.11111111111109</v>
      </c>
      <c r="P169" s="1036" cm="1">
        <f t="array" ref="P169">INDEX(P$74:P$83,$AN169,1)*(1-$AM169)+INDEX(P$74:P$83,$AO169,1)*($AM169)</f>
        <v>3744.4444444444443</v>
      </c>
      <c r="Q169" s="1037" cm="1">
        <f t="array" ref="Q169">INDEX(Q$74:Q$83,$AN169,1)*(1-$AM169)+INDEX(Q$74:Q$83,$AO169,1)*($AM169)</f>
        <v>0.66666666666666674</v>
      </c>
      <c r="R169" s="1037" cm="1">
        <f t="array" ref="R169">INDEX(R$74:R$83,$AN169,1)*(1-$AM169)+INDEX(R$74:R$83,$AO169,1)*($AM169)</f>
        <v>0.73444444444444446</v>
      </c>
      <c r="S169" s="1031" cm="1">
        <f t="array" ref="S169">INDEX([0]!i_pasture_stage_p6z,$J169+1,ROUNDDOWN((ROW($J169)-ROW($J$74))/i_p6_len,0)+1)</f>
        <v>1</v>
      </c>
      <c r="T169" s="1037" cm="1">
        <f t="array" ref="T169">INDEX(T$74:T$83,$AN169,1)*(1-$AM169)+INDEX(T$74:T$83,$AO169,1)*($AM169)</f>
        <v>0.3</v>
      </c>
      <c r="U169" s="1031" cm="1">
        <f t="array" ref="U169">INDEX(U$74:U$83,$AN169,1)*(1-$AM169)+INDEX(U$74:U$83,$AO169,1)*($AM169)</f>
        <v>10</v>
      </c>
      <c r="V169" s="1037" cm="1">
        <f t="array" ref="V169">INDEX(V$74:V$83,$AN169,1)*(1-$AM169)+INDEX(V$74:V$83,$AO169,1)*($AM169)</f>
        <v>0</v>
      </c>
      <c r="W169" s="424"/>
      <c r="X169" s="424"/>
      <c r="Y169" s="424"/>
      <c r="Z169" s="424"/>
      <c r="AA169" s="424"/>
      <c r="AB169" s="424"/>
      <c r="AC169" s="424"/>
      <c r="AD169" s="424"/>
      <c r="AE169" s="424"/>
      <c r="AF169" s="424"/>
      <c r="AG169" s="424"/>
      <c r="AH169" s="424"/>
      <c r="AI169" s="424"/>
      <c r="AJ169" s="424"/>
      <c r="AK169" s="424"/>
      <c r="AL169" s="424"/>
      <c r="AM169" s="1034" cm="1">
        <f t="array" ref="AM169">IF(OR((INDEX($K$74:$K$83,$AN169,1)-INDEX($K$74:$K$83,$AO169,1))=0,$K169&lt;INDEX($K$74:$K$83,$AO169,1)),0,(INDEX($K$74:$K$83,$AN169,1)-$K169)/(INDEX($K$74:$K$83,$AN169,1)-INDEX($K$74:$K$83,$AO169,1)))</f>
        <v>0.55555555555555558</v>
      </c>
      <c r="AN169" s="424" cm="1">
        <f t="array" ref="AN169">IF($K169&lt;INDEX(i_break,ROUNDDOWN((ROW($I169)-ROW($I$74))/i_p6_len,0)+1,1),i_p6_len,_xlfn.XMATCH($K169,$K$74:$K$83,1))</f>
        <v>6</v>
      </c>
      <c r="AO169" s="424">
        <f t="shared" si="4"/>
        <v>5</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6" cm="1">
        <f t="array" ref="O170">INDEX(O$74:O$83,$AN170,1)*(1-$AM170)+INDEX(O$74:O$83,$AO170,1)*($AM170)</f>
        <v>455.55555555555554</v>
      </c>
      <c r="P170" s="1036" cm="1">
        <f t="array" ref="P170">INDEX(P$74:P$83,$AN170,1)*(1-$AM170)+INDEX(P$74:P$83,$AO170,1)*($AM170)</f>
        <v>3102.2222222222222</v>
      </c>
      <c r="Q170" s="1037" cm="1">
        <f t="array" ref="Q170">INDEX(Q$74:Q$83,$AN170,1)*(1-$AM170)+INDEX(Q$74:Q$83,$AO170,1)*($AM170)</f>
        <v>0.58733333333333337</v>
      </c>
      <c r="R170" s="1037" cm="1">
        <f t="array" ref="R170">INDEX(R$74:R$83,$AN170,1)*(1-$AM170)+INDEX(R$74:R$83,$AO170,1)*($AM170)</f>
        <v>0.69572222222222224</v>
      </c>
      <c r="S170" s="1031" cm="1">
        <f t="array" ref="S170">INDEX([0]!i_pasture_stage_p6z,$J170+1,ROUNDDOWN((ROW($J170)-ROW($J$74))/i_p6_len,0)+1)</f>
        <v>1</v>
      </c>
      <c r="T170" s="1037" cm="1">
        <f t="array" ref="T170">INDEX(T$74:T$83,$AN170,1)*(1-$AM170)+INDEX(T$74:T$83,$AO170,1)*($AM170)</f>
        <v>0.3</v>
      </c>
      <c r="U170" s="1031" cm="1">
        <f t="array" ref="U170">INDEX(U$74:U$83,$AN170,1)*(1-$AM170)+INDEX(U$74:U$83,$AO170,1)*($AM170)</f>
        <v>10</v>
      </c>
      <c r="V170" s="1037" cm="1">
        <f t="array" ref="V170">INDEX(V$74:V$83,$AN170,1)*(1-$AM170)+INDEX(V$74:V$83,$AO170,1)*($AM170)</f>
        <v>0</v>
      </c>
      <c r="W170" s="424"/>
      <c r="X170" s="424"/>
      <c r="Y170" s="424"/>
      <c r="Z170" s="424"/>
      <c r="AA170" s="424"/>
      <c r="AB170" s="424"/>
      <c r="AC170" s="424"/>
      <c r="AD170" s="424"/>
      <c r="AE170" s="424"/>
      <c r="AF170" s="424"/>
      <c r="AG170" s="424"/>
      <c r="AH170" s="424"/>
      <c r="AI170" s="424"/>
      <c r="AJ170" s="424"/>
      <c r="AK170" s="424"/>
      <c r="AL170" s="424"/>
      <c r="AM170" s="1034" cm="1">
        <f t="array" ref="AM170">IF(OR((INDEX($K$74:$K$83,$AN170,1)-INDEX($K$74:$K$83,$AO170,1))=0,$K170&lt;INDEX($K$74:$K$83,$AO170,1)),0,(INDEX($K$74:$K$83,$AN170,1)-$K170)/(INDEX($K$74:$K$83,$AN170,1)-INDEX($K$74:$K$83,$AO170,1)))</f>
        <v>0.17777777777777778</v>
      </c>
      <c r="AN170" s="424" cm="1">
        <f t="array" ref="AN170">IF($K170&lt;INDEX(i_break,ROUNDDOWN((ROW($I170)-ROW($I$74))/i_p6_len,0)+1,1),i_p6_len,_xlfn.XMATCH($K170,$K$74:$K$83,1))</f>
        <v>6</v>
      </c>
      <c r="AO170" s="424">
        <f t="shared" si="4"/>
        <v>5</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6" cm="1">
        <f t="array" ref="O171">INDEX(O$74:O$83,$AN171,1)*(1-$AM171)+INDEX(O$74:O$83,$AO171,1)*($AM171)</f>
        <v>350</v>
      </c>
      <c r="P171" s="1036" cm="1">
        <f t="array" ref="P171">INDEX(P$74:P$83,$AN171,1)*(1-$AM171)+INDEX(P$74:P$83,$AO171,1)*($AM171)</f>
        <v>1450</v>
      </c>
      <c r="Q171" s="1037" cm="1">
        <f t="array" ref="Q171">INDEX(Q$74:Q$83,$AN171,1)*(1-$AM171)+INDEX(Q$74:Q$83,$AO171,1)*($AM171)</f>
        <v>0.5</v>
      </c>
      <c r="R171" s="1037" cm="1">
        <f t="array" ref="R171">INDEX(R$74:R$83,$AN171,1)*(1-$AM171)+INDEX(R$74:R$83,$AO171,1)*($AM171)</f>
        <v>0.59250000000000003</v>
      </c>
      <c r="S171" s="1031" cm="1">
        <f t="array" ref="S171">INDEX([0]!i_pasture_stage_p6z,$J171+1,ROUNDDOWN((ROW($J171)-ROW($J$74))/i_p6_len,0)+1)</f>
        <v>1</v>
      </c>
      <c r="T171" s="1037" cm="1">
        <f t="array" ref="T171">INDEX(T$74:T$83,$AN171,1)*(1-$AM171)+INDEX(T$74:T$83,$AO171,1)*($AM171)</f>
        <v>0.3</v>
      </c>
      <c r="U171" s="1031" cm="1">
        <f t="array" ref="U171">INDEX(U$74:U$83,$AN171,1)*(1-$AM171)+INDEX(U$74:U$83,$AO171,1)*($AM171)</f>
        <v>10</v>
      </c>
      <c r="V171" s="1037" cm="1">
        <f t="array" ref="V171">INDEX(V$74:V$83,$AN171,1)*(1-$AM171)+INDEX(V$74:V$83,$AO171,1)*($AM171)</f>
        <v>0</v>
      </c>
      <c r="W171" s="424"/>
      <c r="X171" s="424"/>
      <c r="Y171" s="424"/>
      <c r="Z171" s="424"/>
      <c r="AA171" s="424"/>
      <c r="AB171" s="424"/>
      <c r="AC171" s="424"/>
      <c r="AD171" s="424"/>
      <c r="AE171" s="424"/>
      <c r="AF171" s="424"/>
      <c r="AG171" s="424"/>
      <c r="AH171" s="424"/>
      <c r="AI171" s="424"/>
      <c r="AJ171" s="424"/>
      <c r="AK171" s="424"/>
      <c r="AL171" s="424"/>
      <c r="AM171" s="1034" cm="1">
        <f t="array" ref="AM171">IF(OR((INDEX($K$74:$K$83,$AN171,1)-INDEX($K$74:$K$83,$AO171,1))=0,$K171&lt;INDEX($K$74:$K$83,$AO171,1)),0,(INDEX($K$74:$K$83,$AN171,1)-$K171)/(INDEX($K$74:$K$83,$AN171,1)-INDEX($K$74:$K$83,$AO171,1)))</f>
        <v>0</v>
      </c>
      <c r="AN171" s="424" cm="1">
        <f t="array" ref="AN171">IF($K171&lt;INDEX(i_break,ROUNDDOWN((ROW($I171)-ROW($I$74))/i_p6_len,0)+1,1),i_p6_len,_xlfn.XMATCH($K171,$K$74:$K$83,1))</f>
        <v>8</v>
      </c>
      <c r="AO171" s="424">
        <f t="shared" si="4"/>
        <v>7</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6" cm="1">
        <f t="array" ref="O172">INDEX(O$74:O$83,$AN172,1)*(1-$AM172)+INDEX(O$74:O$83,$AO172,1)*($AM172)</f>
        <v>233</v>
      </c>
      <c r="P172" s="1036" cm="1">
        <f t="array" ref="P172">INDEX(P$74:P$83,$AN172,1)*(1-$AM172)+INDEX(P$74:P$83,$AO172,1)*($AM172)</f>
        <v>865</v>
      </c>
      <c r="Q172" s="1037" cm="1">
        <f t="array" ref="Q172">INDEX(Q$74:Q$83,$AN172,1)*(1-$AM172)+INDEX(Q$74:Q$83,$AO172,1)*($AM172)</f>
        <v>0.48635</v>
      </c>
      <c r="R172" s="1037" cm="1">
        <f t="array" ref="R172">INDEX(R$74:R$83,$AN172,1)*(1-$AM172)+INDEX(R$74:R$83,$AO172,1)*($AM172)</f>
        <v>0.56520000000000004</v>
      </c>
      <c r="S172" s="1031" cm="1">
        <f t="array" ref="S172">INDEX([0]!i_pasture_stage_p6z,$J172+1,ROUNDDOWN((ROW($J172)-ROW($J$74))/i_p6_len,0)+1)</f>
        <v>1</v>
      </c>
      <c r="T172" s="1037" cm="1">
        <f t="array" ref="T172">INDEX(T$74:T$83,$AN172,1)*(1-$AM172)+INDEX(T$74:T$83,$AO172,1)*($AM172)</f>
        <v>0.3</v>
      </c>
      <c r="U172" s="1031" cm="1">
        <f t="array" ref="U172">INDEX(U$74:U$83,$AN172,1)*(1-$AM172)+INDEX(U$74:U$83,$AO172,1)*($AM172)</f>
        <v>10</v>
      </c>
      <c r="V172" s="1037" cm="1">
        <f t="array" ref="V172">INDEX(V$74:V$83,$AN172,1)*(1-$AM172)+INDEX(V$74:V$83,$AO172,1)*($AM172)</f>
        <v>3.9000000000000007E-2</v>
      </c>
      <c r="W172" s="424"/>
      <c r="X172" s="424"/>
      <c r="Y172" s="424"/>
      <c r="Z172" s="424"/>
      <c r="AA172" s="424"/>
      <c r="AB172" s="424"/>
      <c r="AC172" s="424"/>
      <c r="AD172" s="424"/>
      <c r="AE172" s="424"/>
      <c r="AF172" s="424"/>
      <c r="AG172" s="424"/>
      <c r="AH172" s="424"/>
      <c r="AI172" s="424"/>
      <c r="AJ172" s="424"/>
      <c r="AK172" s="424"/>
      <c r="AL172" s="424"/>
      <c r="AM172" s="1034" cm="1">
        <f t="array" ref="AM172">IF(OR((INDEX($K$74:$K$83,$AN172,1)-INDEX($K$74:$K$83,$AO172,1))=0,$K172&lt;INDEX($K$74:$K$83,$AO172,1)),0,(INDEX($K$74:$K$83,$AN172,1)-$K172)/(INDEX($K$74:$K$83,$AN172,1)-INDEX($K$74:$K$83,$AO172,1)))</f>
        <v>0.22</v>
      </c>
      <c r="AN172" s="424" cm="1">
        <f t="array" ref="AN172">IF($K172&lt;INDEX(i_break,ROUNDDOWN((ROW($I172)-ROW($I$74))/i_p6_len,0)+1,1),i_p6_len,_xlfn.XMATCH($K172,$K$74:$K$83,1))</f>
        <v>9</v>
      </c>
      <c r="AO172" s="424">
        <f t="shared" si="4"/>
        <v>8</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9" cm="1">
        <f t="array" ref="O173">INDEX(O$74:O$83,$AN173,1)*(1-$AM173)+INDEX(O$74:O$83,$AO173,1)*($AM173)</f>
        <v>200</v>
      </c>
      <c r="P173" s="1039" cm="1">
        <f t="array" ref="P173">INDEX(P$74:P$83,$AN173,1)*(1-$AM173)+INDEX(P$74:P$83,$AO173,1)*($AM173)</f>
        <v>512.85714285714289</v>
      </c>
      <c r="Q173" s="1038" cm="1">
        <f t="array" ref="Q173">INDEX(Q$74:Q$83,$AN173,1)*(1-$AM173)+INDEX(Q$74:Q$83,$AO173,1)*($AM173)</f>
        <v>0.47535714285714281</v>
      </c>
      <c r="R173" s="1038" cm="1">
        <f t="array" ref="R173">INDEX(R$74:R$83,$AN173,1)*(1-$AM173)+INDEX(R$74:R$83,$AO173,1)*($AM173)</f>
        <v>0.53607142857142853</v>
      </c>
      <c r="S173" s="1031" cm="1">
        <f t="array" ref="S173">INDEX([0]!i_pasture_stage_p6z,$J173+1,ROUNDDOWN((ROW($J173)-ROW($J$74))/i_p6_len,0)+1)</f>
        <v>1</v>
      </c>
      <c r="T173" s="1037" cm="1">
        <f t="array" ref="T173">INDEX(T$74:T$83,$AN173,1)*(1-$AM173)+INDEX(T$74:T$83,$AO173,1)*($AM173)</f>
        <v>0.3</v>
      </c>
      <c r="U173" s="1031" cm="1">
        <f t="array" ref="U173">INDEX(U$74:U$83,$AN173,1)*(1-$AM173)+INDEX(U$74:U$83,$AO173,1)*($AM173)</f>
        <v>10</v>
      </c>
      <c r="V173" s="1037" cm="1">
        <f t="array" ref="V173">INDEX(V$74:V$83,$AN173,1)*(1-$AM173)+INDEX(V$74:V$83,$AO173,1)*($AM173)</f>
        <v>0.12142857142857143</v>
      </c>
      <c r="W173" s="424"/>
      <c r="X173" s="424"/>
      <c r="Y173" s="424"/>
      <c r="Z173" s="424"/>
      <c r="AA173" s="424"/>
      <c r="AB173" s="424"/>
      <c r="AC173" s="424"/>
      <c r="AD173" s="424"/>
      <c r="AE173" s="424"/>
      <c r="AF173" s="424"/>
      <c r="AG173" s="424"/>
      <c r="AH173" s="424"/>
      <c r="AI173" s="424"/>
      <c r="AJ173" s="424"/>
      <c r="AK173" s="424"/>
      <c r="AL173" s="424"/>
      <c r="AM173" s="1034" cm="1">
        <f t="array" ref="AM173">IF(OR((INDEX($K$74:$K$83,$AN173,1)-INDEX($K$74:$K$83,$AO173,1))=0,$K173&lt;INDEX($K$74:$K$83,$AO173,1)),0,(INDEX($K$74:$K$83,$AN173,1)-$K173)/(INDEX($K$74:$K$83,$AN173,1)-INDEX($K$74:$K$83,$AO173,1)))</f>
        <v>0.2857142857142857</v>
      </c>
      <c r="AN173" s="424" cm="1">
        <f t="array" ref="AN173">IF($K173&lt;INDEX(i_break,ROUNDDOWN((ROW($I173)-ROW($I$74))/i_p6_len,0)+1,1),i_p6_len,_xlfn.XMATCH($K173,$K$74:$K$83,1))</f>
        <v>10</v>
      </c>
      <c r="AO173" s="424">
        <f t="shared" si="4"/>
        <v>9</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951</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953</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542</v>
      </c>
      <c r="J222" s="440" t="s">
        <v>543</v>
      </c>
      <c r="K222" s="440" t="s">
        <v>803</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x14ac:dyDescent="0.25">
      <c r="A225" s="392"/>
      <c r="B225" s="401"/>
      <c r="C225" s="394">
        <f>INT($C$40)+1</f>
        <v>2</v>
      </c>
      <c r="D225" s="419"/>
      <c r="E225" s="476"/>
      <c r="F225" s="476"/>
      <c r="G225" s="419"/>
      <c r="H225" s="436" t="s">
        <v>1017</v>
      </c>
      <c r="I225" s="437"/>
      <c r="J225" s="879" t="s">
        <v>1019</v>
      </c>
      <c r="K225" s="879" t="s">
        <v>1018</v>
      </c>
      <c r="L225" s="407"/>
      <c r="M225" s="453" t="s">
        <v>1044</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collapsed="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hidden="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collapsed="1"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hidden="1"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hidden="1" outlineLevel="4" x14ac:dyDescent="0.25">
      <c r="A251" s="392"/>
      <c r="B251" s="401" t="s">
        <v>441</v>
      </c>
      <c r="C251" s="394">
        <f>INT(MAX($C$253:$C$331))+1</f>
        <v>5</v>
      </c>
      <c r="D251" s="419" t="s">
        <v>442</v>
      </c>
      <c r="E251" s="476"/>
      <c r="F251" s="476"/>
      <c r="G251" s="419"/>
      <c r="H251" s="476" t="s">
        <v>1136</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908</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5" t="s">
        <v>560</v>
      </c>
      <c r="AD260" s="1066"/>
      <c r="AE260" s="1066"/>
      <c r="AF260" s="1067"/>
      <c r="AG260" s="424"/>
      <c r="AH260" s="486" t="s">
        <v>561</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907</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8"/>
      <c r="AD261" s="1069"/>
      <c r="AE261" s="1069"/>
      <c r="AF261" s="1070"/>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906</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1"/>
      <c r="AD262" s="1072"/>
      <c r="AE262" s="1072"/>
      <c r="AF262" s="1073"/>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5" t="s">
        <v>563</v>
      </c>
      <c r="AD263" s="1066"/>
      <c r="AE263" s="1066"/>
      <c r="AF263" s="1067"/>
      <c r="AG263" s="424"/>
      <c r="AH263" s="491" t="s">
        <v>564</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1"/>
      <c r="AD264" s="1072"/>
      <c r="AE264" s="1072"/>
      <c r="AF264" s="1073"/>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862</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outlineLevel="2" x14ac:dyDescent="0.25">
      <c r="A317" s="392"/>
      <c r="B317" s="401"/>
      <c r="C317" s="394">
        <f>INT($C$241+3)</f>
        <v>4</v>
      </c>
      <c r="D317" s="419"/>
      <c r="E317" s="476"/>
      <c r="F317" s="476"/>
      <c r="G317" s="419"/>
      <c r="H317" s="492" t="s">
        <v>593</v>
      </c>
      <c r="I317" s="447" t="s">
        <v>594</v>
      </c>
      <c r="J317" s="446"/>
      <c r="K317" s="424"/>
      <c r="L317" s="424"/>
      <c r="M317" s="424"/>
      <c r="N317" s="424"/>
      <c r="O317" s="1074" t="s">
        <v>1130</v>
      </c>
      <c r="P317" s="1075"/>
      <c r="Q317" s="1075"/>
      <c r="R317" s="1075"/>
      <c r="S317" s="1075"/>
      <c r="T317" s="1075"/>
      <c r="U317" s="1075"/>
      <c r="V317" s="1075"/>
      <c r="W317" s="1075"/>
      <c r="X317" s="1076"/>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7"/>
      <c r="P318" s="1078"/>
      <c r="Q318" s="1078"/>
      <c r="R318" s="1078"/>
      <c r="S318" s="1078"/>
      <c r="T318" s="1078"/>
      <c r="U318" s="1078"/>
      <c r="V318" s="1078"/>
      <c r="W318" s="1078"/>
      <c r="X318" s="1079"/>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7"/>
      <c r="P319" s="1078"/>
      <c r="Q319" s="1078"/>
      <c r="R319" s="1078"/>
      <c r="S319" s="1078"/>
      <c r="T319" s="1078"/>
      <c r="U319" s="1078"/>
      <c r="V319" s="1078"/>
      <c r="W319" s="1078"/>
      <c r="X319" s="1079"/>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80"/>
      <c r="P320" s="1081"/>
      <c r="Q320" s="1081"/>
      <c r="R320" s="1081"/>
      <c r="S320" s="1081"/>
      <c r="T320" s="1081"/>
      <c r="U320" s="1081"/>
      <c r="V320" s="1081"/>
      <c r="W320" s="1081"/>
      <c r="X320" s="1082"/>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874</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875</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outlineLevel="2" x14ac:dyDescent="0.25">
      <c r="A344" s="392"/>
      <c r="B344" s="401"/>
      <c r="C344" s="394">
        <f>INT($C$241+3)</f>
        <v>4</v>
      </c>
      <c r="D344" s="419"/>
      <c r="E344" s="476"/>
      <c r="F344" s="476"/>
      <c r="G344" s="419"/>
      <c r="H344" s="492"/>
      <c r="I344" s="447" t="s">
        <v>568</v>
      </c>
      <c r="J344" s="447"/>
      <c r="K344" s="424"/>
      <c r="L344" s="424"/>
      <c r="M344" s="424"/>
      <c r="N344" s="447" t="s">
        <v>879</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1131</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1118</v>
      </c>
      <c r="J372" s="424" t="s">
        <v>1119</v>
      </c>
      <c r="K372" s="1006"/>
      <c r="L372" s="440" t="s">
        <v>619</v>
      </c>
      <c r="M372" s="440" t="s">
        <v>1121</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1120</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92" t="s">
        <v>984</v>
      </c>
      <c r="Q379" s="1092"/>
      <c r="R379" s="1092"/>
      <c r="S379" s="1092"/>
      <c r="T379" s="1092"/>
      <c r="U379" s="1092"/>
      <c r="V379" s="1092"/>
      <c r="W379" s="1092"/>
      <c r="X379" s="1092"/>
      <c r="Y379" s="1092"/>
      <c r="Z379" s="1093"/>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87"/>
      <c r="Q380" s="1087"/>
      <c r="R380" s="1087"/>
      <c r="S380" s="1087"/>
      <c r="T380" s="1087"/>
      <c r="U380" s="1087"/>
      <c r="V380" s="1087"/>
      <c r="W380" s="1087"/>
      <c r="X380" s="1087"/>
      <c r="Y380" s="1087"/>
      <c r="Z380" s="1094"/>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87"/>
      <c r="Q381" s="1087"/>
      <c r="R381" s="1087"/>
      <c r="S381" s="1087"/>
      <c r="T381" s="1087"/>
      <c r="U381" s="1087"/>
      <c r="V381" s="1087"/>
      <c r="W381" s="1087"/>
      <c r="X381" s="1087"/>
      <c r="Y381" s="1087"/>
      <c r="Z381" s="1094"/>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87"/>
      <c r="Q382" s="1087"/>
      <c r="R382" s="1087"/>
      <c r="S382" s="1087"/>
      <c r="T382" s="1087"/>
      <c r="U382" s="1087"/>
      <c r="V382" s="1087"/>
      <c r="W382" s="1087"/>
      <c r="X382" s="1087"/>
      <c r="Y382" s="1087"/>
      <c r="Z382" s="1094"/>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621</v>
      </c>
      <c r="L383" s="446"/>
      <c r="M383" s="446"/>
      <c r="N383" s="543"/>
      <c r="O383" s="832"/>
      <c r="P383" s="1087"/>
      <c r="Q383" s="1087"/>
      <c r="R383" s="1087"/>
      <c r="S383" s="1087"/>
      <c r="T383" s="1087"/>
      <c r="U383" s="1087"/>
      <c r="V383" s="1087"/>
      <c r="W383" s="1087"/>
      <c r="X383" s="1087"/>
      <c r="Y383" s="1087"/>
      <c r="Z383" s="1094"/>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87"/>
      <c r="Q384" s="1087"/>
      <c r="R384" s="1087"/>
      <c r="S384" s="1087"/>
      <c r="T384" s="1087"/>
      <c r="U384" s="1087"/>
      <c r="V384" s="1087"/>
      <c r="W384" s="1087"/>
      <c r="X384" s="1087"/>
      <c r="Y384" s="1087"/>
      <c r="Z384" s="1094"/>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87"/>
      <c r="Q385" s="1087"/>
      <c r="R385" s="1087"/>
      <c r="S385" s="1087"/>
      <c r="T385" s="1087"/>
      <c r="U385" s="1087"/>
      <c r="V385" s="1087"/>
      <c r="W385" s="1087"/>
      <c r="X385" s="1087"/>
      <c r="Y385" s="1087"/>
      <c r="Z385" s="1094"/>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95"/>
      <c r="Q386" s="1095"/>
      <c r="R386" s="1095"/>
      <c r="S386" s="1095"/>
      <c r="T386" s="1095"/>
      <c r="U386" s="1095"/>
      <c r="V386" s="1095"/>
      <c r="W386" s="1095"/>
      <c r="X386" s="1095"/>
      <c r="Y386" s="1095"/>
      <c r="Z386" s="1096"/>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x14ac:dyDescent="0.25">
      <c r="A388" s="392"/>
      <c r="B388" s="401"/>
      <c r="C388" s="394">
        <f>INT($C$241)+1</f>
        <v>2</v>
      </c>
      <c r="D388" s="419"/>
      <c r="E388" s="476"/>
      <c r="F388" s="476"/>
      <c r="G388" s="419"/>
      <c r="H388" s="479" t="s">
        <v>967</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627</v>
      </c>
      <c r="I390" s="447" t="s">
        <v>628</v>
      </c>
      <c r="J390" s="549"/>
      <c r="K390" s="447" t="s">
        <v>863</v>
      </c>
      <c r="L390" s="447"/>
      <c r="M390" s="447"/>
      <c r="N390" s="447" t="s">
        <v>864</v>
      </c>
      <c r="O390" s="447"/>
      <c r="P390" s="447"/>
      <c r="Q390" s="447"/>
      <c r="R390" s="447" t="s">
        <v>865</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866</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collapsed="1" x14ac:dyDescent="0.25">
      <c r="A406" s="392"/>
      <c r="B406" s="401"/>
      <c r="C406" s="394">
        <f t="shared" ref="C406:C426" si="63">INT($C$241)+3</f>
        <v>4</v>
      </c>
      <c r="D406" s="419"/>
      <c r="E406" s="476"/>
      <c r="F406" s="476"/>
      <c r="G406" s="419"/>
      <c r="H406" s="440" t="str">
        <f t="shared" ref="H406:H415" si="64">H$260</f>
        <v>Aut</v>
      </c>
      <c r="I406" s="446" t="s">
        <v>873</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hidden="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hidden="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hidden="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hidden="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hidden="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hidden="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hidden="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hidden="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hidden="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collapsed="1" x14ac:dyDescent="0.25">
      <c r="A416" s="392"/>
      <c r="B416" s="401"/>
      <c r="C416" s="394">
        <f t="shared" si="63"/>
        <v>4</v>
      </c>
      <c r="D416" s="419"/>
      <c r="E416" s="476"/>
      <c r="F416" s="476"/>
      <c r="G416" s="419"/>
      <c r="H416" s="440" t="str">
        <f>H$261</f>
        <v>Win</v>
      </c>
      <c r="I416" s="446" t="s">
        <v>873</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hidden="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hidden="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hidden="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hidden="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hidden="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hidden="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hidden="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hidden="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hidden="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collapsed="1" x14ac:dyDescent="0.25">
      <c r="A426" s="392"/>
      <c r="B426" s="401"/>
      <c r="C426" s="394">
        <f t="shared" si="63"/>
        <v>4</v>
      </c>
      <c r="D426" s="419"/>
      <c r="E426" s="476"/>
      <c r="F426" s="476"/>
      <c r="G426" s="419"/>
      <c r="H426" s="440" t="str">
        <f t="shared" ref="H426:H435" si="68">H$262</f>
        <v>Spr</v>
      </c>
      <c r="I426" s="446" t="s">
        <v>873</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hidden="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hidden="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hidden="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hidden="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hidden="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hidden="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hidden="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hidden="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hidden="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outlineLevel="2" x14ac:dyDescent="0.25">
      <c r="A465" s="392"/>
      <c r="B465" s="401"/>
      <c r="C465" s="394">
        <f>INT($C$241)+2</f>
        <v>3</v>
      </c>
      <c r="D465" s="419"/>
      <c r="E465" s="476"/>
      <c r="F465" s="476"/>
      <c r="G465" s="419"/>
      <c r="H465" s="492" t="s">
        <v>627</v>
      </c>
      <c r="I465" s="492" t="s">
        <v>955</v>
      </c>
      <c r="J465" s="447" t="s">
        <v>970</v>
      </c>
      <c r="K465" s="447"/>
      <c r="L465" s="550">
        <f>COUNTA($J466:$J$586)/COUNTA($I466:$I$586)</f>
        <v>8</v>
      </c>
      <c r="M465" s="424"/>
      <c r="N465" s="447" t="s">
        <v>636</v>
      </c>
      <c r="O465" s="447"/>
      <c r="P465" s="447"/>
      <c r="Q465" s="447"/>
      <c r="R465" s="816" t="s">
        <v>968</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956</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957</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956</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957</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956</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957</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956</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957</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956</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957</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collapsed="1"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hidden="1"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collapsed="1" x14ac:dyDescent="0.25">
      <c r="A507" s="392"/>
      <c r="B507" s="401"/>
      <c r="C507" s="394">
        <f t="shared" si="79"/>
        <v>4</v>
      </c>
      <c r="D507" s="419"/>
      <c r="E507" s="476"/>
      <c r="F507" s="476"/>
      <c r="G507" s="419"/>
      <c r="H507" s="424"/>
      <c r="I507" s="440"/>
      <c r="J507" s="446" t="s">
        <v>957</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hidden="1"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hidden="1"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hidden="1"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hidden="1"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hidden="1"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hidden="1"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hidden="1"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collapsed="1" x14ac:dyDescent="0.25">
      <c r="A515" s="392"/>
      <c r="B515" s="401"/>
      <c r="C515" s="394">
        <f t="shared" ref="C515" si="118">INT($C$241)+3</f>
        <v>4</v>
      </c>
      <c r="D515" s="419"/>
      <c r="E515" s="476"/>
      <c r="F515" s="476"/>
      <c r="G515" s="419"/>
      <c r="H515" s="424"/>
      <c r="I515" s="440"/>
      <c r="J515" s="446" t="s">
        <v>957</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hidden="1"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hidden="1"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hidden="1"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hidden="1"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hidden="1"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hidden="1"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hidden="1"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collapsed="1" x14ac:dyDescent="0.25">
      <c r="A523" s="392"/>
      <c r="B523" s="401"/>
      <c r="C523" s="394">
        <f t="shared" ref="C523" si="126">INT($C$241)+3</f>
        <v>4</v>
      </c>
      <c r="D523" s="419"/>
      <c r="E523" s="476"/>
      <c r="F523" s="476"/>
      <c r="G523" s="419"/>
      <c r="H523" s="424"/>
      <c r="I523" s="440"/>
      <c r="J523" s="446" t="s">
        <v>957</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hidden="1"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hidden="1"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hidden="1"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hidden="1"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hidden="1"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hidden="1"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hidden="1"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collapsed="1" x14ac:dyDescent="0.25">
      <c r="A531" s="392"/>
      <c r="B531" s="401"/>
      <c r="C531" s="394">
        <f t="shared" ref="C531" si="134">INT($C$241)+3</f>
        <v>4</v>
      </c>
      <c r="D531" s="419"/>
      <c r="E531" s="476"/>
      <c r="F531" s="476"/>
      <c r="G531" s="419"/>
      <c r="H531" s="424"/>
      <c r="I531" s="440"/>
      <c r="J531" s="446" t="s">
        <v>957</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hidden="1"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hidden="1"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hidden="1"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hidden="1"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hidden="1"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hidden="1"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hidden="1"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collapsed="1" x14ac:dyDescent="0.25">
      <c r="A539" s="392"/>
      <c r="B539" s="401"/>
      <c r="C539" s="394">
        <f t="shared" ref="C539" si="142">INT($C$241)+3</f>
        <v>4</v>
      </c>
      <c r="D539" s="419"/>
      <c r="E539" s="476"/>
      <c r="F539" s="476"/>
      <c r="G539" s="419"/>
      <c r="H539" s="424"/>
      <c r="I539" s="440"/>
      <c r="J539" s="446" t="s">
        <v>957</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hidden="1"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hidden="1"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hidden="1"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hidden="1"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hidden="1"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hidden="1"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hidden="1"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collapsed="1" x14ac:dyDescent="0.25">
      <c r="A547" s="392"/>
      <c r="B547" s="401"/>
      <c r="C547" s="394">
        <f t="shared" ref="C547" si="149">INT($C$241)+3</f>
        <v>4</v>
      </c>
      <c r="D547" s="419"/>
      <c r="E547" s="476"/>
      <c r="F547" s="476"/>
      <c r="G547" s="419"/>
      <c r="H547" s="424"/>
      <c r="I547" s="440"/>
      <c r="J547" s="446" t="s">
        <v>957</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hidden="1"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hidden="1"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hidden="1"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hidden="1"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hidden="1"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hidden="1"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hidden="1"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collapsed="1" x14ac:dyDescent="0.25">
      <c r="A555" s="392"/>
      <c r="B555" s="401"/>
      <c r="C555" s="394">
        <f t="shared" ref="C555" si="157">INT($C$241)+3</f>
        <v>4</v>
      </c>
      <c r="D555" s="419"/>
      <c r="E555" s="476"/>
      <c r="F555" s="476"/>
      <c r="G555" s="419"/>
      <c r="H555" s="424"/>
      <c r="I555" s="440"/>
      <c r="J555" s="446" t="s">
        <v>957</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hidden="1"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hidden="1"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hidden="1"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hidden="1"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hidden="1"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hidden="1"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hidden="1"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collapsed="1" x14ac:dyDescent="0.25">
      <c r="A563" s="392"/>
      <c r="B563" s="401"/>
      <c r="C563" s="394">
        <f t="shared" ref="C563" si="165">INT($C$241)+3</f>
        <v>4</v>
      </c>
      <c r="D563" s="419"/>
      <c r="E563" s="476"/>
      <c r="F563" s="476"/>
      <c r="G563" s="419"/>
      <c r="H563" s="424"/>
      <c r="I563" s="440"/>
      <c r="J563" s="446" t="s">
        <v>957</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hidden="1"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hidden="1"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hidden="1"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hidden="1"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hidden="1"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hidden="1"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hidden="1"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collapsed="1" x14ac:dyDescent="0.25">
      <c r="A571" s="392"/>
      <c r="B571" s="401"/>
      <c r="C571" s="394">
        <f t="shared" ref="C571" si="173">INT($C$241)+3</f>
        <v>4</v>
      </c>
      <c r="D571" s="419"/>
      <c r="E571" s="476"/>
      <c r="F571" s="476"/>
      <c r="G571" s="419"/>
      <c r="H571" s="424"/>
      <c r="I571" s="440"/>
      <c r="J571" s="446" t="s">
        <v>957</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hidden="1"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hidden="1"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hidden="1"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hidden="1"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hidden="1"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hidden="1"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hidden="1"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collapsed="1" x14ac:dyDescent="0.25">
      <c r="A579" s="392"/>
      <c r="B579" s="401"/>
      <c r="C579" s="394">
        <f t="shared" ref="C579" si="181">INT($C$241)+3</f>
        <v>4</v>
      </c>
      <c r="D579" s="419"/>
      <c r="E579" s="476"/>
      <c r="F579" s="476"/>
      <c r="G579" s="419"/>
      <c r="H579" s="424"/>
      <c r="I579" s="440"/>
      <c r="J579" s="446" t="s">
        <v>957</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hidden="1"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hidden="1"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hidden="1"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hidden="1"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hidden="1"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hidden="1"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outlineLevel="2" x14ac:dyDescent="0.25">
      <c r="A613" s="392"/>
      <c r="B613" s="401"/>
      <c r="C613" s="394">
        <f>INT($C$241)+2</f>
        <v>3</v>
      </c>
      <c r="D613" s="419"/>
      <c r="E613" s="476"/>
      <c r="F613" s="476"/>
      <c r="G613" s="419"/>
      <c r="H613" s="492" t="s">
        <v>627</v>
      </c>
      <c r="I613" s="447" t="s">
        <v>982</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outlineLevel="2" x14ac:dyDescent="0.25">
      <c r="A627" s="392"/>
      <c r="B627" s="401"/>
      <c r="C627" s="394">
        <f>INT($C$241)+2</f>
        <v>3</v>
      </c>
      <c r="D627" s="419"/>
      <c r="E627" s="476"/>
      <c r="F627" s="476"/>
      <c r="G627" s="419"/>
      <c r="H627" s="492" t="s">
        <v>627</v>
      </c>
      <c r="I627" s="447" t="s">
        <v>983</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905</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567</v>
      </c>
      <c r="I652" s="447" t="s">
        <v>653</v>
      </c>
      <c r="J652" s="549" t="s">
        <v>654</v>
      </c>
      <c r="K652" s="550">
        <f>COUNTA($H$653:$H$725)</f>
        <v>3</v>
      </c>
      <c r="L652" s="550">
        <f>COUNTA($I$653:$I$725)/K652</f>
        <v>8</v>
      </c>
      <c r="M652" s="494">
        <f>COUNTA($J$653:$J$725)/(L652*K652)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867</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outlineLevel="2" x14ac:dyDescent="0.25">
      <c r="A726" s="392"/>
      <c r="B726" s="401"/>
      <c r="C726" s="394">
        <f>INT($C$241)+2</f>
        <v>3</v>
      </c>
      <c r="D726" s="419"/>
      <c r="E726" s="476"/>
      <c r="F726" s="476"/>
      <c r="G726" s="419"/>
      <c r="H726" s="492"/>
      <c r="I726" s="447" t="s">
        <v>653</v>
      </c>
      <c r="J726" s="447"/>
      <c r="K726" s="447" t="s">
        <v>659</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outlineLevel="3" x14ac:dyDescent="0.25">
      <c r="A727" s="392"/>
      <c r="B727" s="401"/>
      <c r="C727" s="394">
        <f t="shared" ref="C727:C734" si="238">INT($C$241)+3</f>
        <v>4</v>
      </c>
      <c r="D727" s="419"/>
      <c r="E727" s="476"/>
      <c r="F727" s="476"/>
      <c r="G727" s="419"/>
      <c r="H727" s="424"/>
      <c r="I727" s="440">
        <v>0</v>
      </c>
      <c r="J727" s="440"/>
      <c r="K727" s="562">
        <v>0</v>
      </c>
      <c r="L727" s="562">
        <v>0</v>
      </c>
      <c r="M727" s="562">
        <v>0</v>
      </c>
      <c r="N727" s="562">
        <v>0</v>
      </c>
      <c r="O727" s="562">
        <v>0</v>
      </c>
      <c r="P727" s="562">
        <v>0</v>
      </c>
      <c r="Q727" s="562">
        <v>0</v>
      </c>
      <c r="R727" s="562">
        <v>0</v>
      </c>
      <c r="S727" s="562">
        <v>0</v>
      </c>
      <c r="T727" s="562">
        <v>0</v>
      </c>
      <c r="U727" s="562">
        <v>0</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outlineLevel="3" x14ac:dyDescent="0.25">
      <c r="A728" s="392"/>
      <c r="B728" s="401"/>
      <c r="C728" s="394">
        <f t="shared" si="238"/>
        <v>4</v>
      </c>
      <c r="D728" s="419"/>
      <c r="E728" s="476"/>
      <c r="F728" s="476"/>
      <c r="G728" s="419"/>
      <c r="H728" s="424"/>
      <c r="I728" s="440">
        <v>1</v>
      </c>
      <c r="J728" s="440"/>
      <c r="K728" s="562">
        <v>0</v>
      </c>
      <c r="L728" s="562">
        <v>0</v>
      </c>
      <c r="M728" s="562">
        <v>0</v>
      </c>
      <c r="N728" s="562">
        <v>0</v>
      </c>
      <c r="O728" s="562">
        <v>0</v>
      </c>
      <c r="P728" s="562">
        <v>0</v>
      </c>
      <c r="Q728" s="562">
        <v>0</v>
      </c>
      <c r="R728" s="562">
        <v>0</v>
      </c>
      <c r="S728" s="562">
        <v>0</v>
      </c>
      <c r="T728" s="562">
        <v>0</v>
      </c>
      <c r="U728" s="562">
        <v>0</v>
      </c>
      <c r="V728" s="424"/>
      <c r="W728" s="424"/>
      <c r="X728" s="424"/>
      <c r="Y728" s="424"/>
      <c r="Z728" s="424"/>
      <c r="AA728" s="424"/>
      <c r="AB728" s="424"/>
      <c r="AC728" s="424"/>
      <c r="AD728" s="424"/>
      <c r="AE728" s="424"/>
      <c r="AF728" s="424"/>
      <c r="AG728" s="424"/>
      <c r="AH728" s="424"/>
      <c r="AI728" s="424"/>
      <c r="AJ728" s="424"/>
      <c r="AK728" s="424"/>
      <c r="AL728" s="424"/>
      <c r="AM728" s="424"/>
      <c r="AN728" s="424"/>
      <c r="AO728" s="424"/>
      <c r="AP728" s="419"/>
      <c r="AQ728" s="404"/>
      <c r="AR728" s="392"/>
      <c r="AS728" s="392"/>
      <c r="AT728" s="392"/>
    </row>
    <row r="729" spans="1:46" outlineLevel="3" x14ac:dyDescent="0.25">
      <c r="A729" s="392"/>
      <c r="B729" s="401"/>
      <c r="C729" s="394">
        <f t="shared" si="238"/>
        <v>4</v>
      </c>
      <c r="D729" s="419"/>
      <c r="E729" s="476"/>
      <c r="F729" s="476"/>
      <c r="G729" s="419"/>
      <c r="H729" s="424"/>
      <c r="I729" s="440">
        <v>2</v>
      </c>
      <c r="J729" s="440"/>
      <c r="K729" s="562">
        <v>0</v>
      </c>
      <c r="L729" s="562">
        <v>0</v>
      </c>
      <c r="M729" s="562">
        <v>0</v>
      </c>
      <c r="N729" s="562">
        <v>0</v>
      </c>
      <c r="O729" s="562">
        <v>0</v>
      </c>
      <c r="P729" s="562">
        <v>0</v>
      </c>
      <c r="Q729" s="562">
        <v>0</v>
      </c>
      <c r="R729" s="562">
        <v>0</v>
      </c>
      <c r="S729" s="562">
        <v>0</v>
      </c>
      <c r="T729" s="562">
        <v>0</v>
      </c>
      <c r="U729" s="562">
        <v>0</v>
      </c>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si="238"/>
        <v>4</v>
      </c>
      <c r="D730" s="419"/>
      <c r="E730" s="476"/>
      <c r="F730" s="476"/>
      <c r="G730" s="419"/>
      <c r="H730" s="424"/>
      <c r="I730" s="440">
        <v>3</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8"/>
        <v>4</v>
      </c>
      <c r="D731" s="419"/>
      <c r="E731" s="476"/>
      <c r="F731" s="476"/>
      <c r="G731" s="419"/>
      <c r="H731" s="424"/>
      <c r="I731" s="440">
        <v>4</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8"/>
        <v>4</v>
      </c>
      <c r="D732" s="419"/>
      <c r="E732" s="476"/>
      <c r="F732" s="476"/>
      <c r="G732" s="419"/>
      <c r="H732" s="424"/>
      <c r="I732" s="440">
        <v>5</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8"/>
        <v>4</v>
      </c>
      <c r="D733" s="419"/>
      <c r="E733" s="476"/>
      <c r="F733" s="476"/>
      <c r="G733" s="419"/>
      <c r="H733" s="424"/>
      <c r="I733" s="440">
        <v>6</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8"/>
        <v>4</v>
      </c>
      <c r="D734" s="419"/>
      <c r="E734" s="476"/>
      <c r="F734" s="476"/>
      <c r="G734" s="419"/>
      <c r="H734" s="424"/>
      <c r="I734" s="440">
        <v>7</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ht="5.0999999999999996" customHeight="1" outlineLevel="2" x14ac:dyDescent="0.25">
      <c r="A735" s="392"/>
      <c r="B735" s="401"/>
      <c r="C735" s="394">
        <f>INT($C$241)+2.005</f>
        <v>3.0049999999999999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t="s">
        <v>447</v>
      </c>
      <c r="AQ735" s="404"/>
      <c r="AR735" s="392"/>
      <c r="AS735" s="392"/>
      <c r="AT735" s="392"/>
    </row>
    <row r="736" spans="1:46" ht="5.0999999999999996" customHeight="1" outlineLevel="2" x14ac:dyDescent="0.25">
      <c r="A736" s="392"/>
      <c r="B736" s="401"/>
      <c r="C736" s="394">
        <f>INT($C$241)+2.005</f>
        <v>3.0049999999999999</v>
      </c>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04"/>
      <c r="AR736" s="392"/>
      <c r="AS736" s="392"/>
      <c r="AT736" s="392"/>
    </row>
    <row r="737" spans="1:46" ht="5.0999999999999996" customHeight="1" outlineLevel="1" x14ac:dyDescent="0.25">
      <c r="A737" s="392"/>
      <c r="B737" s="429"/>
      <c r="C737" s="430">
        <f>INT($C$241)+1.005</f>
        <v>2.0049999999999999</v>
      </c>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c r="AF737" s="431"/>
      <c r="AG737" s="431"/>
      <c r="AH737" s="431"/>
      <c r="AI737" s="431"/>
      <c r="AJ737" s="431"/>
      <c r="AK737" s="431"/>
      <c r="AL737" s="431"/>
      <c r="AM737" s="431"/>
      <c r="AN737" s="431"/>
      <c r="AO737" s="431"/>
      <c r="AP737" s="431"/>
      <c r="AQ737" s="432" t="s">
        <v>130</v>
      </c>
      <c r="AR737" s="392"/>
      <c r="AS737" s="392"/>
      <c r="AT737" s="392"/>
    </row>
    <row r="738" spans="1:46" ht="5.0999999999999996" customHeight="1" x14ac:dyDescent="0.25">
      <c r="A738" s="392"/>
      <c r="B738" s="433"/>
      <c r="C738" s="434">
        <f>INT($C$241)+0.005</f>
        <v>1.0049999999999999</v>
      </c>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392"/>
      <c r="AS738" s="392"/>
      <c r="AT738" s="392"/>
    </row>
    <row r="739" spans="1:46" outlineLevel="2" x14ac:dyDescent="0.25">
      <c r="A739" s="392"/>
      <c r="B739" s="392"/>
      <c r="C739" s="394">
        <f>INT($C$241)+2</f>
        <v>3</v>
      </c>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c r="AA739" s="392"/>
      <c r="AB739" s="392"/>
      <c r="AC739" s="392"/>
      <c r="AD739" s="392"/>
      <c r="AE739" s="392"/>
      <c r="AF739" s="392"/>
      <c r="AG739" s="392"/>
      <c r="AH739" s="392"/>
      <c r="AI739" s="392"/>
      <c r="AJ739" s="392"/>
      <c r="AK739" s="392"/>
      <c r="AL739" s="392"/>
      <c r="AM739" s="392"/>
      <c r="AN739" s="392"/>
      <c r="AO739" s="392"/>
      <c r="AP739" s="392"/>
      <c r="AQ739" s="392"/>
      <c r="AR739" s="392"/>
      <c r="AS739" s="392"/>
      <c r="AT739" s="392"/>
    </row>
    <row r="740" spans="1:46" outlineLevel="2" x14ac:dyDescent="0.25">
      <c r="A740" s="392"/>
      <c r="B740" s="392"/>
      <c r="C740" s="394">
        <f>INT($C$744)+2</f>
        <v>3</v>
      </c>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c r="AA740" s="392"/>
      <c r="AB740" s="392"/>
      <c r="AC740" s="392"/>
      <c r="AD740" s="392"/>
      <c r="AE740" s="392"/>
      <c r="AF740" s="392"/>
      <c r="AG740" s="392"/>
      <c r="AH740" s="392"/>
      <c r="AI740" s="392"/>
      <c r="AJ740" s="392"/>
      <c r="AK740" s="392"/>
      <c r="AL740" s="392"/>
      <c r="AM740" s="392"/>
      <c r="AN740" s="392"/>
      <c r="AO740" s="392"/>
      <c r="AP740" s="392"/>
      <c r="AQ740" s="392"/>
      <c r="AR740" s="392"/>
      <c r="AS740" s="392"/>
      <c r="AT740" s="392"/>
    </row>
    <row r="741" spans="1:46" ht="5.0999999999999996" customHeight="1" thickBot="1" x14ac:dyDescent="0.3">
      <c r="A741" s="392"/>
      <c r="B741" s="395"/>
      <c r="C741" s="396">
        <f>INT($C$744)+0.005</f>
        <v>1.0049999999999999</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c r="AI741" s="395"/>
      <c r="AJ741" s="395"/>
      <c r="AK741" s="395"/>
      <c r="AL741" s="395"/>
      <c r="AM741" s="395"/>
      <c r="AN741" s="395"/>
      <c r="AO741" s="395"/>
      <c r="AP741" s="395"/>
      <c r="AQ741" s="395"/>
      <c r="AR741" s="392"/>
      <c r="AS741" s="392"/>
      <c r="AT741" s="392"/>
    </row>
    <row r="742" spans="1:46" ht="5.0999999999999996" customHeight="1" outlineLevel="1" collapsed="1" x14ac:dyDescent="0.25">
      <c r="A742" s="392"/>
      <c r="B742" s="397" t="s">
        <v>0</v>
      </c>
      <c r="C742" s="398">
        <f>INT($C$744)+1.005</f>
        <v>2.0049999999999999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400"/>
      <c r="AR742" s="392"/>
      <c r="AS742" s="392"/>
      <c r="AT742" s="392"/>
    </row>
    <row r="743" spans="1:46" hidden="1" outlineLevel="4" x14ac:dyDescent="0.25">
      <c r="A743" s="392"/>
      <c r="B743" s="401"/>
      <c r="C743" s="394">
        <f>INT(MAX($C$755:$C$799))+1</f>
        <v>5</v>
      </c>
      <c r="D743" s="402"/>
      <c r="E743" s="402"/>
      <c r="F743" s="402"/>
      <c r="G743" s="402"/>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2"/>
      <c r="AQ743" s="404"/>
      <c r="AR743" s="392"/>
      <c r="AS743" s="392"/>
      <c r="AT743" s="392"/>
    </row>
    <row r="744" spans="1:46" ht="20.100000000000001" customHeight="1" x14ac:dyDescent="0.25">
      <c r="A744" s="392"/>
      <c r="B744" s="401"/>
      <c r="C744" s="394">
        <v>1.02</v>
      </c>
      <c r="D744" s="405"/>
      <c r="E744" s="469" t="s">
        <v>434</v>
      </c>
      <c r="F744" s="470"/>
      <c r="G744" s="406"/>
      <c r="H744" s="897" t="str">
        <f>COUNTIFS($B$1:$B744, "«")&amp;" Property: Livestock Management table - Sire &amp; Dam selling opportunities"</f>
        <v>4 Property: Livestock Management table - Sire &amp; Dam selling opportunities</v>
      </c>
      <c r="I744" s="435"/>
      <c r="J744" s="435"/>
      <c r="K744" s="435"/>
      <c r="L744" s="435"/>
      <c r="M744" s="435"/>
      <c r="N744" s="435"/>
      <c r="O744" s="435"/>
      <c r="P744" s="435"/>
      <c r="Q744" s="435"/>
      <c r="R744" s="435"/>
      <c r="S744" s="435"/>
      <c r="T744" s="435"/>
      <c r="U744" s="435"/>
      <c r="V744" s="435"/>
      <c r="W744" s="435"/>
      <c r="X744" s="435"/>
      <c r="Y744" s="435"/>
      <c r="Z744" s="435"/>
      <c r="AA744" s="563"/>
      <c r="AB744" s="563"/>
      <c r="AC744" s="563"/>
      <c r="AD744" s="563"/>
      <c r="AE744" s="563"/>
      <c r="AF744" s="563"/>
      <c r="AG744" s="563"/>
      <c r="AH744" s="563"/>
      <c r="AI744" s="563"/>
      <c r="AJ744" s="563"/>
      <c r="AK744" s="563"/>
      <c r="AL744" s="563"/>
      <c r="AM744" s="563"/>
      <c r="AN744" s="563"/>
      <c r="AO744" s="563"/>
      <c r="AP744" s="472"/>
      <c r="AQ744" s="404"/>
      <c r="AR744" s="392"/>
      <c r="AS744" s="392"/>
      <c r="AT744" s="392"/>
    </row>
    <row r="745" spans="1:46" ht="18.75" outlineLevel="1" x14ac:dyDescent="0.25">
      <c r="A745" s="392"/>
      <c r="B745" s="401"/>
      <c r="C745" s="394">
        <f>INT($C$744)+1.02</f>
        <v>2.02</v>
      </c>
      <c r="D745" s="405"/>
      <c r="E745" s="469" t="s">
        <v>436</v>
      </c>
      <c r="F745" s="473">
        <v>1</v>
      </c>
      <c r="G745" s="410"/>
      <c r="H745" s="411" t="s">
        <v>660</v>
      </c>
      <c r="I745" s="412"/>
      <c r="J745" s="412"/>
      <c r="K745" s="412"/>
      <c r="L745" s="412"/>
      <c r="M745" s="412"/>
      <c r="N745" s="412"/>
      <c r="O745" s="412"/>
      <c r="P745" s="412"/>
      <c r="Q745" s="412"/>
      <c r="R745" s="412"/>
      <c r="S745" s="412"/>
      <c r="T745" s="412"/>
      <c r="U745" s="412"/>
      <c r="V745" s="412"/>
      <c r="W745" s="412"/>
      <c r="X745" s="412"/>
      <c r="Y745" s="412"/>
      <c r="Z745" s="412"/>
      <c r="AA745" s="564"/>
      <c r="AB745" s="564"/>
      <c r="AC745" s="564"/>
      <c r="AD745" s="564"/>
      <c r="AE745" s="564"/>
      <c r="AF745" s="564"/>
      <c r="AG745" s="564"/>
      <c r="AH745" s="564"/>
      <c r="AI745" s="564"/>
      <c r="AJ745" s="564"/>
      <c r="AK745" s="564"/>
      <c r="AL745" s="564"/>
      <c r="AM745" s="564"/>
      <c r="AN745" s="564"/>
      <c r="AO745" s="564"/>
      <c r="AP745" s="475"/>
      <c r="AQ745" s="404"/>
      <c r="AR745" s="392"/>
      <c r="AS745" s="392"/>
      <c r="AT745" s="392"/>
    </row>
    <row r="746" spans="1:46" ht="5.0999999999999996" customHeight="1" outlineLevel="2" x14ac:dyDescent="0.25">
      <c r="A746" s="392"/>
      <c r="B746" s="401"/>
      <c r="C746" s="394">
        <f>INT($C$744)+2.005</f>
        <v>3.0049999999999999</v>
      </c>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4"/>
      <c r="AR746" s="392"/>
      <c r="AS746" s="392"/>
      <c r="AT746" s="392"/>
    </row>
    <row r="747" spans="1:46" outlineLevel="2" x14ac:dyDescent="0.25">
      <c r="A747" s="392"/>
      <c r="B747" s="401"/>
      <c r="C747" s="394">
        <f>INT($C$744)+2</f>
        <v>3</v>
      </c>
      <c r="D747" s="402"/>
      <c r="E747" s="476"/>
      <c r="F747" s="476"/>
      <c r="G747" s="402"/>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c r="AN747" s="416"/>
      <c r="AO747" s="416"/>
      <c r="AP747" s="402"/>
      <c r="AQ747" s="404"/>
      <c r="AR747" s="392"/>
      <c r="AS747" s="392"/>
      <c r="AT747" s="392"/>
    </row>
    <row r="748" spans="1:46" outlineLevel="2" x14ac:dyDescent="0.25">
      <c r="A748" s="392"/>
      <c r="B748" s="401"/>
      <c r="C748" s="394">
        <f>INT($C$744)+2</f>
        <v>3</v>
      </c>
      <c r="D748" s="402"/>
      <c r="E748" s="476"/>
      <c r="F748" s="476"/>
      <c r="G748" s="402"/>
      <c r="H748" s="416"/>
      <c r="I748" s="416"/>
      <c r="J748" s="416"/>
      <c r="K748" s="416"/>
      <c r="L748" s="416"/>
      <c r="M748" s="416"/>
      <c r="N748" s="416"/>
      <c r="O748" s="416"/>
      <c r="P748" s="416"/>
      <c r="Q748" s="416"/>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02"/>
      <c r="AQ748" s="404"/>
      <c r="AR748" s="392"/>
      <c r="AS748" s="392"/>
      <c r="AT748" s="392"/>
    </row>
    <row r="749" spans="1:46" outlineLevel="2" x14ac:dyDescent="0.25">
      <c r="A749" s="392"/>
      <c r="B749" s="401"/>
      <c r="C749" s="394">
        <f>INT($C$744)+2</f>
        <v>3</v>
      </c>
      <c r="D749" s="402"/>
      <c r="E749" s="476"/>
      <c r="F749" s="476"/>
      <c r="G749" s="402"/>
      <c r="H749" s="417"/>
      <c r="I749" s="417"/>
      <c r="J749" s="417"/>
      <c r="K749" s="477" t="s">
        <v>477</v>
      </c>
      <c r="L749" s="477"/>
      <c r="M749" s="477"/>
      <c r="N749" s="477" t="s">
        <v>478</v>
      </c>
      <c r="O749" s="477"/>
      <c r="P749" s="477"/>
      <c r="Q749" s="47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02"/>
      <c r="AQ749" s="404"/>
      <c r="AR749" s="392"/>
      <c r="AS749" s="392"/>
      <c r="AT749" s="392"/>
    </row>
    <row r="750" spans="1:46" outlineLevel="2" x14ac:dyDescent="0.25">
      <c r="A750" s="392"/>
      <c r="B750" s="401"/>
      <c r="C750" s="394">
        <f>INT($C$744)+2</f>
        <v>3</v>
      </c>
      <c r="D750" s="402"/>
      <c r="E750" s="476"/>
      <c r="F750" s="476"/>
      <c r="G750" s="402"/>
      <c r="H750" s="417"/>
      <c r="I750" s="417"/>
      <c r="J750" s="417"/>
      <c r="K750" s="466" t="s">
        <v>14</v>
      </c>
      <c r="L750" s="466" t="s">
        <v>546</v>
      </c>
      <c r="M750" s="466" t="s">
        <v>4</v>
      </c>
      <c r="N750" s="466" t="s">
        <v>570</v>
      </c>
      <c r="O750" s="466" t="s">
        <v>571</v>
      </c>
      <c r="P750" s="466" t="s">
        <v>572</v>
      </c>
      <c r="Q750" s="466" t="s">
        <v>573</v>
      </c>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02"/>
      <c r="AQ750" s="404"/>
      <c r="AR750" s="392"/>
      <c r="AS750" s="392"/>
      <c r="AT750" s="392"/>
    </row>
    <row r="751" spans="1:46" ht="11.65" customHeight="1" outlineLevel="2" collapsed="1" x14ac:dyDescent="0.25">
      <c r="A751" s="392"/>
      <c r="B751" s="401" t="s">
        <v>440</v>
      </c>
      <c r="C751" s="394">
        <f>INT($C$744)+2.01</f>
        <v>3.01</v>
      </c>
      <c r="D751" s="402"/>
      <c r="E751" s="402"/>
      <c r="F751" s="402"/>
      <c r="G751" s="402"/>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hidden="1" outlineLevel="4" x14ac:dyDescent="0.25">
      <c r="A752" s="392"/>
      <c r="B752" s="401"/>
      <c r="C752" s="394">
        <f>INT(MAX($C$755:$C$799))+1</f>
        <v>5</v>
      </c>
      <c r="D752" s="419"/>
      <c r="E752" s="476"/>
      <c r="F752" s="476"/>
      <c r="G752" s="419"/>
      <c r="H752" s="476"/>
      <c r="I752" s="476"/>
      <c r="J752" s="476"/>
      <c r="K752" s="476"/>
      <c r="L752" s="476"/>
      <c r="M752" s="476"/>
      <c r="N752" s="476"/>
      <c r="O752" s="476"/>
      <c r="P752" s="476"/>
      <c r="Q752" s="476"/>
      <c r="R752" s="476"/>
      <c r="S752" s="476"/>
      <c r="T752" s="476"/>
      <c r="U752" s="476"/>
      <c r="V752" s="476"/>
      <c r="W752" s="476"/>
      <c r="X752" s="476"/>
      <c r="Y752" s="476"/>
      <c r="Z752" s="476"/>
      <c r="AA752" s="476"/>
      <c r="AB752" s="476"/>
      <c r="AC752" s="476"/>
      <c r="AD752" s="476"/>
      <c r="AE752" s="476"/>
      <c r="AF752" s="476"/>
      <c r="AG752" s="476"/>
      <c r="AH752" s="476"/>
      <c r="AI752" s="476"/>
      <c r="AJ752" s="476"/>
      <c r="AK752" s="476"/>
      <c r="AL752" s="476"/>
      <c r="AM752" s="476"/>
      <c r="AN752" s="476"/>
      <c r="AO752" s="476"/>
      <c r="AP752" s="419"/>
      <c r="AQ752" s="404"/>
      <c r="AR752" s="392"/>
      <c r="AS752" s="392"/>
      <c r="AT752" s="392"/>
    </row>
    <row r="753" spans="1:46" hidden="1" outlineLevel="4" x14ac:dyDescent="0.25">
      <c r="A753" s="392"/>
      <c r="B753" s="401" t="s">
        <v>441</v>
      </c>
      <c r="C753" s="394">
        <f>INT(MAX($C$755:$C$799))+1</f>
        <v>5</v>
      </c>
      <c r="D753" s="419" t="s">
        <v>442</v>
      </c>
      <c r="E753" s="476"/>
      <c r="F753" s="476"/>
      <c r="G753" s="419"/>
      <c r="H753" s="476"/>
      <c r="I753" s="476"/>
      <c r="J753" s="476"/>
      <c r="K753" s="476"/>
      <c r="L753" s="476"/>
      <c r="M753" s="476"/>
      <c r="N753" s="476"/>
      <c r="O753" s="476"/>
      <c r="P753" s="476"/>
      <c r="Q753" s="476"/>
      <c r="R753" s="476"/>
      <c r="S753" s="476"/>
      <c r="T753" s="476"/>
      <c r="U753" s="476"/>
      <c r="V753" s="476"/>
      <c r="W753" s="476"/>
      <c r="X753" s="476"/>
      <c r="Y753" s="476"/>
      <c r="Z753" s="476"/>
      <c r="AA753" s="476"/>
      <c r="AB753" s="476"/>
      <c r="AC753" s="476"/>
      <c r="AD753" s="476"/>
      <c r="AE753" s="476"/>
      <c r="AF753" s="476"/>
      <c r="AG753" s="476"/>
      <c r="AH753" s="476"/>
      <c r="AI753" s="476"/>
      <c r="AJ753" s="476"/>
      <c r="AK753" s="476"/>
      <c r="AL753" s="476"/>
      <c r="AM753" s="476"/>
      <c r="AN753" s="476"/>
      <c r="AO753" s="476"/>
      <c r="AP753" s="419"/>
      <c r="AQ753" s="404"/>
      <c r="AR753" s="392"/>
      <c r="AS753" s="392"/>
      <c r="AT753" s="392"/>
    </row>
    <row r="754" spans="1:46" outlineLevel="1" x14ac:dyDescent="0.25">
      <c r="A754" s="392"/>
      <c r="B754" s="401"/>
      <c r="C754" s="394">
        <f>INT($C$744)+1</f>
        <v>2</v>
      </c>
      <c r="D754" s="419"/>
      <c r="E754" s="476"/>
      <c r="F754" s="476"/>
      <c r="G754" s="419"/>
      <c r="H754" s="479" t="s">
        <v>661</v>
      </c>
      <c r="I754" s="437" t="s">
        <v>662</v>
      </c>
      <c r="J754" s="437"/>
      <c r="K754" s="407"/>
      <c r="L754" s="407"/>
      <c r="M754" s="407"/>
      <c r="N754" s="407"/>
      <c r="O754" s="407"/>
      <c r="P754" s="407"/>
      <c r="Q754" s="407"/>
      <c r="R754" s="407"/>
      <c r="S754" s="407"/>
      <c r="T754" s="407"/>
      <c r="U754" s="407"/>
      <c r="V754" s="407"/>
      <c r="W754" s="407"/>
      <c r="X754" s="407"/>
      <c r="Y754" s="407"/>
      <c r="Z754" s="468"/>
      <c r="AA754" s="468"/>
      <c r="AB754" s="468"/>
      <c r="AC754" s="468"/>
      <c r="AD754" s="468"/>
      <c r="AE754" s="468"/>
      <c r="AF754" s="468"/>
      <c r="AG754" s="468"/>
      <c r="AH754" s="468"/>
      <c r="AI754" s="468"/>
      <c r="AJ754" s="468"/>
      <c r="AK754" s="468"/>
      <c r="AL754" s="468"/>
      <c r="AM754" s="468"/>
      <c r="AN754" s="468"/>
      <c r="AO754" s="468"/>
      <c r="AP754" s="419"/>
      <c r="AQ754" s="404"/>
      <c r="AR754" s="392"/>
      <c r="AS754" s="392"/>
      <c r="AT754" s="392"/>
    </row>
    <row r="755" spans="1:46" ht="5.0999999999999996" customHeight="1" outlineLevel="3" x14ac:dyDescent="0.25">
      <c r="A755" s="392"/>
      <c r="B755" s="401"/>
      <c r="C755" s="394">
        <f>INT($C$744)+3.005</f>
        <v>4.0049999999999999</v>
      </c>
      <c r="D755" s="419" t="s">
        <v>443</v>
      </c>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04"/>
      <c r="AR755" s="392"/>
      <c r="AS755" s="392"/>
      <c r="AT755" s="392"/>
    </row>
    <row r="756" spans="1:46" outlineLevel="2" x14ac:dyDescent="0.25">
      <c r="A756" s="392"/>
      <c r="B756" s="401"/>
      <c r="C756" s="394">
        <f>INT($C$744)+2</f>
        <v>3</v>
      </c>
      <c r="D756" s="419"/>
      <c r="E756" s="476"/>
      <c r="F756" s="476"/>
      <c r="G756" s="419"/>
      <c r="H756" s="440" t="s">
        <v>663</v>
      </c>
      <c r="I756" s="426" t="s">
        <v>477</v>
      </c>
      <c r="J756" s="427">
        <v>1</v>
      </c>
      <c r="K756" s="424">
        <f>J756</f>
        <v>1</v>
      </c>
      <c r="L756" s="426" t="s">
        <v>478</v>
      </c>
      <c r="M756" s="427">
        <f>COUNTA($H$757:$H$776)</f>
        <v>2</v>
      </c>
      <c r="N756" s="424">
        <f>M756+3</f>
        <v>5</v>
      </c>
      <c r="O756" s="424" t="s">
        <v>664</v>
      </c>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c r="AN756" s="424"/>
      <c r="AO756" s="424"/>
      <c r="AP756" s="419"/>
      <c r="AQ756" s="404"/>
      <c r="AR756" s="392"/>
      <c r="AS756" s="392"/>
      <c r="AT756" s="392"/>
    </row>
    <row r="757" spans="1:46" outlineLevel="2" x14ac:dyDescent="0.25">
      <c r="A757" s="392"/>
      <c r="B757" s="401"/>
      <c r="C757" s="394">
        <f>INT($C$744)+2</f>
        <v>3</v>
      </c>
      <c r="D757" s="419"/>
      <c r="E757" s="476"/>
      <c r="F757" s="476"/>
      <c r="G757" s="419"/>
      <c r="H757" s="492" t="s">
        <v>665</v>
      </c>
      <c r="I757" s="447" t="s">
        <v>653</v>
      </c>
      <c r="J757" s="447"/>
      <c r="K757" s="447" t="s">
        <v>666</v>
      </c>
      <c r="L757" s="447"/>
      <c r="M757" s="447"/>
      <c r="N757" s="447"/>
      <c r="O757" s="447"/>
      <c r="P757" s="447"/>
      <c r="Q757" s="447"/>
      <c r="R757" s="447"/>
      <c r="S757" s="447"/>
      <c r="T757" s="447"/>
      <c r="U757" s="447"/>
      <c r="V757" s="424"/>
      <c r="W757" s="424"/>
      <c r="X757" s="424"/>
      <c r="Y757" s="424"/>
      <c r="Z757" s="424"/>
      <c r="AA757" s="424"/>
      <c r="AB757" s="424"/>
      <c r="AC757" s="424"/>
      <c r="AD757" s="424"/>
      <c r="AE757" s="424"/>
      <c r="AF757" s="424"/>
      <c r="AG757" s="424"/>
      <c r="AH757" s="424"/>
      <c r="AI757" s="424"/>
      <c r="AJ757" s="424"/>
      <c r="AK757" s="424"/>
      <c r="AL757" s="424"/>
      <c r="AM757" s="424"/>
      <c r="AN757" s="424"/>
      <c r="AO757" s="424"/>
      <c r="AP757" s="419"/>
      <c r="AQ757" s="404"/>
      <c r="AR757" s="392"/>
      <c r="AS757" s="392"/>
      <c r="AT757" s="392"/>
    </row>
    <row r="758" spans="1:46" ht="15" customHeight="1" outlineLevel="3" x14ac:dyDescent="0.25">
      <c r="A758" s="392"/>
      <c r="B758" s="401"/>
      <c r="C758" s="394">
        <f t="shared" ref="C758:C765" si="239">INT($C$744)+3</f>
        <v>4</v>
      </c>
      <c r="D758" s="419"/>
      <c r="E758" s="476"/>
      <c r="F758" s="476"/>
      <c r="G758" s="419"/>
      <c r="H758" s="424"/>
      <c r="I758" s="440">
        <v>0</v>
      </c>
      <c r="J758" s="440"/>
      <c r="K758" s="424"/>
      <c r="L758" s="424"/>
      <c r="M758" s="424"/>
      <c r="N758" s="565">
        <v>0</v>
      </c>
      <c r="O758" s="565">
        <v>0</v>
      </c>
      <c r="P758" s="565">
        <v>0</v>
      </c>
      <c r="Q758" s="565">
        <v>0</v>
      </c>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c r="AN758" s="424"/>
      <c r="AO758" s="424"/>
      <c r="AP758" s="419"/>
      <c r="AQ758" s="404"/>
      <c r="AR758" s="392"/>
      <c r="AS758" s="392"/>
      <c r="AT758" s="392"/>
    </row>
    <row r="759" spans="1:46" outlineLevel="3" x14ac:dyDescent="0.25">
      <c r="A759" s="392"/>
      <c r="B759" s="401"/>
      <c r="C759" s="394">
        <f t="shared" si="239"/>
        <v>4</v>
      </c>
      <c r="D759" s="419"/>
      <c r="E759" s="476"/>
      <c r="F759" s="476"/>
      <c r="G759" s="419"/>
      <c r="H759" s="424"/>
      <c r="I759" s="440">
        <v>1</v>
      </c>
      <c r="J759" s="440"/>
      <c r="K759" s="424"/>
      <c r="L759" s="424"/>
      <c r="M759" s="424"/>
      <c r="N759" s="565">
        <v>0</v>
      </c>
      <c r="O759" s="565">
        <v>0</v>
      </c>
      <c r="P759" s="565">
        <v>0</v>
      </c>
      <c r="Q759" s="565">
        <v>0</v>
      </c>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3" x14ac:dyDescent="0.25">
      <c r="A760" s="392"/>
      <c r="B760" s="401"/>
      <c r="C760" s="394">
        <f t="shared" si="239"/>
        <v>4</v>
      </c>
      <c r="D760" s="419"/>
      <c r="E760" s="476"/>
      <c r="F760" s="476"/>
      <c r="G760" s="419"/>
      <c r="H760" s="424"/>
      <c r="I760" s="440">
        <v>2</v>
      </c>
      <c r="J760" s="440"/>
      <c r="K760" s="424"/>
      <c r="L760" s="424"/>
      <c r="M760" s="424"/>
      <c r="N760" s="565">
        <v>0</v>
      </c>
      <c r="O760" s="565">
        <v>0</v>
      </c>
      <c r="P760" s="565">
        <v>0</v>
      </c>
      <c r="Q760" s="565">
        <v>0</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outlineLevel="3" x14ac:dyDescent="0.25">
      <c r="A761" s="392"/>
      <c r="B761" s="401"/>
      <c r="C761" s="394">
        <f t="shared" si="239"/>
        <v>4</v>
      </c>
      <c r="D761" s="419"/>
      <c r="E761" s="476"/>
      <c r="F761" s="476"/>
      <c r="G761" s="419"/>
      <c r="H761" s="424"/>
      <c r="I761" s="440">
        <v>3</v>
      </c>
      <c r="J761" s="440"/>
      <c r="K761" s="424"/>
      <c r="L761" s="424"/>
      <c r="M761" s="424"/>
      <c r="N761" s="565">
        <v>0</v>
      </c>
      <c r="O761" s="565">
        <v>0</v>
      </c>
      <c r="P761" s="565">
        <v>0</v>
      </c>
      <c r="Q761" s="565">
        <v>0</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39"/>
        <v>4</v>
      </c>
      <c r="D762" s="419"/>
      <c r="E762" s="476"/>
      <c r="F762" s="476"/>
      <c r="G762" s="419"/>
      <c r="H762" s="424"/>
      <c r="I762" s="440">
        <v>4</v>
      </c>
      <c r="J762" s="440"/>
      <c r="K762" s="424"/>
      <c r="L762" s="424"/>
      <c r="M762" s="424"/>
      <c r="N762" s="565">
        <v>0</v>
      </c>
      <c r="O762" s="565">
        <v>0</v>
      </c>
      <c r="P762" s="565">
        <v>0</v>
      </c>
      <c r="Q762" s="565">
        <v>0</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39"/>
        <v>4</v>
      </c>
      <c r="D763" s="419"/>
      <c r="E763" s="476"/>
      <c r="F763" s="476"/>
      <c r="G763" s="419"/>
      <c r="H763" s="424"/>
      <c r="I763" s="440">
        <v>5</v>
      </c>
      <c r="J763" s="440"/>
      <c r="K763" s="424"/>
      <c r="L763" s="424"/>
      <c r="M763" s="424"/>
      <c r="N763" s="565">
        <v>0</v>
      </c>
      <c r="O763" s="565">
        <v>0</v>
      </c>
      <c r="P763" s="565">
        <v>0</v>
      </c>
      <c r="Q763" s="565">
        <v>0</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39"/>
        <v>4</v>
      </c>
      <c r="D764" s="419"/>
      <c r="E764" s="476"/>
      <c r="F764" s="476"/>
      <c r="G764" s="419"/>
      <c r="H764" s="424"/>
      <c r="I764" s="440">
        <v>6</v>
      </c>
      <c r="J764" s="440"/>
      <c r="K764" s="424"/>
      <c r="L764" s="424"/>
      <c r="M764" s="424"/>
      <c r="N764" s="565">
        <v>0</v>
      </c>
      <c r="O764" s="565">
        <v>0</v>
      </c>
      <c r="P764" s="565">
        <v>0</v>
      </c>
      <c r="Q764" s="565">
        <v>0</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39"/>
        <v>4</v>
      </c>
      <c r="D765" s="419"/>
      <c r="E765" s="476"/>
      <c r="F765" s="476"/>
      <c r="G765" s="419"/>
      <c r="H765" s="424"/>
      <c r="I765" s="440">
        <v>7</v>
      </c>
      <c r="J765" s="440"/>
      <c r="K765" s="424"/>
      <c r="L765" s="424"/>
      <c r="M765" s="424"/>
      <c r="N765" s="565">
        <v>0</v>
      </c>
      <c r="O765" s="565">
        <v>0</v>
      </c>
      <c r="P765" s="565">
        <v>0</v>
      </c>
      <c r="Q765" s="565">
        <v>0</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5.0999999999999996" customHeight="1" outlineLevel="2" x14ac:dyDescent="0.25">
      <c r="A766" s="392"/>
      <c r="B766" s="401"/>
      <c r="C766" s="394">
        <f>INT($C$744)+2.005</f>
        <v>3.0049999999999999</v>
      </c>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t="s">
        <v>447</v>
      </c>
      <c r="AQ766" s="404"/>
      <c r="AR766" s="392"/>
      <c r="AS766" s="392"/>
      <c r="AT766" s="392"/>
    </row>
    <row r="767" spans="1:46" outlineLevel="2" x14ac:dyDescent="0.25">
      <c r="A767" s="392"/>
      <c r="B767" s="401"/>
      <c r="C767" s="394">
        <f>INT($C$744)+2</f>
        <v>3</v>
      </c>
      <c r="D767" s="419"/>
      <c r="E767" s="476"/>
      <c r="F767" s="476"/>
      <c r="G767" s="419"/>
      <c r="H767" s="492" t="s">
        <v>667</v>
      </c>
      <c r="I767" s="447" t="s">
        <v>568</v>
      </c>
      <c r="J767" s="447"/>
      <c r="K767" s="424"/>
      <c r="L767" s="424"/>
      <c r="M767" s="424"/>
      <c r="N767" s="447" t="s">
        <v>668</v>
      </c>
      <c r="O767" s="447"/>
      <c r="P767" s="447"/>
      <c r="Q767" s="447"/>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ref="C768:C775" si="240">INT($C$744)+3</f>
        <v>4</v>
      </c>
      <c r="D768" s="419"/>
      <c r="E768" s="476"/>
      <c r="F768" s="476"/>
      <c r="G768" s="419"/>
      <c r="H768" s="424"/>
      <c r="I768" s="424">
        <v>0</v>
      </c>
      <c r="J768" s="424" t="s">
        <v>590</v>
      </c>
      <c r="K768" s="424"/>
      <c r="L768" s="424"/>
      <c r="M768" s="424"/>
      <c r="N768" s="441">
        <v>0</v>
      </c>
      <c r="O768" s="441">
        <v>0</v>
      </c>
      <c r="P768" s="441">
        <v>0</v>
      </c>
      <c r="Q768" s="441">
        <v>0</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0"/>
        <v>4</v>
      </c>
      <c r="D769" s="419"/>
      <c r="E769" s="476"/>
      <c r="F769" s="476"/>
      <c r="G769" s="419"/>
      <c r="H769" s="424"/>
      <c r="I769" s="424">
        <v>1</v>
      </c>
      <c r="J769" s="424" t="s">
        <v>591</v>
      </c>
      <c r="K769" s="424"/>
      <c r="L769" s="424"/>
      <c r="M769" s="424"/>
      <c r="N769" s="441">
        <v>0</v>
      </c>
      <c r="O769" s="441">
        <v>0</v>
      </c>
      <c r="P769" s="441">
        <v>0</v>
      </c>
      <c r="Q769" s="441">
        <v>0</v>
      </c>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0"/>
        <v>4</v>
      </c>
      <c r="D770" s="419"/>
      <c r="E770" s="476"/>
      <c r="F770" s="476"/>
      <c r="G770" s="419"/>
      <c r="H770" s="424"/>
      <c r="I770" s="424">
        <v>2</v>
      </c>
      <c r="J770" s="424" t="s">
        <v>592</v>
      </c>
      <c r="K770" s="424"/>
      <c r="L770" s="424"/>
      <c r="M770" s="424"/>
      <c r="N770" s="441">
        <v>0</v>
      </c>
      <c r="O770" s="441">
        <v>0</v>
      </c>
      <c r="P770" s="441">
        <v>0</v>
      </c>
      <c r="Q770" s="441">
        <v>0</v>
      </c>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0"/>
        <v>4</v>
      </c>
      <c r="D771" s="419"/>
      <c r="E771" s="476"/>
      <c r="F771" s="476"/>
      <c r="G771" s="419"/>
      <c r="H771" s="424"/>
      <c r="I771" s="424">
        <v>3</v>
      </c>
      <c r="J771" s="424" t="s">
        <v>577</v>
      </c>
      <c r="K771" s="424"/>
      <c r="L771" s="424"/>
      <c r="M771" s="424"/>
      <c r="N771" s="441">
        <v>0</v>
      </c>
      <c r="O771" s="441">
        <v>0</v>
      </c>
      <c r="P771" s="441">
        <v>0</v>
      </c>
      <c r="Q771" s="441">
        <v>0</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0"/>
        <v>4</v>
      </c>
      <c r="D772" s="419"/>
      <c r="E772" s="476"/>
      <c r="F772" s="476"/>
      <c r="G772" s="419"/>
      <c r="H772" s="424"/>
      <c r="I772" s="424">
        <v>4</v>
      </c>
      <c r="J772" s="424" t="s">
        <v>578</v>
      </c>
      <c r="K772" s="424"/>
      <c r="L772" s="424"/>
      <c r="M772" s="424"/>
      <c r="N772" s="441">
        <v>0</v>
      </c>
      <c r="O772" s="441">
        <v>0</v>
      </c>
      <c r="P772" s="441">
        <v>0</v>
      </c>
      <c r="Q772" s="441">
        <v>0</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0"/>
        <v>4</v>
      </c>
      <c r="D773" s="419"/>
      <c r="E773" s="476"/>
      <c r="F773" s="476"/>
      <c r="G773" s="419"/>
      <c r="H773" s="424"/>
      <c r="I773" s="424">
        <v>5</v>
      </c>
      <c r="J773" s="424" t="s">
        <v>579</v>
      </c>
      <c r="K773" s="424"/>
      <c r="L773" s="424"/>
      <c r="M773" s="424"/>
      <c r="N773" s="441">
        <v>0</v>
      </c>
      <c r="O773" s="441">
        <v>0</v>
      </c>
      <c r="P773" s="441">
        <v>0</v>
      </c>
      <c r="Q773" s="441">
        <v>0</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0"/>
        <v>4</v>
      </c>
      <c r="D774" s="419"/>
      <c r="E774" s="476"/>
      <c r="F774" s="476"/>
      <c r="G774" s="419"/>
      <c r="H774" s="424"/>
      <c r="I774" s="424">
        <v>6</v>
      </c>
      <c r="J774" s="424" t="s">
        <v>580</v>
      </c>
      <c r="K774" s="424"/>
      <c r="L774" s="424"/>
      <c r="M774" s="424"/>
      <c r="N774" s="441">
        <v>0</v>
      </c>
      <c r="O774" s="441">
        <v>0</v>
      </c>
      <c r="P774" s="441">
        <v>0</v>
      </c>
      <c r="Q774" s="441">
        <v>0</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0"/>
        <v>4</v>
      </c>
      <c r="D775" s="419"/>
      <c r="E775" s="476"/>
      <c r="F775" s="476"/>
      <c r="G775" s="419"/>
      <c r="H775" s="424"/>
      <c r="I775" s="424">
        <v>7</v>
      </c>
      <c r="J775" s="424" t="s">
        <v>581</v>
      </c>
      <c r="K775" s="424"/>
      <c r="L775" s="424"/>
      <c r="M775" s="424"/>
      <c r="N775" s="441">
        <v>0</v>
      </c>
      <c r="O775" s="441">
        <v>0</v>
      </c>
      <c r="P775" s="441">
        <v>0</v>
      </c>
      <c r="Q775" s="441">
        <v>0</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ht="5.0999999999999996" customHeight="1" outlineLevel="2" x14ac:dyDescent="0.25">
      <c r="A776" s="392"/>
      <c r="B776" s="401"/>
      <c r="C776" s="394">
        <f>INT($C$744)+2.005</f>
        <v>3.0049999999999999</v>
      </c>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t="s">
        <v>447</v>
      </c>
      <c r="AQ776" s="404"/>
      <c r="AR776" s="392"/>
      <c r="AS776" s="392"/>
      <c r="AT776" s="392"/>
    </row>
    <row r="777" spans="1:46" outlineLevel="1" x14ac:dyDescent="0.25">
      <c r="A777" s="392"/>
      <c r="B777" s="401"/>
      <c r="C777" s="394">
        <f>INT($C$744)+1</f>
        <v>2</v>
      </c>
      <c r="D777" s="419"/>
      <c r="E777" s="476"/>
      <c r="F777" s="476"/>
      <c r="G777" s="419"/>
      <c r="H777" s="479" t="s">
        <v>669</v>
      </c>
      <c r="I777" s="437"/>
      <c r="J777" s="437"/>
      <c r="K777" s="407"/>
      <c r="L777" s="407"/>
      <c r="M777" s="407"/>
      <c r="N777" s="407"/>
      <c r="O777" s="407"/>
      <c r="P777" s="407"/>
      <c r="Q777" s="407"/>
      <c r="R777" s="407"/>
      <c r="S777" s="407"/>
      <c r="T777" s="407"/>
      <c r="U777" s="407"/>
      <c r="V777" s="407"/>
      <c r="W777" s="407"/>
      <c r="X777" s="407"/>
      <c r="Y777" s="407"/>
      <c r="Z777" s="468"/>
      <c r="AA777" s="468"/>
      <c r="AB777" s="468"/>
      <c r="AC777" s="468"/>
      <c r="AD777" s="468"/>
      <c r="AE777" s="468"/>
      <c r="AF777" s="468"/>
      <c r="AG777" s="468"/>
      <c r="AH777" s="468"/>
      <c r="AI777" s="468"/>
      <c r="AJ777" s="468"/>
      <c r="AK777" s="468"/>
      <c r="AL777" s="468"/>
      <c r="AM777" s="468"/>
      <c r="AN777" s="468"/>
      <c r="AO777" s="468"/>
      <c r="AP777" s="419"/>
      <c r="AQ777" s="404"/>
      <c r="AR777" s="392"/>
      <c r="AS777" s="392"/>
      <c r="AT777" s="392"/>
    </row>
    <row r="778" spans="1:46" ht="5.0999999999999996" customHeight="1" outlineLevel="3" x14ac:dyDescent="0.25">
      <c r="A778" s="392"/>
      <c r="B778" s="401"/>
      <c r="C778" s="394">
        <f>INT($C$744)+3.005</f>
        <v>4.0049999999999999</v>
      </c>
      <c r="D778" s="419" t="s">
        <v>443</v>
      </c>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04"/>
      <c r="AR778" s="392"/>
      <c r="AS778" s="392"/>
      <c r="AT778" s="392"/>
    </row>
    <row r="779" spans="1:46" outlineLevel="2" x14ac:dyDescent="0.25">
      <c r="A779" s="392"/>
      <c r="B779" s="401"/>
      <c r="C779" s="394">
        <f>INT($C$744)+2</f>
        <v>3</v>
      </c>
      <c r="D779" s="419"/>
      <c r="E779" s="476"/>
      <c r="F779" s="476"/>
      <c r="G779" s="419"/>
      <c r="H779" s="440" t="s">
        <v>663</v>
      </c>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2" x14ac:dyDescent="0.25">
      <c r="A780" s="392"/>
      <c r="B780" s="401"/>
      <c r="C780" s="394">
        <f>INT($C$744)+2</f>
        <v>3</v>
      </c>
      <c r="D780" s="419"/>
      <c r="E780" s="476"/>
      <c r="F780" s="476"/>
      <c r="G780" s="419"/>
      <c r="H780" s="492" t="s">
        <v>627</v>
      </c>
      <c r="I780" s="447" t="s">
        <v>670</v>
      </c>
      <c r="J780" s="447"/>
      <c r="K780" s="447" t="s">
        <v>671</v>
      </c>
      <c r="L780" s="447"/>
      <c r="M780" s="447"/>
      <c r="N780" s="553"/>
      <c r="O780" s="447"/>
      <c r="P780" s="447"/>
      <c r="Q780" s="447"/>
      <c r="R780" s="447"/>
      <c r="S780" s="447"/>
      <c r="T780" s="447"/>
      <c r="U780" s="447"/>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ht="15" customHeight="1" outlineLevel="3" x14ac:dyDescent="0.25">
      <c r="A781" s="392"/>
      <c r="B781" s="401"/>
      <c r="C781" s="394">
        <f t="shared" ref="C781:C798" si="241">INT($C$744)+3</f>
        <v>4</v>
      </c>
      <c r="D781" s="419"/>
      <c r="E781" s="476">
        <v>0</v>
      </c>
      <c r="F781" s="476"/>
      <c r="G781" s="419"/>
      <c r="H781" s="440" t="str">
        <f>H$260</f>
        <v>Aut</v>
      </c>
      <c r="I781" s="566">
        <v>2</v>
      </c>
      <c r="J781" s="566"/>
      <c r="K781" s="522">
        <f t="shared" ref="K781:M783" si="242">INDEX(i_date_shear_sixg0,($E781*i_s_len+$I781)*i_x_len+1,0)</f>
        <v>44515</v>
      </c>
      <c r="L781" s="522">
        <f t="shared" si="242"/>
        <v>44515</v>
      </c>
      <c r="M781" s="522">
        <f t="shared" si="242"/>
        <v>44515</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v>1</v>
      </c>
      <c r="F782" s="476"/>
      <c r="G782" s="419"/>
      <c r="H782" s="440" t="str">
        <f>H$261</f>
        <v>Win</v>
      </c>
      <c r="I782" s="566">
        <v>2</v>
      </c>
      <c r="J782" s="566"/>
      <c r="K782" s="522">
        <f t="shared" si="242"/>
        <v>44545</v>
      </c>
      <c r="L782" s="522">
        <f t="shared" si="242"/>
        <v>44545</v>
      </c>
      <c r="M782" s="522">
        <f t="shared" si="242"/>
        <v>44545</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v>2</v>
      </c>
      <c r="F783" s="476"/>
      <c r="G783" s="419"/>
      <c r="H783" s="440" t="str">
        <f>H$262</f>
        <v>Spr</v>
      </c>
      <c r="I783" s="566">
        <v>2</v>
      </c>
      <c r="J783" s="566"/>
      <c r="K783" s="522">
        <f t="shared" si="242"/>
        <v>44576</v>
      </c>
      <c r="L783" s="522">
        <f t="shared" si="242"/>
        <v>44576</v>
      </c>
      <c r="M783" s="522">
        <f t="shared" si="242"/>
        <v>44576</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outlineLevel="3" x14ac:dyDescent="0.25">
      <c r="A784" s="392"/>
      <c r="B784" s="401"/>
      <c r="C784" s="394">
        <f t="shared" si="241"/>
        <v>4</v>
      </c>
      <c r="D784" s="419"/>
      <c r="E784" s="476"/>
      <c r="F784" s="476"/>
      <c r="G784" s="419"/>
      <c r="H784" s="424"/>
      <c r="I784" s="440"/>
      <c r="J784" s="440"/>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1"/>
        <v>4</v>
      </c>
      <c r="D785" s="419"/>
      <c r="E785" s="476"/>
      <c r="F785" s="476"/>
      <c r="G785" s="419"/>
      <c r="H785" s="424"/>
      <c r="I785" s="447" t="s">
        <v>672</v>
      </c>
      <c r="J785" s="446"/>
      <c r="K785" s="447" t="s">
        <v>673</v>
      </c>
      <c r="L785" s="447"/>
      <c r="M785" s="447"/>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1"/>
        <v>4</v>
      </c>
      <c r="D786" s="419"/>
      <c r="E786" s="476">
        <v>0</v>
      </c>
      <c r="F786" s="476"/>
      <c r="G786" s="419"/>
      <c r="H786" s="440" t="str">
        <f>H$260</f>
        <v>Aut</v>
      </c>
      <c r="I786" s="566">
        <v>5</v>
      </c>
      <c r="J786" s="566"/>
      <c r="K786" s="522">
        <f t="shared" ref="K786:M788" si="243">INDEX(i_date_shear_sixg0,($E786*i_s_len+$I786)*i_x_len+1,0)</f>
        <v>45611</v>
      </c>
      <c r="L786" s="522">
        <f t="shared" si="243"/>
        <v>45611</v>
      </c>
      <c r="M786" s="522">
        <f t="shared" si="243"/>
        <v>45611</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1"/>
        <v>4</v>
      </c>
      <c r="D787" s="419"/>
      <c r="E787" s="476">
        <v>1</v>
      </c>
      <c r="F787" s="476"/>
      <c r="G787" s="419"/>
      <c r="H787" s="440" t="str">
        <f>H$261</f>
        <v>Win</v>
      </c>
      <c r="I787" s="566">
        <v>5</v>
      </c>
      <c r="J787" s="566"/>
      <c r="K787" s="522">
        <f t="shared" si="243"/>
        <v>45641</v>
      </c>
      <c r="L787" s="522">
        <f t="shared" si="243"/>
        <v>45641</v>
      </c>
      <c r="M787" s="522">
        <f t="shared" si="243"/>
        <v>45641</v>
      </c>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1"/>
        <v>4</v>
      </c>
      <c r="D788" s="419"/>
      <c r="E788" s="476">
        <v>2</v>
      </c>
      <c r="F788" s="476"/>
      <c r="G788" s="419"/>
      <c r="H788" s="440" t="str">
        <f>H$262</f>
        <v>Spr</v>
      </c>
      <c r="I788" s="566">
        <v>5</v>
      </c>
      <c r="J788" s="566"/>
      <c r="K788" s="522">
        <f t="shared" si="243"/>
        <v>45672</v>
      </c>
      <c r="L788" s="522">
        <f t="shared" si="243"/>
        <v>45672</v>
      </c>
      <c r="M788" s="522">
        <f t="shared" si="243"/>
        <v>45672</v>
      </c>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1"/>
        <v>4</v>
      </c>
      <c r="D789" s="419"/>
      <c r="E789" s="476"/>
      <c r="F789" s="476"/>
      <c r="G789" s="419"/>
      <c r="H789" s="424"/>
      <c r="I789" s="440"/>
      <c r="J789" s="440"/>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1"/>
        <v>4</v>
      </c>
      <c r="D790" s="419"/>
      <c r="E790" s="476"/>
      <c r="F790" s="476"/>
      <c r="G790" s="419"/>
      <c r="H790" s="424"/>
      <c r="I790" s="424"/>
      <c r="J790" s="424"/>
      <c r="K790" s="447" t="s">
        <v>791</v>
      </c>
      <c r="L790" s="447"/>
      <c r="M790" s="447"/>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1"/>
        <v>4</v>
      </c>
      <c r="D791" s="419"/>
      <c r="E791" s="476"/>
      <c r="F791" s="476"/>
      <c r="G791" s="419"/>
      <c r="H791" s="440" t="str">
        <f>H$260</f>
        <v>Aut</v>
      </c>
      <c r="I791" s="424"/>
      <c r="J791" s="424"/>
      <c r="K791" s="630">
        <v>1550</v>
      </c>
      <c r="L791" s="630">
        <v>1550</v>
      </c>
      <c r="M791" s="630">
        <v>1550</v>
      </c>
      <c r="N791" s="424"/>
      <c r="O791" s="424" t="s">
        <v>801</v>
      </c>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1"/>
        <v>4</v>
      </c>
      <c r="D792" s="419"/>
      <c r="E792" s="476"/>
      <c r="F792" s="476"/>
      <c r="G792" s="419"/>
      <c r="H792" s="440" t="str">
        <f>H$261</f>
        <v>Win</v>
      </c>
      <c r="I792" s="424"/>
      <c r="J792" s="424"/>
      <c r="K792" s="630">
        <v>1550</v>
      </c>
      <c r="L792" s="630">
        <v>1550</v>
      </c>
      <c r="M792" s="630">
        <v>1550</v>
      </c>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1"/>
        <v>4</v>
      </c>
      <c r="D793" s="419"/>
      <c r="E793" s="476"/>
      <c r="F793" s="476"/>
      <c r="G793" s="419"/>
      <c r="H793" s="440" t="str">
        <f>H$262</f>
        <v>Spr</v>
      </c>
      <c r="I793" s="424"/>
      <c r="J793" s="424"/>
      <c r="K793" s="630">
        <v>1550</v>
      </c>
      <c r="L793" s="630">
        <v>1550</v>
      </c>
      <c r="M793" s="630">
        <v>1550</v>
      </c>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1"/>
        <v>4</v>
      </c>
      <c r="D794" s="419"/>
      <c r="E794" s="476"/>
      <c r="F794" s="476"/>
      <c r="G794" s="419"/>
      <c r="H794" s="424"/>
      <c r="I794" s="440"/>
      <c r="J794" s="440"/>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1"/>
        <v>4</v>
      </c>
      <c r="D795" s="419"/>
      <c r="E795" s="476"/>
      <c r="F795" s="476"/>
      <c r="G795" s="419"/>
      <c r="H795" s="424"/>
      <c r="I795" s="424"/>
      <c r="J795" s="424"/>
      <c r="K795" s="447" t="s">
        <v>674</v>
      </c>
      <c r="L795" s="447"/>
      <c r="M795" s="447"/>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1"/>
        <v>4</v>
      </c>
      <c r="D796" s="419"/>
      <c r="E796" s="476"/>
      <c r="F796" s="476"/>
      <c r="G796" s="419"/>
      <c r="H796" s="440" t="str">
        <f>H$260</f>
        <v>Aut</v>
      </c>
      <c r="I796" s="424"/>
      <c r="J796" s="424"/>
      <c r="K796" s="567">
        <f>(K786-K781)/30.5</f>
        <v>35.934426229508198</v>
      </c>
      <c r="L796" s="567">
        <f>(L786-L781)/30.5</f>
        <v>35.934426229508198</v>
      </c>
      <c r="M796" s="567">
        <f>(M786-M781)/30.5</f>
        <v>35.934426229508198</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1"/>
        <v>4</v>
      </c>
      <c r="D797" s="419"/>
      <c r="E797" s="476"/>
      <c r="F797" s="476"/>
      <c r="G797" s="419"/>
      <c r="H797" s="440" t="str">
        <f>H$261</f>
        <v>Win</v>
      </c>
      <c r="I797" s="424"/>
      <c r="J797" s="424"/>
      <c r="K797" s="567">
        <f t="shared" ref="K797:M798" si="244">(K787-K782)/30.5</f>
        <v>35.934426229508198</v>
      </c>
      <c r="L797" s="567">
        <f t="shared" si="244"/>
        <v>35.934426229508198</v>
      </c>
      <c r="M797" s="567">
        <f t="shared" si="244"/>
        <v>35.934426229508198</v>
      </c>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1"/>
        <v>4</v>
      </c>
      <c r="D798" s="419"/>
      <c r="E798" s="476"/>
      <c r="F798" s="476"/>
      <c r="G798" s="419"/>
      <c r="H798" s="440" t="str">
        <f>H$262</f>
        <v>Spr</v>
      </c>
      <c r="I798" s="424"/>
      <c r="J798" s="424"/>
      <c r="K798" s="567">
        <f t="shared" si="244"/>
        <v>35.934426229508198</v>
      </c>
      <c r="L798" s="567">
        <f t="shared" si="244"/>
        <v>35.934426229508198</v>
      </c>
      <c r="M798" s="567">
        <f t="shared" si="244"/>
        <v>35.934426229508198</v>
      </c>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ht="5.0999999999999996" customHeight="1" outlineLevel="2" x14ac:dyDescent="0.25">
      <c r="A799" s="392"/>
      <c r="B799" s="401"/>
      <c r="C799" s="394">
        <f>INT($C$744)+2.005</f>
        <v>3.0049999999999999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t="s">
        <v>447</v>
      </c>
      <c r="AQ799" s="404"/>
      <c r="AR799" s="392"/>
      <c r="AS799" s="392"/>
      <c r="AT799" s="392"/>
    </row>
    <row r="800" spans="1:46" ht="5.0999999999999996" customHeight="1" outlineLevel="2" x14ac:dyDescent="0.25">
      <c r="A800" s="392"/>
      <c r="B800" s="401"/>
      <c r="C800" s="394">
        <f>INT($C$744)+2.005</f>
        <v>3.0049999999999999</v>
      </c>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04"/>
      <c r="AR800" s="392"/>
      <c r="AS800" s="392"/>
      <c r="AT800" s="392"/>
    </row>
    <row r="801" spans="1:46" ht="5.0999999999999996" customHeight="1" outlineLevel="1" x14ac:dyDescent="0.25">
      <c r="A801" s="392"/>
      <c r="B801" s="429"/>
      <c r="C801" s="430">
        <f>INT($C$744)+1.005</f>
        <v>2.0049999999999999</v>
      </c>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c r="AF801" s="431"/>
      <c r="AG801" s="431"/>
      <c r="AH801" s="431"/>
      <c r="AI801" s="431"/>
      <c r="AJ801" s="431"/>
      <c r="AK801" s="431"/>
      <c r="AL801" s="431"/>
      <c r="AM801" s="431"/>
      <c r="AN801" s="431"/>
      <c r="AO801" s="431"/>
      <c r="AP801" s="431"/>
      <c r="AQ801" s="432" t="s">
        <v>130</v>
      </c>
      <c r="AR801" s="392"/>
      <c r="AS801" s="392"/>
      <c r="AT801" s="392"/>
    </row>
    <row r="802" spans="1:46" ht="5.0999999999999996" customHeight="1" x14ac:dyDescent="0.25">
      <c r="A802" s="392"/>
      <c r="B802" s="433"/>
      <c r="C802" s="434">
        <f>INT($C$744)+0.005</f>
        <v>1.0049999999999999</v>
      </c>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392"/>
      <c r="AS802" s="392"/>
      <c r="AT802" s="392"/>
    </row>
    <row r="803" spans="1:46" outlineLevel="2" x14ac:dyDescent="0.25">
      <c r="A803" s="392"/>
      <c r="B803" s="392"/>
      <c r="C803" s="394">
        <f>INT($C$744)+2</f>
        <v>3</v>
      </c>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c r="AA803" s="392"/>
      <c r="AB803" s="392"/>
      <c r="AC803" s="392"/>
      <c r="AD803" s="392"/>
      <c r="AE803" s="392"/>
      <c r="AF803" s="392"/>
      <c r="AG803" s="392"/>
      <c r="AH803" s="392"/>
      <c r="AI803" s="392"/>
      <c r="AJ803" s="392"/>
      <c r="AK803" s="392"/>
      <c r="AL803" s="392"/>
      <c r="AM803" s="392"/>
      <c r="AN803" s="392"/>
      <c r="AO803" s="392"/>
      <c r="AP803" s="392"/>
      <c r="AQ803" s="392"/>
      <c r="AR803" s="392"/>
      <c r="AS803" s="392"/>
      <c r="AT803" s="392"/>
    </row>
    <row r="804" spans="1:46" outlineLevel="2" x14ac:dyDescent="0.25">
      <c r="A804" s="392"/>
      <c r="B804" s="392"/>
      <c r="C804" s="394">
        <f>INT($C$808)+2</f>
        <v>3</v>
      </c>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c r="AA804" s="392"/>
      <c r="AB804" s="392"/>
      <c r="AC804" s="392"/>
      <c r="AD804" s="392"/>
      <c r="AE804" s="392"/>
      <c r="AF804" s="392"/>
      <c r="AG804" s="392"/>
      <c r="AH804" s="392"/>
      <c r="AI804" s="392"/>
      <c r="AJ804" s="392"/>
      <c r="AK804" s="392"/>
      <c r="AL804" s="392"/>
      <c r="AM804" s="392"/>
      <c r="AN804" s="392"/>
      <c r="AO804" s="392"/>
      <c r="AP804" s="392"/>
      <c r="AQ804" s="392"/>
      <c r="AR804" s="392"/>
      <c r="AS804" s="392"/>
      <c r="AT804" s="392"/>
    </row>
    <row r="805" spans="1:46" ht="5.0999999999999996" customHeight="1" thickBot="1" x14ac:dyDescent="0.3">
      <c r="A805" s="392"/>
      <c r="B805" s="395"/>
      <c r="C805" s="396">
        <f>INT($C$808)+0.005</f>
        <v>1.0049999999999999</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c r="AI805" s="395"/>
      <c r="AJ805" s="395"/>
      <c r="AK805" s="395"/>
      <c r="AL805" s="395"/>
      <c r="AM805" s="395"/>
      <c r="AN805" s="395"/>
      <c r="AO805" s="395"/>
      <c r="AP805" s="395"/>
      <c r="AQ805" s="395"/>
      <c r="AR805" s="392"/>
      <c r="AS805" s="392"/>
      <c r="AT805" s="392"/>
    </row>
    <row r="806" spans="1:46" ht="5.0999999999999996" customHeight="1" outlineLevel="1" collapsed="1" x14ac:dyDescent="0.25">
      <c r="A806" s="392"/>
      <c r="B806" s="397" t="s">
        <v>0</v>
      </c>
      <c r="C806" s="398">
        <f>INT($C$808)+1.005</f>
        <v>2.0049999999999999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400"/>
      <c r="AR806" s="392"/>
      <c r="AS806" s="392"/>
      <c r="AT806" s="392"/>
    </row>
    <row r="807" spans="1:46" hidden="1" outlineLevel="4" x14ac:dyDescent="0.25">
      <c r="A807" s="392"/>
      <c r="B807" s="401"/>
      <c r="C807" s="394">
        <f>INT(MAX($C$827:$C$857))+1</f>
        <v>6</v>
      </c>
      <c r="D807" s="402"/>
      <c r="E807" s="402"/>
      <c r="F807" s="402"/>
      <c r="G807" s="402"/>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2"/>
      <c r="AQ807" s="404"/>
      <c r="AR807" s="392"/>
      <c r="AS807" s="392"/>
      <c r="AT807" s="392"/>
    </row>
    <row r="808" spans="1:46" ht="20.100000000000001" customHeight="1" x14ac:dyDescent="0.25">
      <c r="A808" s="392"/>
      <c r="B808" s="401"/>
      <c r="C808" s="394">
        <v>1.02</v>
      </c>
      <c r="D808" s="405"/>
      <c r="E808" s="469" t="s">
        <v>434</v>
      </c>
      <c r="F808" s="470"/>
      <c r="G808" s="406"/>
      <c r="H808" s="897" t="str">
        <f>COUNTIFS($B$1:$B808, "«")&amp;" Sheep: Young at Foot and Offspring sale times &amp; shearing of sale animals"</f>
        <v>5 Sheep: Young at Foot and Offspring sale times &amp; shearing of sale animals</v>
      </c>
      <c r="I808" s="435"/>
      <c r="J808" s="435"/>
      <c r="K808" s="435"/>
      <c r="L808" s="435"/>
      <c r="M808" s="435"/>
      <c r="N808" s="435"/>
      <c r="O808" s="435"/>
      <c r="P808" s="435"/>
      <c r="Q808" s="435"/>
      <c r="R808" s="435"/>
      <c r="S808" s="435"/>
      <c r="T808" s="435"/>
      <c r="U808" s="435"/>
      <c r="V808" s="435"/>
      <c r="W808" s="435"/>
      <c r="X808" s="435"/>
      <c r="Y808" s="435"/>
      <c r="Z808" s="435"/>
      <c r="AA808" s="563"/>
      <c r="AB808" s="563"/>
      <c r="AC808" s="563"/>
      <c r="AD808" s="435"/>
      <c r="AE808" s="435"/>
      <c r="AF808" s="435"/>
      <c r="AG808" s="435"/>
      <c r="AH808" s="435"/>
      <c r="AI808" s="435"/>
      <c r="AJ808" s="435"/>
      <c r="AK808" s="435"/>
      <c r="AL808" s="435"/>
      <c r="AM808" s="435"/>
      <c r="AN808" s="435"/>
      <c r="AO808" s="435"/>
      <c r="AP808" s="472"/>
      <c r="AQ808" s="404"/>
      <c r="AR808" s="392"/>
      <c r="AS808" s="392"/>
      <c r="AT808" s="392"/>
    </row>
    <row r="809" spans="1:46" ht="37.5" outlineLevel="1" x14ac:dyDescent="0.25">
      <c r="A809" s="392"/>
      <c r="B809" s="401"/>
      <c r="C809" s="394">
        <f>INT($C$808)+1.02</f>
        <v>2.02</v>
      </c>
      <c r="D809" s="405"/>
      <c r="E809" s="469" t="s">
        <v>436</v>
      </c>
      <c r="F809" s="473">
        <v>1</v>
      </c>
      <c r="G809" s="410"/>
      <c r="H809" s="568" t="s">
        <v>675</v>
      </c>
      <c r="I809" s="412"/>
      <c r="J809" s="412"/>
      <c r="K809" s="412"/>
      <c r="L809" s="412"/>
      <c r="M809" s="412"/>
      <c r="N809" s="412"/>
      <c r="O809" s="412"/>
      <c r="P809" s="412"/>
      <c r="Q809" s="412"/>
      <c r="R809" s="412"/>
      <c r="S809" s="412"/>
      <c r="T809" s="412"/>
      <c r="U809" s="412"/>
      <c r="V809" s="412"/>
      <c r="W809" s="412"/>
      <c r="X809" s="412"/>
      <c r="Y809" s="412"/>
      <c r="Z809" s="412"/>
      <c r="AA809" s="564"/>
      <c r="AB809" s="564"/>
      <c r="AC809" s="564"/>
      <c r="AD809" s="412"/>
      <c r="AE809" s="412"/>
      <c r="AF809" s="412"/>
      <c r="AG809" s="412"/>
      <c r="AH809" s="412"/>
      <c r="AI809" s="412"/>
      <c r="AJ809" s="412"/>
      <c r="AK809" s="412"/>
      <c r="AL809" s="412"/>
      <c r="AM809" s="412"/>
      <c r="AN809" s="412"/>
      <c r="AO809" s="412"/>
      <c r="AP809" s="475"/>
      <c r="AQ809" s="404"/>
      <c r="AR809" s="392"/>
      <c r="AS809" s="392"/>
      <c r="AT809" s="392"/>
    </row>
    <row r="810" spans="1:46" ht="5.0999999999999996" customHeight="1" outlineLevel="2" x14ac:dyDescent="0.25">
      <c r="A810" s="392"/>
      <c r="B810" s="401"/>
      <c r="C810" s="394">
        <f>INT($C$808)+2.005</f>
        <v>3.0049999999999999</v>
      </c>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4"/>
      <c r="AR810" s="392"/>
      <c r="AS810" s="392"/>
      <c r="AT810" s="392"/>
    </row>
    <row r="811" spans="1:46" outlineLevel="2" x14ac:dyDescent="0.25">
      <c r="A811" s="392"/>
      <c r="B811" s="401"/>
      <c r="C811" s="394">
        <f>INT($C$808)+2</f>
        <v>3</v>
      </c>
      <c r="D811" s="402"/>
      <c r="E811" s="476"/>
      <c r="F811" s="476"/>
      <c r="G811" s="402"/>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6"/>
      <c r="AP811" s="402"/>
      <c r="AQ811" s="404"/>
      <c r="AR811" s="392"/>
      <c r="AS811" s="392"/>
      <c r="AT811" s="392"/>
    </row>
    <row r="812" spans="1:46" outlineLevel="2" x14ac:dyDescent="0.25">
      <c r="A812" s="392"/>
      <c r="B812" s="401"/>
      <c r="C812" s="394">
        <f>INT($C$808)+2</f>
        <v>3</v>
      </c>
      <c r="D812" s="402"/>
      <c r="E812" s="476"/>
      <c r="F812" s="476"/>
      <c r="G812" s="402"/>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02"/>
      <c r="AQ812" s="404"/>
      <c r="AR812" s="392"/>
      <c r="AS812" s="392"/>
      <c r="AT812" s="392"/>
    </row>
    <row r="813" spans="1:46" ht="30" outlineLevel="2" x14ac:dyDescent="0.25">
      <c r="A813" s="392"/>
      <c r="B813" s="401"/>
      <c r="C813" s="394">
        <f>INT($C$808)+2</f>
        <v>3</v>
      </c>
      <c r="D813" s="402"/>
      <c r="E813" s="476"/>
      <c r="F813" s="476"/>
      <c r="G813" s="402"/>
      <c r="H813" s="417"/>
      <c r="I813" s="417"/>
      <c r="J813" s="417"/>
      <c r="K813" s="477" t="s">
        <v>480</v>
      </c>
      <c r="L813" s="477"/>
      <c r="M813" s="477"/>
      <c r="N813" s="477"/>
      <c r="O813" s="477" t="str">
        <f>K813</f>
        <v>Offspring</v>
      </c>
      <c r="P813" s="477"/>
      <c r="Q813" s="477"/>
      <c r="R813" s="477"/>
      <c r="S813" s="477" t="str">
        <f>O813</f>
        <v>Offspring</v>
      </c>
      <c r="T813" s="477"/>
      <c r="U813" s="477"/>
      <c r="V813" s="477"/>
      <c r="W813" s="417"/>
      <c r="X813" s="417"/>
      <c r="Y813" s="417"/>
      <c r="Z813" s="417"/>
      <c r="AA813" s="417"/>
      <c r="AB813" s="417"/>
      <c r="AC813" s="417"/>
      <c r="AD813" s="417" t="str">
        <f>K813</f>
        <v>Offspring</v>
      </c>
      <c r="AE813" s="417"/>
      <c r="AF813" s="417"/>
      <c r="AG813" s="417"/>
      <c r="AH813" s="417" t="str">
        <f>O813</f>
        <v>Offspring</v>
      </c>
      <c r="AI813" s="417"/>
      <c r="AJ813" s="417"/>
      <c r="AK813" s="417"/>
      <c r="AL813" s="417" t="str">
        <f>S813</f>
        <v>Offspring</v>
      </c>
      <c r="AM813" s="417"/>
      <c r="AN813" s="417"/>
      <c r="AO813" s="417"/>
      <c r="AP813" s="402"/>
      <c r="AQ813" s="404"/>
      <c r="AR813" s="392"/>
      <c r="AS813" s="392"/>
      <c r="AT813" s="392"/>
    </row>
    <row r="814" spans="1:46" outlineLevel="2" x14ac:dyDescent="0.25">
      <c r="A814" s="392"/>
      <c r="B814" s="401"/>
      <c r="C814" s="394">
        <f>INT($C$808)+2</f>
        <v>3</v>
      </c>
      <c r="D814" s="402"/>
      <c r="E814" s="476"/>
      <c r="F814" s="476"/>
      <c r="G814" s="402"/>
      <c r="H814" s="417"/>
      <c r="I814" s="417"/>
      <c r="J814" s="417"/>
      <c r="K814" s="466" t="s">
        <v>547</v>
      </c>
      <c r="L814" s="466" t="s">
        <v>548</v>
      </c>
      <c r="M814" s="466" t="s">
        <v>549</v>
      </c>
      <c r="N814" s="466" t="s">
        <v>550</v>
      </c>
      <c r="O814" s="417" t="str">
        <f>K814</f>
        <v>BBB</v>
      </c>
      <c r="P814" s="417" t="str">
        <f>L814</f>
        <v>BBM</v>
      </c>
      <c r="Q814" s="417" t="str">
        <f>M814</f>
        <v>BBT</v>
      </c>
      <c r="R814" s="417" t="str">
        <f>N814</f>
        <v>BMT</v>
      </c>
      <c r="S814" s="417" t="str">
        <f>O814</f>
        <v>BBB</v>
      </c>
      <c r="T814" s="417" t="str">
        <f>P814</f>
        <v>BBM</v>
      </c>
      <c r="U814" s="417" t="str">
        <f>Q814</f>
        <v>BBT</v>
      </c>
      <c r="V814" s="417" t="str">
        <f>R814</f>
        <v>BMT</v>
      </c>
      <c r="W814" s="417"/>
      <c r="X814" s="417"/>
      <c r="Y814" s="417"/>
      <c r="Z814" s="417"/>
      <c r="AA814" s="417"/>
      <c r="AB814" s="417"/>
      <c r="AC814" s="417"/>
      <c r="AD814" s="417" t="str">
        <f>K814</f>
        <v>BBB</v>
      </c>
      <c r="AE814" s="417" t="str">
        <f>L814</f>
        <v>BBM</v>
      </c>
      <c r="AF814" s="417" t="str">
        <f>M814</f>
        <v>BBT</v>
      </c>
      <c r="AG814" s="417" t="str">
        <f>N814</f>
        <v>BMT</v>
      </c>
      <c r="AH814" s="417" t="str">
        <f>O814</f>
        <v>BBB</v>
      </c>
      <c r="AI814" s="417" t="str">
        <f>P814</f>
        <v>BBM</v>
      </c>
      <c r="AJ814" s="417" t="str">
        <f>Q814</f>
        <v>BBT</v>
      </c>
      <c r="AK814" s="417" t="str">
        <f>R814</f>
        <v>BMT</v>
      </c>
      <c r="AL814" s="417" t="str">
        <f>S814</f>
        <v>BBB</v>
      </c>
      <c r="AM814" s="417" t="str">
        <f>T814</f>
        <v>BBM</v>
      </c>
      <c r="AN814" s="417" t="str">
        <f>U814</f>
        <v>BBT</v>
      </c>
      <c r="AO814" s="417" t="str">
        <f>V814</f>
        <v>BMT</v>
      </c>
      <c r="AP814" s="402"/>
      <c r="AQ814" s="404"/>
      <c r="AR814" s="392"/>
      <c r="AS814" s="392"/>
      <c r="AT814" s="392"/>
    </row>
    <row r="815" spans="1:46" ht="11.65" customHeight="1" outlineLevel="2" collapsed="1" x14ac:dyDescent="0.25">
      <c r="A815" s="392"/>
      <c r="B815" s="401" t="s">
        <v>440</v>
      </c>
      <c r="C815" s="394">
        <f>INT($C$808)+2.01</f>
        <v>3.01</v>
      </c>
      <c r="D815" s="402"/>
      <c r="E815" s="402"/>
      <c r="F815" s="402"/>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hidden="1" outlineLevel="4" x14ac:dyDescent="0.25">
      <c r="A816" s="392"/>
      <c r="B816" s="401"/>
      <c r="C816" s="394">
        <f>INT(MAX($C$827:$C$857))+1</f>
        <v>6</v>
      </c>
      <c r="D816" s="419"/>
      <c r="E816" s="476"/>
      <c r="F816" s="476"/>
      <c r="G816" s="419"/>
      <c r="H816" s="476"/>
      <c r="I816" s="476"/>
      <c r="J816" s="476"/>
      <c r="K816" s="476"/>
      <c r="L816" s="476"/>
      <c r="M816" s="476"/>
      <c r="N816" s="476"/>
      <c r="O816" s="476"/>
      <c r="P816" s="476"/>
      <c r="Q816" s="476"/>
      <c r="R816" s="476"/>
      <c r="S816" s="476"/>
      <c r="T816" s="476"/>
      <c r="U816" s="476"/>
      <c r="V816" s="476"/>
      <c r="W816" s="476"/>
      <c r="X816" s="476"/>
      <c r="Y816" s="476"/>
      <c r="Z816" s="476"/>
      <c r="AA816" s="476"/>
      <c r="AB816" s="476"/>
      <c r="AC816" s="476"/>
      <c r="AD816" s="476"/>
      <c r="AE816" s="476"/>
      <c r="AF816" s="476"/>
      <c r="AG816" s="476"/>
      <c r="AH816" s="476"/>
      <c r="AI816" s="476"/>
      <c r="AJ816" s="476"/>
      <c r="AK816" s="476"/>
      <c r="AL816" s="476"/>
      <c r="AM816" s="476"/>
      <c r="AN816" s="476"/>
      <c r="AO816" s="476"/>
      <c r="AP816" s="419"/>
      <c r="AQ816" s="404"/>
      <c r="AR816" s="392"/>
      <c r="AS816" s="392"/>
      <c r="AT816" s="392"/>
    </row>
    <row r="817" spans="1:46" hidden="1" outlineLevel="4" x14ac:dyDescent="0.25">
      <c r="A817" s="392"/>
      <c r="B817" s="401" t="s">
        <v>441</v>
      </c>
      <c r="C817" s="394">
        <f>INT(MAX($C$827:$C$857))+1</f>
        <v>6</v>
      </c>
      <c r="D817" s="419" t="s">
        <v>442</v>
      </c>
      <c r="E817" s="476"/>
      <c r="F817" s="476"/>
      <c r="G817" s="419"/>
      <c r="H817" s="476"/>
      <c r="I817" s="476"/>
      <c r="J817" s="476"/>
      <c r="K817" s="476"/>
      <c r="L817" s="476"/>
      <c r="M817" s="476"/>
      <c r="N817" s="476"/>
      <c r="O817" s="476"/>
      <c r="P817" s="476"/>
      <c r="Q817" s="476"/>
      <c r="R817" s="476"/>
      <c r="S817" s="476"/>
      <c r="T817" s="476"/>
      <c r="U817" s="476"/>
      <c r="V817" s="476"/>
      <c r="W817" s="476"/>
      <c r="X817" s="476"/>
      <c r="Y817" s="476"/>
      <c r="Z817" s="476"/>
      <c r="AA817" s="476"/>
      <c r="AB817" s="476"/>
      <c r="AC817" s="476"/>
      <c r="AD817" s="476"/>
      <c r="AE817" s="476"/>
      <c r="AF817" s="476"/>
      <c r="AG817" s="476"/>
      <c r="AH817" s="476"/>
      <c r="AI817" s="476"/>
      <c r="AJ817" s="476"/>
      <c r="AK817" s="476"/>
      <c r="AL817" s="476"/>
      <c r="AM817" s="476"/>
      <c r="AN817" s="476"/>
      <c r="AO817" s="476"/>
      <c r="AP817" s="419"/>
      <c r="AQ817" s="404"/>
      <c r="AR817" s="392"/>
      <c r="AS817" s="392"/>
      <c r="AT817" s="392"/>
    </row>
    <row r="818" spans="1:46" outlineLevel="1" x14ac:dyDescent="0.25">
      <c r="A818" s="392"/>
      <c r="B818" s="401"/>
      <c r="C818" s="394">
        <f>INT($C$808)+1</f>
        <v>2</v>
      </c>
      <c r="D818" s="419"/>
      <c r="E818" s="476"/>
      <c r="F818" s="476"/>
      <c r="G818" s="419"/>
      <c r="H818" s="479" t="s">
        <v>676</v>
      </c>
      <c r="I818" s="437"/>
      <c r="J818" s="407"/>
      <c r="K818" s="407"/>
      <c r="L818" s="407"/>
      <c r="M818" s="407"/>
      <c r="N818" s="407"/>
      <c r="O818" s="407"/>
      <c r="P818" s="407"/>
      <c r="Q818" s="407"/>
      <c r="R818" s="407"/>
      <c r="S818" s="407"/>
      <c r="T818" s="407"/>
      <c r="U818" s="407"/>
      <c r="V818" s="407"/>
      <c r="W818" s="407"/>
      <c r="X818" s="407"/>
      <c r="Y818" s="468"/>
      <c r="Z818" s="468"/>
      <c r="AA818" s="468"/>
      <c r="AB818" s="468"/>
      <c r="AC818" s="468"/>
      <c r="AD818" s="468"/>
      <c r="AE818" s="468"/>
      <c r="AF818" s="468"/>
      <c r="AG818" s="468"/>
      <c r="AH818" s="468"/>
      <c r="AI818" s="468"/>
      <c r="AJ818" s="468"/>
      <c r="AK818" s="468"/>
      <c r="AL818" s="468"/>
      <c r="AM818" s="468"/>
      <c r="AN818" s="468"/>
      <c r="AO818" s="468"/>
      <c r="AP818" s="419"/>
      <c r="AQ818" s="404"/>
      <c r="AR818" s="392"/>
      <c r="AS818" s="392"/>
      <c r="AT818" s="392"/>
    </row>
    <row r="819" spans="1:46" ht="5.0999999999999996" customHeight="1" outlineLevel="3" x14ac:dyDescent="0.25">
      <c r="A819" s="392"/>
      <c r="B819" s="401"/>
      <c r="C819" s="394">
        <f>INT($C$808)+3.005</f>
        <v>4.0049999999999999</v>
      </c>
      <c r="D819" s="419" t="s">
        <v>443</v>
      </c>
      <c r="E819" s="419"/>
      <c r="F819" s="419"/>
      <c r="G819" s="419"/>
      <c r="H819" s="480"/>
      <c r="I819" s="480"/>
      <c r="J819" s="480"/>
      <c r="K819" s="480"/>
      <c r="L819" s="480"/>
      <c r="M819" s="480"/>
      <c r="N819" s="480"/>
      <c r="O819" s="480"/>
      <c r="P819" s="480"/>
      <c r="Q819" s="480"/>
      <c r="R819" s="480"/>
      <c r="S819" s="480"/>
      <c r="T819" s="480"/>
      <c r="U819" s="480"/>
      <c r="V819" s="480"/>
      <c r="W819" s="480"/>
      <c r="X819" s="480"/>
      <c r="Y819" s="480"/>
      <c r="Z819" s="480"/>
      <c r="AA819" s="480"/>
      <c r="AB819" s="421"/>
      <c r="AC819" s="421"/>
      <c r="AD819" s="421"/>
      <c r="AE819" s="421"/>
      <c r="AF819" s="421"/>
      <c r="AG819" s="421"/>
      <c r="AH819" s="421"/>
      <c r="AI819" s="421"/>
      <c r="AJ819" s="421"/>
      <c r="AK819" s="421"/>
      <c r="AL819" s="421"/>
      <c r="AM819" s="421"/>
      <c r="AN819" s="421"/>
      <c r="AO819" s="421"/>
      <c r="AP819" s="419"/>
      <c r="AQ819" s="404"/>
      <c r="AR819" s="392"/>
      <c r="AS819" s="392"/>
      <c r="AT819" s="392"/>
    </row>
    <row r="820" spans="1:46" outlineLevel="2" x14ac:dyDescent="0.25">
      <c r="A820" s="392"/>
      <c r="B820" s="401"/>
      <c r="C820" s="394">
        <f>INT($C$808)+2</f>
        <v>3</v>
      </c>
      <c r="D820" s="419"/>
      <c r="E820" s="476"/>
      <c r="F820" s="476"/>
      <c r="G820" s="419"/>
      <c r="H820" s="424"/>
      <c r="I820" s="424"/>
      <c r="J820" s="424"/>
      <c r="K820" s="440"/>
      <c r="L820" s="427">
        <v>3</v>
      </c>
      <c r="M820" s="424"/>
      <c r="N820" s="424"/>
      <c r="O820" s="424"/>
      <c r="P820" s="424"/>
      <c r="Q820" s="424"/>
      <c r="R820" s="424"/>
      <c r="S820" s="424"/>
      <c r="T820" s="424"/>
      <c r="U820" s="424"/>
      <c r="V820" s="424"/>
      <c r="W820" s="424"/>
      <c r="X820" s="424"/>
      <c r="Y820" s="424"/>
      <c r="Z820" s="424"/>
      <c r="AA820" s="424"/>
      <c r="AB820" s="424"/>
      <c r="AC820" s="424"/>
      <c r="AD820" s="569" t="s">
        <v>677</v>
      </c>
      <c r="AE820" s="424"/>
      <c r="AF820" s="424"/>
      <c r="AG820" s="424"/>
      <c r="AH820" s="424"/>
      <c r="AI820" s="424"/>
      <c r="AJ820" s="424"/>
      <c r="AK820" s="424"/>
      <c r="AL820" s="424"/>
      <c r="AM820" s="424"/>
      <c r="AN820" s="424"/>
      <c r="AO820" s="424"/>
      <c r="AP820" s="419"/>
      <c r="AQ820" s="404"/>
      <c r="AR820" s="392"/>
      <c r="AS820" s="392"/>
      <c r="AT820" s="392"/>
    </row>
    <row r="821" spans="1:46" ht="15" customHeight="1" outlineLevel="2" collapsed="1" x14ac:dyDescent="0.25">
      <c r="A821" s="392"/>
      <c r="B821" s="401"/>
      <c r="C821" s="394">
        <f>INT($C$808)+2</f>
        <v>3</v>
      </c>
      <c r="D821" s="419"/>
      <c r="E821" s="476"/>
      <c r="F821" s="476"/>
      <c r="G821" s="419"/>
      <c r="H821" s="535"/>
      <c r="I821" s="570" t="s">
        <v>678</v>
      </c>
      <c r="J821" s="535" t="s">
        <v>679</v>
      </c>
      <c r="K821" s="493"/>
      <c r="L821" s="493"/>
      <c r="M821" s="493"/>
      <c r="N821" s="493"/>
      <c r="O821" s="493"/>
      <c r="P821" s="493"/>
      <c r="Q821" s="493"/>
      <c r="R821" s="493"/>
      <c r="S821" s="493"/>
      <c r="T821" s="493"/>
      <c r="U821" s="493"/>
      <c r="V821" s="493"/>
      <c r="W821" s="424"/>
      <c r="X821" s="424"/>
      <c r="Y821" s="424"/>
      <c r="Z821" s="424"/>
      <c r="AA821" s="424"/>
      <c r="AB821" s="424"/>
      <c r="AC821" s="424"/>
      <c r="AD821" s="446" t="s">
        <v>680</v>
      </c>
      <c r="AE821" s="446"/>
      <c r="AF821" s="446"/>
      <c r="AG821" s="446"/>
      <c r="AH821" s="446" t="s">
        <v>681</v>
      </c>
      <c r="AI821" s="446"/>
      <c r="AJ821" s="446"/>
      <c r="AK821" s="446"/>
      <c r="AL821" s="446" t="s">
        <v>682</v>
      </c>
      <c r="AM821" s="446"/>
      <c r="AN821" s="446"/>
      <c r="AO821" s="446"/>
      <c r="AP821" s="419"/>
      <c r="AQ821" s="404"/>
      <c r="AR821" s="392"/>
      <c r="AS821" s="392"/>
      <c r="AT821" s="392"/>
    </row>
    <row r="822" spans="1:46" hidden="1" outlineLevel="4" x14ac:dyDescent="0.25">
      <c r="A822" s="392"/>
      <c r="B822" s="401"/>
      <c r="C822" s="394">
        <f>INT($C$808)+4</f>
        <v>5</v>
      </c>
      <c r="D822" s="419"/>
      <c r="E822" s="476"/>
      <c r="F822" s="476"/>
      <c r="G822" s="419"/>
      <c r="H822" s="571"/>
      <c r="I822" s="572">
        <v>0</v>
      </c>
      <c r="J822" s="572" t="s">
        <v>683</v>
      </c>
      <c r="K822" s="424"/>
      <c r="L822" s="424"/>
      <c r="M822" s="424"/>
      <c r="N822" s="424"/>
      <c r="O822" s="424"/>
      <c r="P822" s="424"/>
      <c r="Q822" s="424"/>
      <c r="R822" s="424"/>
      <c r="S822" s="424"/>
      <c r="T822" s="424"/>
      <c r="U822" s="424"/>
      <c r="V822" s="424"/>
      <c r="W822" s="424"/>
      <c r="X822" s="424"/>
      <c r="Y822" s="424"/>
      <c r="Z822" s="424"/>
      <c r="AA822" s="424"/>
      <c r="AB822" s="424"/>
      <c r="AC822" s="424"/>
      <c r="AD822" s="573">
        <f t="shared" ref="AD822:AH824" si="245">K822</f>
        <v>0</v>
      </c>
      <c r="AE822" s="573">
        <f t="shared" si="245"/>
        <v>0</v>
      </c>
      <c r="AF822" s="573">
        <f t="shared" si="245"/>
        <v>0</v>
      </c>
      <c r="AG822" s="573">
        <f t="shared" si="245"/>
        <v>0</v>
      </c>
      <c r="AH822" s="573">
        <f t="shared" si="245"/>
        <v>0</v>
      </c>
      <c r="AI822" s="573">
        <f t="shared" ref="AI822:AO824" si="246">P822</f>
        <v>0</v>
      </c>
      <c r="AJ822" s="573">
        <f t="shared" si="246"/>
        <v>0</v>
      </c>
      <c r="AK822" s="573">
        <f t="shared" si="246"/>
        <v>0</v>
      </c>
      <c r="AL822" s="573">
        <f t="shared" si="246"/>
        <v>0</v>
      </c>
      <c r="AM822" s="573">
        <f t="shared" si="246"/>
        <v>0</v>
      </c>
      <c r="AN822" s="573">
        <f t="shared" si="246"/>
        <v>0</v>
      </c>
      <c r="AO822" s="573">
        <f t="shared" si="246"/>
        <v>0</v>
      </c>
      <c r="AP822" s="419"/>
      <c r="AQ822" s="404"/>
      <c r="AR822" s="392"/>
      <c r="AS822" s="392"/>
      <c r="AT822" s="392"/>
    </row>
    <row r="823" spans="1:46" hidden="1" outlineLevel="4" x14ac:dyDescent="0.25">
      <c r="A823" s="392"/>
      <c r="B823" s="401"/>
      <c r="C823" s="394">
        <f>INT($C$808)+4</f>
        <v>5</v>
      </c>
      <c r="D823" s="419"/>
      <c r="E823" s="476"/>
      <c r="F823" s="476"/>
      <c r="G823" s="419"/>
      <c r="H823" s="440"/>
      <c r="I823" s="446">
        <v>1</v>
      </c>
      <c r="J823" s="440" t="s">
        <v>684</v>
      </c>
      <c r="K823" s="424"/>
      <c r="L823" s="424"/>
      <c r="M823" s="424"/>
      <c r="N823" s="424"/>
      <c r="O823" s="424"/>
      <c r="P823" s="424"/>
      <c r="Q823" s="424"/>
      <c r="R823" s="424"/>
      <c r="S823" s="424"/>
      <c r="T823" s="424"/>
      <c r="U823" s="424"/>
      <c r="V823" s="424"/>
      <c r="W823" s="424"/>
      <c r="X823" s="424"/>
      <c r="Y823" s="424"/>
      <c r="Z823" s="424"/>
      <c r="AA823" s="424"/>
      <c r="AB823" s="424"/>
      <c r="AC823" s="424"/>
      <c r="AD823" s="573">
        <f t="shared" si="245"/>
        <v>0</v>
      </c>
      <c r="AE823" s="573">
        <f t="shared" si="245"/>
        <v>0</v>
      </c>
      <c r="AF823" s="573">
        <f t="shared" si="245"/>
        <v>0</v>
      </c>
      <c r="AG823" s="573">
        <f t="shared" si="245"/>
        <v>0</v>
      </c>
      <c r="AH823" s="573">
        <f t="shared" si="245"/>
        <v>0</v>
      </c>
      <c r="AI823" s="573">
        <f t="shared" si="246"/>
        <v>0</v>
      </c>
      <c r="AJ823" s="573">
        <f t="shared" si="246"/>
        <v>0</v>
      </c>
      <c r="AK823" s="573">
        <f t="shared" si="246"/>
        <v>0</v>
      </c>
      <c r="AL823" s="573">
        <f t="shared" si="246"/>
        <v>0</v>
      </c>
      <c r="AM823" s="573">
        <f t="shared" si="246"/>
        <v>0</v>
      </c>
      <c r="AN823" s="573">
        <f t="shared" si="246"/>
        <v>0</v>
      </c>
      <c r="AO823" s="573">
        <f t="shared" si="246"/>
        <v>0</v>
      </c>
      <c r="AP823" s="419"/>
      <c r="AQ823" s="404"/>
      <c r="AR823" s="392"/>
      <c r="AS823" s="392"/>
      <c r="AT823" s="392"/>
    </row>
    <row r="824" spans="1:46" hidden="1" outlineLevel="4" x14ac:dyDescent="0.25">
      <c r="A824" s="392"/>
      <c r="B824" s="401"/>
      <c r="C824" s="394">
        <f>INT($C$808)+4</f>
        <v>5</v>
      </c>
      <c r="D824" s="419"/>
      <c r="E824" s="476"/>
      <c r="F824" s="476"/>
      <c r="G824" s="419"/>
      <c r="H824" s="440"/>
      <c r="I824" s="446">
        <v>2</v>
      </c>
      <c r="J824" s="440" t="s">
        <v>685</v>
      </c>
      <c r="K824" s="424"/>
      <c r="L824" s="424"/>
      <c r="M824" s="424"/>
      <c r="N824" s="424"/>
      <c r="O824" s="424"/>
      <c r="P824" s="424"/>
      <c r="Q824" s="424"/>
      <c r="R824" s="424"/>
      <c r="S824" s="424"/>
      <c r="T824" s="424"/>
      <c r="U824" s="424"/>
      <c r="V824" s="424"/>
      <c r="W824" s="424"/>
      <c r="X824" s="424"/>
      <c r="Y824" s="424"/>
      <c r="Z824" s="424"/>
      <c r="AA824" s="424"/>
      <c r="AB824" s="424"/>
      <c r="AC824" s="424"/>
      <c r="AD824" s="573">
        <f t="shared" si="245"/>
        <v>0</v>
      </c>
      <c r="AE824" s="573">
        <f t="shared" si="245"/>
        <v>0</v>
      </c>
      <c r="AF824" s="573">
        <f t="shared" si="245"/>
        <v>0</v>
      </c>
      <c r="AG824" s="573">
        <f t="shared" si="245"/>
        <v>0</v>
      </c>
      <c r="AH824" s="573">
        <f t="shared" si="245"/>
        <v>0</v>
      </c>
      <c r="AI824" s="573">
        <f t="shared" si="246"/>
        <v>0</v>
      </c>
      <c r="AJ824" s="573">
        <f t="shared" si="246"/>
        <v>0</v>
      </c>
      <c r="AK824" s="573">
        <f t="shared" si="246"/>
        <v>0</v>
      </c>
      <c r="AL824" s="573">
        <f t="shared" si="246"/>
        <v>0</v>
      </c>
      <c r="AM824" s="573">
        <f t="shared" si="246"/>
        <v>0</v>
      </c>
      <c r="AN824" s="573">
        <f t="shared" si="246"/>
        <v>0</v>
      </c>
      <c r="AO824" s="573">
        <f t="shared" si="246"/>
        <v>0</v>
      </c>
      <c r="AP824" s="419"/>
      <c r="AQ824" s="404"/>
      <c r="AR824" s="392"/>
      <c r="AS824" s="392"/>
      <c r="AT824" s="392"/>
    </row>
    <row r="825" spans="1:46" ht="5.0999999999999996" customHeight="1" outlineLevel="2" x14ac:dyDescent="0.25">
      <c r="A825" s="392"/>
      <c r="B825" s="401"/>
      <c r="C825" s="394">
        <f>INT($C$808)+2.005</f>
        <v>3.0049999999999999</v>
      </c>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t="s">
        <v>447</v>
      </c>
      <c r="AQ825" s="404"/>
      <c r="AR825" s="392"/>
      <c r="AS825" s="392"/>
      <c r="AT825" s="392"/>
    </row>
    <row r="826" spans="1:46" outlineLevel="1" x14ac:dyDescent="0.25">
      <c r="A826" s="392"/>
      <c r="B826" s="401"/>
      <c r="C826" s="394">
        <f>INT($C$808)+1</f>
        <v>2</v>
      </c>
      <c r="D826" s="419"/>
      <c r="E826" s="476"/>
      <c r="F826" s="476"/>
      <c r="G826" s="419"/>
      <c r="H826" s="479" t="s">
        <v>686</v>
      </c>
      <c r="I826" s="437"/>
      <c r="J826" s="407"/>
      <c r="K826" s="407"/>
      <c r="L826" s="407"/>
      <c r="M826" s="407"/>
      <c r="N826" s="407"/>
      <c r="O826" s="407"/>
      <c r="P826" s="407"/>
      <c r="Q826" s="407"/>
      <c r="R826" s="407"/>
      <c r="S826" s="407"/>
      <c r="T826" s="407"/>
      <c r="U826" s="407"/>
      <c r="V826" s="407"/>
      <c r="W826" s="407"/>
      <c r="X826" s="407"/>
      <c r="Y826" s="468"/>
      <c r="Z826" s="468"/>
      <c r="AA826" s="468"/>
      <c r="AB826" s="468"/>
      <c r="AC826" s="468"/>
      <c r="AD826" s="468"/>
      <c r="AE826" s="468"/>
      <c r="AF826" s="468"/>
      <c r="AG826" s="468"/>
      <c r="AH826" s="468"/>
      <c r="AI826" s="468"/>
      <c r="AJ826" s="468"/>
      <c r="AK826" s="468"/>
      <c r="AL826" s="468"/>
      <c r="AM826" s="468"/>
      <c r="AN826" s="468"/>
      <c r="AO826" s="468"/>
      <c r="AP826" s="419"/>
      <c r="AQ826" s="404"/>
      <c r="AR826" s="392"/>
      <c r="AS826" s="392"/>
      <c r="AT826" s="392"/>
    </row>
    <row r="827" spans="1:46" ht="5.0999999999999996" customHeight="1" outlineLevel="3" x14ac:dyDescent="0.25">
      <c r="A827" s="392"/>
      <c r="B827" s="401"/>
      <c r="C827" s="394">
        <f>INT($C$808)+3.005</f>
        <v>4.0049999999999999</v>
      </c>
      <c r="D827" s="419" t="s">
        <v>443</v>
      </c>
      <c r="E827" s="419"/>
      <c r="F827" s="419"/>
      <c r="G827" s="419"/>
      <c r="H827" s="480"/>
      <c r="I827" s="480"/>
      <c r="J827" s="480"/>
      <c r="K827" s="480"/>
      <c r="L827" s="480"/>
      <c r="M827" s="480"/>
      <c r="N827" s="480"/>
      <c r="O827" s="480"/>
      <c r="P827" s="480"/>
      <c r="Q827" s="480"/>
      <c r="R827" s="480"/>
      <c r="S827" s="480"/>
      <c r="T827" s="480"/>
      <c r="U827" s="480"/>
      <c r="V827" s="480"/>
      <c r="W827" s="480"/>
      <c r="X827" s="480"/>
      <c r="Y827" s="480"/>
      <c r="Z827" s="480"/>
      <c r="AA827" s="480"/>
      <c r="AB827" s="421"/>
      <c r="AC827" s="421"/>
      <c r="AD827" s="421"/>
      <c r="AE827" s="421"/>
      <c r="AF827" s="421"/>
      <c r="AG827" s="421"/>
      <c r="AH827" s="421"/>
      <c r="AI827" s="421"/>
      <c r="AJ827" s="421"/>
      <c r="AK827" s="421"/>
      <c r="AL827" s="421"/>
      <c r="AM827" s="421"/>
      <c r="AN827" s="421"/>
      <c r="AO827" s="421"/>
      <c r="AP827" s="419"/>
      <c r="AQ827" s="404"/>
      <c r="AR827" s="392"/>
      <c r="AS827" s="392"/>
      <c r="AT827" s="392"/>
    </row>
    <row r="828" spans="1:46" outlineLevel="2" x14ac:dyDescent="0.25">
      <c r="A828" s="392"/>
      <c r="B828" s="401"/>
      <c r="C828" s="394">
        <f>INT($C$808)+2</f>
        <v>3</v>
      </c>
      <c r="D828" s="419"/>
      <c r="E828" s="476"/>
      <c r="F828" s="476"/>
      <c r="G828" s="419"/>
      <c r="H828" s="424"/>
      <c r="I828" s="424"/>
      <c r="J828" s="424"/>
      <c r="K828" s="440">
        <f>i_s_len</f>
        <v>8</v>
      </c>
      <c r="L828" s="427">
        <v>3</v>
      </c>
      <c r="M828" s="424"/>
      <c r="N828" s="425" t="s">
        <v>687</v>
      </c>
      <c r="O828" s="424"/>
      <c r="P828" s="424"/>
      <c r="Q828" s="424"/>
      <c r="R828" s="424"/>
      <c r="S828" s="424"/>
      <c r="T828" s="424"/>
      <c r="U828" s="424"/>
      <c r="V828" s="424"/>
      <c r="W828" s="424"/>
      <c r="X828" s="424"/>
      <c r="Y828" s="424"/>
      <c r="Z828" s="424"/>
      <c r="AA828" s="424"/>
      <c r="AB828" s="424"/>
      <c r="AC828" s="424"/>
      <c r="AD828" s="569" t="s">
        <v>677</v>
      </c>
      <c r="AE828" s="424"/>
      <c r="AF828" s="424"/>
      <c r="AG828" s="424"/>
      <c r="AH828" s="424"/>
      <c r="AI828" s="424"/>
      <c r="AJ828" s="424"/>
      <c r="AK828" s="424"/>
      <c r="AL828" s="424"/>
      <c r="AM828" s="424"/>
      <c r="AN828" s="424"/>
      <c r="AO828" s="424"/>
      <c r="AP828" s="419"/>
      <c r="AQ828" s="404"/>
      <c r="AR828" s="392"/>
      <c r="AS828" s="392"/>
      <c r="AT828" s="392"/>
    </row>
    <row r="829" spans="1:46" ht="15" customHeight="1" outlineLevel="2" x14ac:dyDescent="0.25">
      <c r="A829" s="392"/>
      <c r="B829" s="401"/>
      <c r="C829" s="394">
        <f>INT($C$808)+2</f>
        <v>3</v>
      </c>
      <c r="D829" s="419"/>
      <c r="E829" s="476"/>
      <c r="F829" s="476"/>
      <c r="G829" s="419"/>
      <c r="H829" s="535" t="s">
        <v>688</v>
      </c>
      <c r="I829" s="535" t="s">
        <v>678</v>
      </c>
      <c r="J829" s="535" t="s">
        <v>679</v>
      </c>
      <c r="K829" s="493" t="s">
        <v>689</v>
      </c>
      <c r="L829" s="493"/>
      <c r="M829" s="493"/>
      <c r="N829" s="493"/>
      <c r="O829" s="493" t="s">
        <v>690</v>
      </c>
      <c r="P829" s="493"/>
      <c r="Q829" s="493"/>
      <c r="R829" s="493"/>
      <c r="S829" s="493" t="s">
        <v>691</v>
      </c>
      <c r="T829" s="493"/>
      <c r="U829" s="493"/>
      <c r="V829" s="493"/>
      <c r="W829" s="424"/>
      <c r="X829" s="424"/>
      <c r="Y829" s="424"/>
      <c r="Z829" s="424"/>
      <c r="AA829" s="424"/>
      <c r="AB829" s="424"/>
      <c r="AC829" s="424"/>
      <c r="AD829" s="574" t="s">
        <v>680</v>
      </c>
      <c r="AE829" s="574"/>
      <c r="AF829" s="574"/>
      <c r="AG829" s="574"/>
      <c r="AH829" s="574" t="s">
        <v>681</v>
      </c>
      <c r="AI829" s="574"/>
      <c r="AJ829" s="574"/>
      <c r="AK829" s="574"/>
      <c r="AL829" s="574" t="s">
        <v>682</v>
      </c>
      <c r="AM829" s="574"/>
      <c r="AN829" s="574"/>
      <c r="AO829" s="574"/>
      <c r="AP829" s="419"/>
      <c r="AQ829" s="404"/>
      <c r="AR829" s="392"/>
      <c r="AS829" s="392"/>
      <c r="AT829" s="392"/>
    </row>
    <row r="830" spans="1:46" hidden="1" outlineLevel="4" x14ac:dyDescent="0.25">
      <c r="A830" s="392"/>
      <c r="B830" s="401"/>
      <c r="C830" s="394">
        <f t="shared" ref="C830:C838" si="247">INT($C$808)+4</f>
        <v>5</v>
      </c>
      <c r="D830" s="419"/>
      <c r="E830" s="476"/>
      <c r="F830" s="476"/>
      <c r="G830" s="419"/>
      <c r="H830" s="571" t="s">
        <v>692</v>
      </c>
      <c r="I830" s="572">
        <v>0</v>
      </c>
      <c r="J830" s="572" t="s">
        <v>693</v>
      </c>
      <c r="K830" s="575"/>
      <c r="L830" s="575"/>
      <c r="M830" s="575"/>
      <c r="N830" s="575"/>
      <c r="O830" s="576"/>
      <c r="P830" s="576"/>
      <c r="Q830" s="576"/>
      <c r="R830" s="576"/>
      <c r="S830" s="576"/>
      <c r="T830" s="576"/>
      <c r="U830" s="576"/>
      <c r="V830" s="576"/>
      <c r="W830" s="424" t="s">
        <v>1126</v>
      </c>
      <c r="X830" s="424"/>
      <c r="Y830" s="424"/>
      <c r="Z830" s="424"/>
      <c r="AA830" s="424"/>
      <c r="AB830" s="424"/>
      <c r="AC830" s="424"/>
      <c r="AD830" s="577">
        <f t="shared" ref="AD830:AD838" si="248">IF(K830="",3650,K830)</f>
        <v>3650</v>
      </c>
      <c r="AE830" s="577">
        <f t="shared" ref="AE830:AE838" si="249">IF(L830="",3650,L830)</f>
        <v>3650</v>
      </c>
      <c r="AF830" s="577">
        <f t="shared" ref="AF830:AF838" si="250">IF(M830="",3650,M830)</f>
        <v>3650</v>
      </c>
      <c r="AG830" s="577">
        <f t="shared" ref="AG830:AG838" si="251">IF(N830="",3650,N830)</f>
        <v>3650</v>
      </c>
      <c r="AH830" s="577">
        <f t="shared" ref="AH830:AH856" si="252">IF(O830="",1000,O830)</f>
        <v>1000</v>
      </c>
      <c r="AI830" s="577">
        <f t="shared" ref="AI830:AI856" si="253">IF(P830="",1000,P830)</f>
        <v>1000</v>
      </c>
      <c r="AJ830" s="577">
        <f t="shared" ref="AJ830:AJ856" si="254">IF(Q830="",1000,Q830)</f>
        <v>1000</v>
      </c>
      <c r="AK830" s="577">
        <f t="shared" ref="AK830:AK856" si="255">IF(R830="",1000,R830)</f>
        <v>1000</v>
      </c>
      <c r="AL830" s="577">
        <f t="shared" ref="AL830:AL856" si="256">S830</f>
        <v>0</v>
      </c>
      <c r="AM830" s="577">
        <f t="shared" ref="AM830:AM856" si="257">T830</f>
        <v>0</v>
      </c>
      <c r="AN830" s="577">
        <f t="shared" ref="AN830:AN856" si="258">U830</f>
        <v>0</v>
      </c>
      <c r="AO830" s="577">
        <f t="shared" ref="AO830:AO856" si="259">V830</f>
        <v>0</v>
      </c>
      <c r="AP830" s="419"/>
      <c r="AQ830" s="404"/>
      <c r="AR830" s="392"/>
      <c r="AS830" s="392"/>
      <c r="AT830" s="392"/>
    </row>
    <row r="831" spans="1:46" hidden="1" outlineLevel="4" x14ac:dyDescent="0.25">
      <c r="A831" s="392"/>
      <c r="B831" s="401"/>
      <c r="C831" s="394">
        <f t="shared" si="247"/>
        <v>5</v>
      </c>
      <c r="D831" s="419"/>
      <c r="E831" s="476"/>
      <c r="F831" s="476"/>
      <c r="G831" s="419"/>
      <c r="H831" s="440" t="s">
        <v>694</v>
      </c>
      <c r="I831" s="446"/>
      <c r="J831" s="440" t="s">
        <v>695</v>
      </c>
      <c r="K831" s="578"/>
      <c r="L831" s="578"/>
      <c r="M831" s="578"/>
      <c r="N831" s="578"/>
      <c r="O831" s="565"/>
      <c r="P831" s="565"/>
      <c r="Q831" s="565"/>
      <c r="R831" s="565"/>
      <c r="S831" s="565"/>
      <c r="T831" s="565"/>
      <c r="U831" s="565"/>
      <c r="V831" s="565"/>
      <c r="W831" s="424"/>
      <c r="X831" s="424"/>
      <c r="Y831" s="424"/>
      <c r="Z831" s="424"/>
      <c r="AA831" s="424"/>
      <c r="AB831" s="424"/>
      <c r="AC831" s="424"/>
      <c r="AD831" s="573">
        <f t="shared" si="248"/>
        <v>3650</v>
      </c>
      <c r="AE831" s="573">
        <f t="shared" si="249"/>
        <v>3650</v>
      </c>
      <c r="AF831" s="573">
        <f t="shared" si="250"/>
        <v>3650</v>
      </c>
      <c r="AG831" s="573">
        <f t="shared" si="251"/>
        <v>3650</v>
      </c>
      <c r="AH831" s="573">
        <f t="shared" si="252"/>
        <v>1000</v>
      </c>
      <c r="AI831" s="573">
        <f t="shared" si="253"/>
        <v>1000</v>
      </c>
      <c r="AJ831" s="573">
        <f t="shared" si="254"/>
        <v>1000</v>
      </c>
      <c r="AK831" s="573">
        <f t="shared" si="255"/>
        <v>1000</v>
      </c>
      <c r="AL831" s="573">
        <f t="shared" si="256"/>
        <v>0</v>
      </c>
      <c r="AM831" s="573">
        <f t="shared" si="257"/>
        <v>0</v>
      </c>
      <c r="AN831" s="573">
        <f t="shared" si="258"/>
        <v>0</v>
      </c>
      <c r="AO831" s="573">
        <f t="shared" si="259"/>
        <v>0</v>
      </c>
      <c r="AP831" s="419"/>
      <c r="AQ831" s="404"/>
      <c r="AR831" s="392"/>
      <c r="AS831" s="392"/>
      <c r="AT831" s="392"/>
    </row>
    <row r="832" spans="1:46" hidden="1" outlineLevel="4" x14ac:dyDescent="0.25">
      <c r="A832" s="392"/>
      <c r="B832" s="401"/>
      <c r="C832" s="394">
        <f t="shared" si="247"/>
        <v>5</v>
      </c>
      <c r="D832" s="419"/>
      <c r="E832" s="476"/>
      <c r="F832" s="476"/>
      <c r="G832" s="419"/>
      <c r="H832" s="440" t="s">
        <v>696</v>
      </c>
      <c r="I832" s="446"/>
      <c r="J832" s="440" t="s">
        <v>695</v>
      </c>
      <c r="K832" s="578"/>
      <c r="L832" s="578"/>
      <c r="M832" s="578"/>
      <c r="N832" s="578"/>
      <c r="O832" s="565"/>
      <c r="P832" s="565"/>
      <c r="Q832" s="565"/>
      <c r="R832" s="565"/>
      <c r="S832" s="565"/>
      <c r="T832" s="565"/>
      <c r="U832" s="565"/>
      <c r="V832" s="565"/>
      <c r="W832" s="424"/>
      <c r="X832" s="424"/>
      <c r="Y832" s="424"/>
      <c r="Z832" s="424"/>
      <c r="AA832" s="424"/>
      <c r="AB832" s="424"/>
      <c r="AC832" s="424"/>
      <c r="AD832" s="573">
        <f t="shared" si="248"/>
        <v>3650</v>
      </c>
      <c r="AE832" s="573">
        <f t="shared" si="249"/>
        <v>3650</v>
      </c>
      <c r="AF832" s="573">
        <f t="shared" si="250"/>
        <v>3650</v>
      </c>
      <c r="AG832" s="573">
        <f t="shared" si="251"/>
        <v>3650</v>
      </c>
      <c r="AH832" s="573">
        <f t="shared" si="252"/>
        <v>1000</v>
      </c>
      <c r="AI832" s="573">
        <f t="shared" si="253"/>
        <v>1000</v>
      </c>
      <c r="AJ832" s="573">
        <f t="shared" si="254"/>
        <v>1000</v>
      </c>
      <c r="AK832" s="573">
        <f t="shared" si="255"/>
        <v>1000</v>
      </c>
      <c r="AL832" s="573">
        <f t="shared" si="256"/>
        <v>0</v>
      </c>
      <c r="AM832" s="573">
        <f t="shared" si="257"/>
        <v>0</v>
      </c>
      <c r="AN832" s="573">
        <f t="shared" si="258"/>
        <v>0</v>
      </c>
      <c r="AO832" s="573">
        <f t="shared" si="259"/>
        <v>0</v>
      </c>
      <c r="AP832" s="419"/>
      <c r="AQ832" s="404"/>
      <c r="AR832" s="392"/>
      <c r="AS832" s="392"/>
      <c r="AT832" s="392"/>
    </row>
    <row r="833" spans="1:46" hidden="1" outlineLevel="4" x14ac:dyDescent="0.25">
      <c r="A833" s="392"/>
      <c r="B833" s="401"/>
      <c r="C833" s="394">
        <f t="shared" si="247"/>
        <v>5</v>
      </c>
      <c r="D833" s="419"/>
      <c r="E833" s="476"/>
      <c r="F833" s="476"/>
      <c r="G833" s="419"/>
      <c r="H833" s="440">
        <v>3</v>
      </c>
      <c r="I833" s="446"/>
      <c r="J833" s="440" t="s">
        <v>695</v>
      </c>
      <c r="K833" s="578"/>
      <c r="L833" s="578"/>
      <c r="M833" s="578"/>
      <c r="N833" s="578"/>
      <c r="O833" s="565"/>
      <c r="P833" s="565"/>
      <c r="Q833" s="565"/>
      <c r="R833" s="565"/>
      <c r="S833" s="565"/>
      <c r="T833" s="565"/>
      <c r="U833" s="565"/>
      <c r="V833" s="565"/>
      <c r="W833" s="424"/>
      <c r="X833" s="424"/>
      <c r="Y833" s="424"/>
      <c r="Z833" s="424"/>
      <c r="AA833" s="424"/>
      <c r="AB833" s="424"/>
      <c r="AC833" s="424"/>
      <c r="AD833" s="573">
        <f t="shared" si="248"/>
        <v>3650</v>
      </c>
      <c r="AE833" s="573">
        <f t="shared" si="249"/>
        <v>3650</v>
      </c>
      <c r="AF833" s="573">
        <f t="shared" si="250"/>
        <v>3650</v>
      </c>
      <c r="AG833" s="573">
        <f t="shared" si="251"/>
        <v>3650</v>
      </c>
      <c r="AH833" s="573">
        <f t="shared" si="252"/>
        <v>1000</v>
      </c>
      <c r="AI833" s="573">
        <f t="shared" si="253"/>
        <v>1000</v>
      </c>
      <c r="AJ833" s="573">
        <f t="shared" si="254"/>
        <v>1000</v>
      </c>
      <c r="AK833" s="573">
        <f t="shared" si="255"/>
        <v>1000</v>
      </c>
      <c r="AL833" s="573">
        <f t="shared" si="256"/>
        <v>0</v>
      </c>
      <c r="AM833" s="573">
        <f t="shared" si="257"/>
        <v>0</v>
      </c>
      <c r="AN833" s="573">
        <f t="shared" si="258"/>
        <v>0</v>
      </c>
      <c r="AO833" s="573">
        <f t="shared" si="259"/>
        <v>0</v>
      </c>
      <c r="AP833" s="419"/>
      <c r="AQ833" s="404"/>
      <c r="AR833" s="392"/>
      <c r="AS833" s="392"/>
      <c r="AT833" s="392"/>
    </row>
    <row r="834" spans="1:46" hidden="1" outlineLevel="4" x14ac:dyDescent="0.25">
      <c r="A834" s="392"/>
      <c r="B834" s="401"/>
      <c r="C834" s="394">
        <f t="shared" si="247"/>
        <v>5</v>
      </c>
      <c r="D834" s="419"/>
      <c r="E834" s="476"/>
      <c r="F834" s="476"/>
      <c r="G834" s="419"/>
      <c r="H834" s="440">
        <v>4</v>
      </c>
      <c r="I834" s="446"/>
      <c r="J834" s="440" t="s">
        <v>695</v>
      </c>
      <c r="K834" s="578"/>
      <c r="L834" s="578"/>
      <c r="M834" s="578"/>
      <c r="N834" s="578"/>
      <c r="O834" s="565"/>
      <c r="P834" s="565"/>
      <c r="Q834" s="565"/>
      <c r="R834" s="565"/>
      <c r="S834" s="565"/>
      <c r="T834" s="565"/>
      <c r="U834" s="565"/>
      <c r="V834" s="565"/>
      <c r="W834" s="424"/>
      <c r="X834" s="424"/>
      <c r="Y834" s="424"/>
      <c r="Z834" s="424"/>
      <c r="AA834" s="424"/>
      <c r="AB834" s="424"/>
      <c r="AC834" s="424"/>
      <c r="AD834" s="573">
        <f t="shared" si="248"/>
        <v>3650</v>
      </c>
      <c r="AE834" s="573">
        <f t="shared" si="249"/>
        <v>3650</v>
      </c>
      <c r="AF834" s="573">
        <f t="shared" si="250"/>
        <v>3650</v>
      </c>
      <c r="AG834" s="573">
        <f t="shared" si="251"/>
        <v>3650</v>
      </c>
      <c r="AH834" s="573">
        <f t="shared" si="252"/>
        <v>1000</v>
      </c>
      <c r="AI834" s="573">
        <f t="shared" si="253"/>
        <v>1000</v>
      </c>
      <c r="AJ834" s="573">
        <f t="shared" si="254"/>
        <v>1000</v>
      </c>
      <c r="AK834" s="573">
        <f t="shared" si="255"/>
        <v>1000</v>
      </c>
      <c r="AL834" s="573">
        <f t="shared" si="256"/>
        <v>0</v>
      </c>
      <c r="AM834" s="573">
        <f t="shared" si="257"/>
        <v>0</v>
      </c>
      <c r="AN834" s="573">
        <f t="shared" si="258"/>
        <v>0</v>
      </c>
      <c r="AO834" s="573">
        <f t="shared" si="259"/>
        <v>0</v>
      </c>
      <c r="AP834" s="419"/>
      <c r="AQ834" s="404"/>
      <c r="AR834" s="392"/>
      <c r="AS834" s="392"/>
      <c r="AT834" s="392"/>
    </row>
    <row r="835" spans="1:46" hidden="1" outlineLevel="4" x14ac:dyDescent="0.25">
      <c r="A835" s="392"/>
      <c r="B835" s="401"/>
      <c r="C835" s="394">
        <f t="shared" si="247"/>
        <v>5</v>
      </c>
      <c r="D835" s="419"/>
      <c r="E835" s="476"/>
      <c r="F835" s="476"/>
      <c r="G835" s="419"/>
      <c r="H835" s="440">
        <v>5</v>
      </c>
      <c r="I835" s="446"/>
      <c r="J835" s="440" t="s">
        <v>695</v>
      </c>
      <c r="K835" s="578"/>
      <c r="L835" s="578"/>
      <c r="M835" s="578"/>
      <c r="N835" s="578"/>
      <c r="O835" s="565"/>
      <c r="P835" s="565"/>
      <c r="Q835" s="565"/>
      <c r="R835" s="565"/>
      <c r="S835" s="565"/>
      <c r="T835" s="565"/>
      <c r="U835" s="565"/>
      <c r="V835" s="565"/>
      <c r="W835" s="424"/>
      <c r="X835" s="424"/>
      <c r="Y835" s="424"/>
      <c r="Z835" s="424"/>
      <c r="AA835" s="424"/>
      <c r="AB835" s="424"/>
      <c r="AC835" s="424"/>
      <c r="AD835" s="573">
        <f t="shared" si="248"/>
        <v>3650</v>
      </c>
      <c r="AE835" s="573">
        <f t="shared" si="249"/>
        <v>3650</v>
      </c>
      <c r="AF835" s="573">
        <f t="shared" si="250"/>
        <v>3650</v>
      </c>
      <c r="AG835" s="573">
        <f t="shared" si="251"/>
        <v>3650</v>
      </c>
      <c r="AH835" s="573">
        <f t="shared" si="252"/>
        <v>1000</v>
      </c>
      <c r="AI835" s="573">
        <f t="shared" si="253"/>
        <v>1000</v>
      </c>
      <c r="AJ835" s="573">
        <f t="shared" si="254"/>
        <v>1000</v>
      </c>
      <c r="AK835" s="573">
        <f t="shared" si="255"/>
        <v>1000</v>
      </c>
      <c r="AL835" s="573">
        <f t="shared" si="256"/>
        <v>0</v>
      </c>
      <c r="AM835" s="573">
        <f t="shared" si="257"/>
        <v>0</v>
      </c>
      <c r="AN835" s="573">
        <f t="shared" si="258"/>
        <v>0</v>
      </c>
      <c r="AO835" s="573">
        <f t="shared" si="259"/>
        <v>0</v>
      </c>
      <c r="AP835" s="419"/>
      <c r="AQ835" s="404"/>
      <c r="AR835" s="392"/>
      <c r="AS835" s="392"/>
      <c r="AT835" s="392"/>
    </row>
    <row r="836" spans="1:46" hidden="1" outlineLevel="4" x14ac:dyDescent="0.25">
      <c r="A836" s="392"/>
      <c r="B836" s="401"/>
      <c r="C836" s="394">
        <f t="shared" si="247"/>
        <v>5</v>
      </c>
      <c r="D836" s="419"/>
      <c r="E836" s="476"/>
      <c r="F836" s="476"/>
      <c r="G836" s="419"/>
      <c r="H836" s="440">
        <v>6</v>
      </c>
      <c r="I836" s="446"/>
      <c r="J836" s="440" t="s">
        <v>695</v>
      </c>
      <c r="K836" s="578"/>
      <c r="L836" s="578"/>
      <c r="M836" s="578"/>
      <c r="N836" s="578"/>
      <c r="O836" s="565"/>
      <c r="P836" s="565"/>
      <c r="Q836" s="565"/>
      <c r="R836" s="565"/>
      <c r="S836" s="565"/>
      <c r="T836" s="565"/>
      <c r="U836" s="565"/>
      <c r="V836" s="565"/>
      <c r="W836" s="424"/>
      <c r="X836" s="424"/>
      <c r="Y836" s="424"/>
      <c r="Z836" s="424"/>
      <c r="AA836" s="424"/>
      <c r="AB836" s="424"/>
      <c r="AC836" s="424"/>
      <c r="AD836" s="573">
        <f t="shared" si="248"/>
        <v>3650</v>
      </c>
      <c r="AE836" s="573">
        <f t="shared" si="249"/>
        <v>3650</v>
      </c>
      <c r="AF836" s="573">
        <f t="shared" si="250"/>
        <v>3650</v>
      </c>
      <c r="AG836" s="573">
        <f t="shared" si="251"/>
        <v>3650</v>
      </c>
      <c r="AH836" s="573">
        <f t="shared" si="252"/>
        <v>1000</v>
      </c>
      <c r="AI836" s="573">
        <f t="shared" si="253"/>
        <v>1000</v>
      </c>
      <c r="AJ836" s="573">
        <f t="shared" si="254"/>
        <v>1000</v>
      </c>
      <c r="AK836" s="573">
        <f t="shared" si="255"/>
        <v>1000</v>
      </c>
      <c r="AL836" s="573">
        <f t="shared" si="256"/>
        <v>0</v>
      </c>
      <c r="AM836" s="573">
        <f t="shared" si="257"/>
        <v>0</v>
      </c>
      <c r="AN836" s="573">
        <f t="shared" si="258"/>
        <v>0</v>
      </c>
      <c r="AO836" s="573">
        <f t="shared" si="259"/>
        <v>0</v>
      </c>
      <c r="AP836" s="419"/>
      <c r="AQ836" s="404"/>
      <c r="AR836" s="392"/>
      <c r="AS836" s="392"/>
      <c r="AT836" s="392"/>
    </row>
    <row r="837" spans="1:46" hidden="1" outlineLevel="4" x14ac:dyDescent="0.25">
      <c r="A837" s="392"/>
      <c r="B837" s="401"/>
      <c r="C837" s="394">
        <f t="shared" si="247"/>
        <v>5</v>
      </c>
      <c r="D837" s="419"/>
      <c r="E837" s="476"/>
      <c r="F837" s="476"/>
      <c r="G837" s="419"/>
      <c r="H837" s="440">
        <v>7</v>
      </c>
      <c r="I837" s="446"/>
      <c r="J837" s="440" t="s">
        <v>695</v>
      </c>
      <c r="K837" s="578"/>
      <c r="L837" s="578"/>
      <c r="M837" s="578"/>
      <c r="N837" s="578"/>
      <c r="O837" s="565"/>
      <c r="P837" s="565"/>
      <c r="Q837" s="565"/>
      <c r="R837" s="565"/>
      <c r="S837" s="565"/>
      <c r="T837" s="565"/>
      <c r="U837" s="565"/>
      <c r="V837" s="565"/>
      <c r="W837" s="424"/>
      <c r="X837" s="424"/>
      <c r="Y837" s="424"/>
      <c r="Z837" s="424"/>
      <c r="AA837" s="424"/>
      <c r="AB837" s="424"/>
      <c r="AC837" s="424"/>
      <c r="AD837" s="573">
        <f t="shared" si="248"/>
        <v>3650</v>
      </c>
      <c r="AE837" s="573">
        <f t="shared" si="249"/>
        <v>3650</v>
      </c>
      <c r="AF837" s="573">
        <f t="shared" si="250"/>
        <v>3650</v>
      </c>
      <c r="AG837" s="573">
        <f t="shared" si="251"/>
        <v>3650</v>
      </c>
      <c r="AH837" s="573">
        <f t="shared" si="252"/>
        <v>1000</v>
      </c>
      <c r="AI837" s="573">
        <f t="shared" si="253"/>
        <v>1000</v>
      </c>
      <c r="AJ837" s="573">
        <f t="shared" si="254"/>
        <v>1000</v>
      </c>
      <c r="AK837" s="573">
        <f t="shared" si="255"/>
        <v>1000</v>
      </c>
      <c r="AL837" s="573">
        <f t="shared" si="256"/>
        <v>0</v>
      </c>
      <c r="AM837" s="573">
        <f t="shared" si="257"/>
        <v>0</v>
      </c>
      <c r="AN837" s="573">
        <f t="shared" si="258"/>
        <v>0</v>
      </c>
      <c r="AO837" s="573">
        <f t="shared" si="259"/>
        <v>0</v>
      </c>
      <c r="AP837" s="419"/>
      <c r="AQ837" s="404"/>
      <c r="AR837" s="392"/>
      <c r="AS837" s="392"/>
      <c r="AT837" s="392"/>
    </row>
    <row r="838" spans="1:46" hidden="1" outlineLevel="4" x14ac:dyDescent="0.25">
      <c r="A838" s="392"/>
      <c r="B838" s="401"/>
      <c r="C838" s="394">
        <f t="shared" si="247"/>
        <v>5</v>
      </c>
      <c r="D838" s="419"/>
      <c r="E838" s="476"/>
      <c r="F838" s="476"/>
      <c r="G838" s="419"/>
      <c r="H838" s="579">
        <v>8</v>
      </c>
      <c r="I838" s="580"/>
      <c r="J838" s="579" t="s">
        <v>695</v>
      </c>
      <c r="K838" s="581"/>
      <c r="L838" s="581"/>
      <c r="M838" s="581"/>
      <c r="N838" s="581"/>
      <c r="O838" s="582"/>
      <c r="P838" s="582"/>
      <c r="Q838" s="582"/>
      <c r="R838" s="582"/>
      <c r="S838" s="582"/>
      <c r="T838" s="582"/>
      <c r="U838" s="582"/>
      <c r="V838" s="582"/>
      <c r="W838" s="424"/>
      <c r="X838" s="424"/>
      <c r="Y838" s="424"/>
      <c r="Z838" s="424"/>
      <c r="AA838" s="424"/>
      <c r="AB838" s="424"/>
      <c r="AC838" s="424"/>
      <c r="AD838" s="583">
        <f t="shared" si="248"/>
        <v>3650</v>
      </c>
      <c r="AE838" s="583">
        <f t="shared" si="249"/>
        <v>3650</v>
      </c>
      <c r="AF838" s="583">
        <f t="shared" si="250"/>
        <v>3650</v>
      </c>
      <c r="AG838" s="583">
        <f t="shared" si="251"/>
        <v>3650</v>
      </c>
      <c r="AH838" s="583">
        <f t="shared" si="252"/>
        <v>1000</v>
      </c>
      <c r="AI838" s="583">
        <f t="shared" si="253"/>
        <v>1000</v>
      </c>
      <c r="AJ838" s="583">
        <f t="shared" si="254"/>
        <v>1000</v>
      </c>
      <c r="AK838" s="583">
        <f t="shared" si="255"/>
        <v>1000</v>
      </c>
      <c r="AL838" s="583">
        <f t="shared" si="256"/>
        <v>0</v>
      </c>
      <c r="AM838" s="583">
        <f t="shared" si="257"/>
        <v>0</v>
      </c>
      <c r="AN838" s="583">
        <f t="shared" si="258"/>
        <v>0</v>
      </c>
      <c r="AO838" s="583">
        <f t="shared" si="259"/>
        <v>0</v>
      </c>
      <c r="AP838" s="419"/>
      <c r="AQ838" s="404"/>
      <c r="AR838" s="392"/>
      <c r="AS838" s="392"/>
      <c r="AT838" s="392"/>
    </row>
    <row r="839" spans="1:46" ht="22.5" outlineLevel="3" x14ac:dyDescent="0.25">
      <c r="A839" s="392"/>
      <c r="B839" s="401"/>
      <c r="C839" s="394">
        <f t="shared" ref="C839:C856" si="260">INT($C$808)+3</f>
        <v>4</v>
      </c>
      <c r="D839" s="419"/>
      <c r="E839" s="476"/>
      <c r="F839" s="476"/>
      <c r="G839" s="419"/>
      <c r="H839" s="571" t="s">
        <v>692</v>
      </c>
      <c r="I839" s="572">
        <v>1</v>
      </c>
      <c r="J839" s="1007" t="s">
        <v>1124</v>
      </c>
      <c r="K839" s="578">
        <v>350</v>
      </c>
      <c r="L839" s="578">
        <v>350</v>
      </c>
      <c r="M839" s="578">
        <v>350</v>
      </c>
      <c r="N839" s="578">
        <v>350</v>
      </c>
      <c r="O839" s="576">
        <v>45</v>
      </c>
      <c r="P839" s="576">
        <v>45</v>
      </c>
      <c r="Q839" s="576">
        <v>45</v>
      </c>
      <c r="R839" s="576">
        <v>47</v>
      </c>
      <c r="S839" s="565">
        <v>1</v>
      </c>
      <c r="T839" s="565">
        <v>1</v>
      </c>
      <c r="U839" s="565">
        <v>1</v>
      </c>
      <c r="V839" s="565">
        <v>1</v>
      </c>
      <c r="W839" s="1083" t="s">
        <v>1127</v>
      </c>
      <c r="X839" s="1084"/>
      <c r="Y839" s="1084"/>
      <c r="Z839" s="1084"/>
      <c r="AA839" s="1085"/>
      <c r="AB839" s="682"/>
      <c r="AC839" s="682"/>
      <c r="AD839" s="584">
        <f t="shared" ref="AD839:AD847" si="261">IF(K839="",0,K839)</f>
        <v>350</v>
      </c>
      <c r="AE839" s="584">
        <f t="shared" ref="AE839:AE847" si="262">IF(L839="",0,L839)</f>
        <v>350</v>
      </c>
      <c r="AF839" s="584">
        <f t="shared" ref="AF839:AF847" si="263">IF(M839="",0,M839)</f>
        <v>350</v>
      </c>
      <c r="AG839" s="584">
        <f t="shared" ref="AG839:AG847" si="264">IF(N839="",0,N839)</f>
        <v>350</v>
      </c>
      <c r="AH839" s="577">
        <f t="shared" si="252"/>
        <v>45</v>
      </c>
      <c r="AI839" s="577">
        <f t="shared" si="253"/>
        <v>45</v>
      </c>
      <c r="AJ839" s="577">
        <f t="shared" si="254"/>
        <v>45</v>
      </c>
      <c r="AK839" s="577">
        <f t="shared" si="255"/>
        <v>47</v>
      </c>
      <c r="AL839" s="577">
        <f t="shared" si="256"/>
        <v>1</v>
      </c>
      <c r="AM839" s="577">
        <f t="shared" si="257"/>
        <v>1</v>
      </c>
      <c r="AN839" s="577">
        <f t="shared" si="258"/>
        <v>1</v>
      </c>
      <c r="AO839" s="577">
        <f t="shared" si="259"/>
        <v>1</v>
      </c>
      <c r="AP839" s="419"/>
      <c r="AQ839" s="404"/>
      <c r="AR839" s="392"/>
      <c r="AS839" s="392"/>
      <c r="AT839" s="392"/>
    </row>
    <row r="840" spans="1:46" outlineLevel="3" x14ac:dyDescent="0.25">
      <c r="A840" s="392"/>
      <c r="B840" s="401"/>
      <c r="C840" s="394">
        <f t="shared" si="260"/>
        <v>4</v>
      </c>
      <c r="D840" s="419"/>
      <c r="E840" s="476"/>
      <c r="F840" s="476"/>
      <c r="G840" s="419"/>
      <c r="H840" s="440" t="s">
        <v>694</v>
      </c>
      <c r="I840" s="446"/>
      <c r="J840" s="446" t="s">
        <v>1125</v>
      </c>
      <c r="K840" s="578">
        <v>250</v>
      </c>
      <c r="L840" s="578">
        <v>250</v>
      </c>
      <c r="M840" s="578">
        <v>250</v>
      </c>
      <c r="N840" s="578">
        <v>250</v>
      </c>
      <c r="O840" s="565">
        <v>45</v>
      </c>
      <c r="P840" s="565">
        <v>45</v>
      </c>
      <c r="Q840" s="565">
        <v>45</v>
      </c>
      <c r="R840" s="565">
        <v>47</v>
      </c>
      <c r="S840" s="565">
        <v>1</v>
      </c>
      <c r="T840" s="565">
        <v>1</v>
      </c>
      <c r="U840" s="565">
        <v>1</v>
      </c>
      <c r="V840" s="565">
        <v>1</v>
      </c>
      <c r="W840" s="1086"/>
      <c r="X840" s="1087"/>
      <c r="Y840" s="1087"/>
      <c r="Z840" s="1087"/>
      <c r="AA840" s="1088"/>
      <c r="AB840" s="682"/>
      <c r="AC840" s="682"/>
      <c r="AD840" s="584">
        <f t="shared" si="261"/>
        <v>250</v>
      </c>
      <c r="AE840" s="584">
        <f t="shared" si="262"/>
        <v>250</v>
      </c>
      <c r="AF840" s="584">
        <f t="shared" si="263"/>
        <v>250</v>
      </c>
      <c r="AG840" s="584">
        <f t="shared" si="264"/>
        <v>250</v>
      </c>
      <c r="AH840" s="573">
        <f t="shared" si="252"/>
        <v>45</v>
      </c>
      <c r="AI840" s="573">
        <f t="shared" si="253"/>
        <v>45</v>
      </c>
      <c r="AJ840" s="573">
        <f t="shared" si="254"/>
        <v>45</v>
      </c>
      <c r="AK840" s="573">
        <f t="shared" si="255"/>
        <v>47</v>
      </c>
      <c r="AL840" s="573">
        <f t="shared" si="256"/>
        <v>1</v>
      </c>
      <c r="AM840" s="573">
        <f t="shared" si="257"/>
        <v>1</v>
      </c>
      <c r="AN840" s="573">
        <f t="shared" si="258"/>
        <v>1</v>
      </c>
      <c r="AO840" s="573">
        <f t="shared" si="259"/>
        <v>1</v>
      </c>
      <c r="AP840" s="419"/>
      <c r="AQ840" s="404"/>
      <c r="AR840" s="392"/>
      <c r="AS840" s="392"/>
      <c r="AT840" s="392"/>
    </row>
    <row r="841" spans="1:46" outlineLevel="3" x14ac:dyDescent="0.25">
      <c r="A841" s="392"/>
      <c r="B841" s="401"/>
      <c r="C841" s="394">
        <f t="shared" si="260"/>
        <v>4</v>
      </c>
      <c r="D841" s="419"/>
      <c r="E841" s="476"/>
      <c r="F841" s="476"/>
      <c r="G841" s="419"/>
      <c r="H841" s="440" t="s">
        <v>696</v>
      </c>
      <c r="I841" s="446"/>
      <c r="J841" s="440" t="s">
        <v>695</v>
      </c>
      <c r="K841" s="578">
        <v>180</v>
      </c>
      <c r="L841" s="578">
        <v>180</v>
      </c>
      <c r="M841" s="578">
        <v>180</v>
      </c>
      <c r="N841" s="578">
        <v>180</v>
      </c>
      <c r="O841" s="565"/>
      <c r="P841" s="565"/>
      <c r="Q841" s="565"/>
      <c r="R841" s="565"/>
      <c r="S841" s="565">
        <v>1</v>
      </c>
      <c r="T841" s="565">
        <v>1</v>
      </c>
      <c r="U841" s="565">
        <v>1</v>
      </c>
      <c r="V841" s="565">
        <v>1</v>
      </c>
      <c r="W841" s="1086"/>
      <c r="X841" s="1087"/>
      <c r="Y841" s="1087"/>
      <c r="Z841" s="1087"/>
      <c r="AA841" s="1088"/>
      <c r="AB841" s="682"/>
      <c r="AC841" s="682"/>
      <c r="AD841" s="584">
        <f t="shared" si="261"/>
        <v>180</v>
      </c>
      <c r="AE841" s="584">
        <f t="shared" si="262"/>
        <v>180</v>
      </c>
      <c r="AF841" s="584">
        <f t="shared" si="263"/>
        <v>180</v>
      </c>
      <c r="AG841" s="584">
        <f t="shared" si="264"/>
        <v>180</v>
      </c>
      <c r="AH841" s="573">
        <f t="shared" si="252"/>
        <v>1000</v>
      </c>
      <c r="AI841" s="573">
        <f t="shared" si="253"/>
        <v>1000</v>
      </c>
      <c r="AJ841" s="573">
        <f t="shared" si="254"/>
        <v>1000</v>
      </c>
      <c r="AK841" s="573">
        <f t="shared" si="255"/>
        <v>1000</v>
      </c>
      <c r="AL841" s="573">
        <f t="shared" si="256"/>
        <v>1</v>
      </c>
      <c r="AM841" s="573">
        <f t="shared" si="257"/>
        <v>1</v>
      </c>
      <c r="AN841" s="573">
        <f t="shared" si="258"/>
        <v>1</v>
      </c>
      <c r="AO841" s="573">
        <f t="shared" si="259"/>
        <v>1</v>
      </c>
      <c r="AP841" s="419"/>
      <c r="AQ841" s="404"/>
      <c r="AR841" s="392"/>
      <c r="AS841" s="392"/>
      <c r="AT841" s="392"/>
    </row>
    <row r="842" spans="1:46" outlineLevel="3" x14ac:dyDescent="0.25">
      <c r="A842" s="392"/>
      <c r="B842" s="401"/>
      <c r="C842" s="394">
        <f t="shared" si="260"/>
        <v>4</v>
      </c>
      <c r="D842" s="419"/>
      <c r="E842" s="476"/>
      <c r="F842" s="476"/>
      <c r="G842" s="419"/>
      <c r="H842" s="440">
        <v>3</v>
      </c>
      <c r="I842" s="446"/>
      <c r="J842" s="440" t="s">
        <v>695</v>
      </c>
      <c r="K842" s="578">
        <v>180</v>
      </c>
      <c r="L842" s="578">
        <v>180</v>
      </c>
      <c r="M842" s="578">
        <v>180</v>
      </c>
      <c r="N842" s="578">
        <v>180</v>
      </c>
      <c r="O842" s="565"/>
      <c r="P842" s="565"/>
      <c r="Q842" s="565"/>
      <c r="R842" s="565"/>
      <c r="S842" s="565">
        <v>1</v>
      </c>
      <c r="T842" s="565">
        <v>1</v>
      </c>
      <c r="U842" s="565">
        <v>1</v>
      </c>
      <c r="V842" s="565">
        <v>1</v>
      </c>
      <c r="W842" s="1086"/>
      <c r="X842" s="1087"/>
      <c r="Y842" s="1087"/>
      <c r="Z842" s="1087"/>
      <c r="AA842" s="1088"/>
      <c r="AB842" s="682"/>
      <c r="AC842" s="682"/>
      <c r="AD842" s="584">
        <f t="shared" si="261"/>
        <v>180</v>
      </c>
      <c r="AE842" s="584">
        <f t="shared" si="262"/>
        <v>180</v>
      </c>
      <c r="AF842" s="584">
        <f t="shared" si="263"/>
        <v>180</v>
      </c>
      <c r="AG842" s="584">
        <f t="shared" si="264"/>
        <v>180</v>
      </c>
      <c r="AH842" s="573">
        <f t="shared" si="252"/>
        <v>1000</v>
      </c>
      <c r="AI842" s="573">
        <f t="shared" si="253"/>
        <v>1000</v>
      </c>
      <c r="AJ842" s="573">
        <f t="shared" si="254"/>
        <v>1000</v>
      </c>
      <c r="AK842" s="573">
        <f t="shared" si="255"/>
        <v>1000</v>
      </c>
      <c r="AL842" s="573">
        <f t="shared" si="256"/>
        <v>1</v>
      </c>
      <c r="AM842" s="573">
        <f t="shared" si="257"/>
        <v>1</v>
      </c>
      <c r="AN842" s="573">
        <f t="shared" si="258"/>
        <v>1</v>
      </c>
      <c r="AO842" s="573">
        <f t="shared" si="259"/>
        <v>1</v>
      </c>
      <c r="AP842" s="419"/>
      <c r="AQ842" s="404"/>
      <c r="AR842" s="392"/>
      <c r="AS842" s="392"/>
      <c r="AT842" s="392"/>
    </row>
    <row r="843" spans="1:46" outlineLevel="3" x14ac:dyDescent="0.25">
      <c r="A843" s="392"/>
      <c r="B843" s="401"/>
      <c r="C843" s="394">
        <f t="shared" si="260"/>
        <v>4</v>
      </c>
      <c r="D843" s="419"/>
      <c r="E843" s="476"/>
      <c r="F843" s="476"/>
      <c r="G843" s="419"/>
      <c r="H843" s="440">
        <v>4</v>
      </c>
      <c r="I843" s="446"/>
      <c r="J843" s="440" t="s">
        <v>695</v>
      </c>
      <c r="K843" s="578">
        <v>180</v>
      </c>
      <c r="L843" s="578">
        <v>180</v>
      </c>
      <c r="M843" s="578">
        <v>180</v>
      </c>
      <c r="N843" s="578">
        <v>180</v>
      </c>
      <c r="O843" s="565"/>
      <c r="P843" s="565"/>
      <c r="Q843" s="565"/>
      <c r="R843" s="565"/>
      <c r="S843" s="565">
        <v>1</v>
      </c>
      <c r="T843" s="565">
        <v>1</v>
      </c>
      <c r="U843" s="565">
        <v>1</v>
      </c>
      <c r="V843" s="565">
        <v>1</v>
      </c>
      <c r="W843" s="1086"/>
      <c r="X843" s="1087"/>
      <c r="Y843" s="1087"/>
      <c r="Z843" s="1087"/>
      <c r="AA843" s="1088"/>
      <c r="AB843" s="682"/>
      <c r="AC843" s="682"/>
      <c r="AD843" s="584">
        <f t="shared" si="261"/>
        <v>180</v>
      </c>
      <c r="AE843" s="584">
        <f t="shared" si="262"/>
        <v>180</v>
      </c>
      <c r="AF843" s="584">
        <f t="shared" si="263"/>
        <v>180</v>
      </c>
      <c r="AG843" s="584">
        <f t="shared" si="264"/>
        <v>180</v>
      </c>
      <c r="AH843" s="573">
        <f t="shared" si="252"/>
        <v>1000</v>
      </c>
      <c r="AI843" s="573">
        <f t="shared" si="253"/>
        <v>1000</v>
      </c>
      <c r="AJ843" s="573">
        <f t="shared" si="254"/>
        <v>1000</v>
      </c>
      <c r="AK843" s="573">
        <f t="shared" si="255"/>
        <v>1000</v>
      </c>
      <c r="AL843" s="573">
        <f t="shared" si="256"/>
        <v>1</v>
      </c>
      <c r="AM843" s="573">
        <f t="shared" si="257"/>
        <v>1</v>
      </c>
      <c r="AN843" s="573">
        <f t="shared" si="258"/>
        <v>1</v>
      </c>
      <c r="AO843" s="573">
        <f t="shared" si="259"/>
        <v>1</v>
      </c>
      <c r="AP843" s="419"/>
      <c r="AQ843" s="404"/>
      <c r="AR843" s="392"/>
      <c r="AS843" s="392"/>
      <c r="AT843" s="392"/>
    </row>
    <row r="844" spans="1:46" outlineLevel="3" x14ac:dyDescent="0.25">
      <c r="A844" s="392"/>
      <c r="B844" s="401"/>
      <c r="C844" s="394">
        <f t="shared" si="260"/>
        <v>4</v>
      </c>
      <c r="D844" s="419"/>
      <c r="E844" s="476"/>
      <c r="F844" s="476"/>
      <c r="G844" s="419"/>
      <c r="H844" s="440">
        <v>5</v>
      </c>
      <c r="I844" s="446"/>
      <c r="J844" s="440" t="s">
        <v>695</v>
      </c>
      <c r="K844" s="578">
        <v>180</v>
      </c>
      <c r="L844" s="578">
        <v>180</v>
      </c>
      <c r="M844" s="578">
        <v>180</v>
      </c>
      <c r="N844" s="578">
        <v>180</v>
      </c>
      <c r="O844" s="565"/>
      <c r="P844" s="565"/>
      <c r="Q844" s="565"/>
      <c r="R844" s="565"/>
      <c r="S844" s="565">
        <v>1</v>
      </c>
      <c r="T844" s="565">
        <v>1</v>
      </c>
      <c r="U844" s="565">
        <v>1</v>
      </c>
      <c r="V844" s="565">
        <v>1</v>
      </c>
      <c r="W844" s="1086"/>
      <c r="X844" s="1087"/>
      <c r="Y844" s="1087"/>
      <c r="Z844" s="1087"/>
      <c r="AA844" s="1088"/>
      <c r="AB844" s="682"/>
      <c r="AC844" s="682"/>
      <c r="AD844" s="584">
        <f t="shared" si="261"/>
        <v>180</v>
      </c>
      <c r="AE844" s="584">
        <f t="shared" si="262"/>
        <v>180</v>
      </c>
      <c r="AF844" s="584">
        <f t="shared" si="263"/>
        <v>180</v>
      </c>
      <c r="AG844" s="584">
        <f t="shared" si="264"/>
        <v>180</v>
      </c>
      <c r="AH844" s="573">
        <f t="shared" si="252"/>
        <v>1000</v>
      </c>
      <c r="AI844" s="573">
        <f t="shared" si="253"/>
        <v>1000</v>
      </c>
      <c r="AJ844" s="573">
        <f t="shared" si="254"/>
        <v>1000</v>
      </c>
      <c r="AK844" s="573">
        <f t="shared" si="255"/>
        <v>1000</v>
      </c>
      <c r="AL844" s="573">
        <f t="shared" si="256"/>
        <v>1</v>
      </c>
      <c r="AM844" s="573">
        <f t="shared" si="257"/>
        <v>1</v>
      </c>
      <c r="AN844" s="573">
        <f t="shared" si="258"/>
        <v>1</v>
      </c>
      <c r="AO844" s="573">
        <f t="shared" si="259"/>
        <v>1</v>
      </c>
      <c r="AP844" s="419"/>
      <c r="AQ844" s="404"/>
      <c r="AR844" s="392"/>
      <c r="AS844" s="392"/>
      <c r="AT844" s="392"/>
    </row>
    <row r="845" spans="1:46" outlineLevel="3" x14ac:dyDescent="0.25">
      <c r="A845" s="392"/>
      <c r="B845" s="401"/>
      <c r="C845" s="394">
        <f t="shared" si="260"/>
        <v>4</v>
      </c>
      <c r="D845" s="419"/>
      <c r="E845" s="476"/>
      <c r="F845" s="476"/>
      <c r="G845" s="419"/>
      <c r="H845" s="440">
        <v>6</v>
      </c>
      <c r="I845" s="446"/>
      <c r="J845" s="440" t="s">
        <v>695</v>
      </c>
      <c r="K845" s="578">
        <v>180</v>
      </c>
      <c r="L845" s="578">
        <v>180</v>
      </c>
      <c r="M845" s="578">
        <v>180</v>
      </c>
      <c r="N845" s="578">
        <v>180</v>
      </c>
      <c r="O845" s="565"/>
      <c r="P845" s="565"/>
      <c r="Q845" s="565"/>
      <c r="R845" s="565"/>
      <c r="S845" s="565">
        <v>1</v>
      </c>
      <c r="T845" s="565">
        <v>1</v>
      </c>
      <c r="U845" s="565">
        <v>1</v>
      </c>
      <c r="V845" s="565">
        <v>1</v>
      </c>
      <c r="W845" s="1086"/>
      <c r="X845" s="1087"/>
      <c r="Y845" s="1087"/>
      <c r="Z845" s="1087"/>
      <c r="AA845" s="1088"/>
      <c r="AB845" s="682"/>
      <c r="AC845" s="682"/>
      <c r="AD845" s="584">
        <f t="shared" si="261"/>
        <v>180</v>
      </c>
      <c r="AE845" s="584">
        <f t="shared" si="262"/>
        <v>180</v>
      </c>
      <c r="AF845" s="584">
        <f t="shared" si="263"/>
        <v>180</v>
      </c>
      <c r="AG845" s="584">
        <f t="shared" si="264"/>
        <v>180</v>
      </c>
      <c r="AH845" s="573">
        <f t="shared" si="252"/>
        <v>1000</v>
      </c>
      <c r="AI845" s="573">
        <f t="shared" si="253"/>
        <v>1000</v>
      </c>
      <c r="AJ845" s="573">
        <f t="shared" si="254"/>
        <v>1000</v>
      </c>
      <c r="AK845" s="573">
        <f t="shared" si="255"/>
        <v>1000</v>
      </c>
      <c r="AL845" s="573">
        <f t="shared" si="256"/>
        <v>1</v>
      </c>
      <c r="AM845" s="573">
        <f t="shared" si="257"/>
        <v>1</v>
      </c>
      <c r="AN845" s="573">
        <f t="shared" si="258"/>
        <v>1</v>
      </c>
      <c r="AO845" s="573">
        <f t="shared" si="259"/>
        <v>1</v>
      </c>
      <c r="AP845" s="419"/>
      <c r="AQ845" s="404"/>
      <c r="AR845" s="392"/>
      <c r="AS845" s="392"/>
      <c r="AT845" s="392"/>
    </row>
    <row r="846" spans="1:46" outlineLevel="3" x14ac:dyDescent="0.25">
      <c r="A846" s="392"/>
      <c r="B846" s="401"/>
      <c r="C846" s="394">
        <f t="shared" si="260"/>
        <v>4</v>
      </c>
      <c r="D846" s="419"/>
      <c r="E846" s="476"/>
      <c r="F846" s="476"/>
      <c r="G846" s="419"/>
      <c r="H846" s="440">
        <v>7</v>
      </c>
      <c r="I846" s="446"/>
      <c r="J846" s="440" t="s">
        <v>695</v>
      </c>
      <c r="K846" s="578">
        <v>180</v>
      </c>
      <c r="L846" s="578">
        <v>180</v>
      </c>
      <c r="M846" s="578">
        <v>180</v>
      </c>
      <c r="N846" s="578">
        <v>180</v>
      </c>
      <c r="O846" s="565"/>
      <c r="P846" s="565"/>
      <c r="Q846" s="565"/>
      <c r="R846" s="565"/>
      <c r="S846" s="565">
        <v>1</v>
      </c>
      <c r="T846" s="565">
        <v>1</v>
      </c>
      <c r="U846" s="565">
        <v>1</v>
      </c>
      <c r="V846" s="565">
        <v>1</v>
      </c>
      <c r="W846" s="1086"/>
      <c r="X846" s="1087"/>
      <c r="Y846" s="1087"/>
      <c r="Z846" s="1087"/>
      <c r="AA846" s="1088"/>
      <c r="AB846" s="682"/>
      <c r="AC846" s="682"/>
      <c r="AD846" s="584">
        <f t="shared" si="261"/>
        <v>180</v>
      </c>
      <c r="AE846" s="584">
        <f t="shared" si="262"/>
        <v>180</v>
      </c>
      <c r="AF846" s="584">
        <f t="shared" si="263"/>
        <v>180</v>
      </c>
      <c r="AG846" s="584">
        <f t="shared" si="264"/>
        <v>180</v>
      </c>
      <c r="AH846" s="573">
        <f t="shared" si="252"/>
        <v>1000</v>
      </c>
      <c r="AI846" s="573">
        <f t="shared" si="253"/>
        <v>1000</v>
      </c>
      <c r="AJ846" s="573">
        <f t="shared" si="254"/>
        <v>1000</v>
      </c>
      <c r="AK846" s="573">
        <f t="shared" si="255"/>
        <v>1000</v>
      </c>
      <c r="AL846" s="573">
        <f t="shared" si="256"/>
        <v>1</v>
      </c>
      <c r="AM846" s="573">
        <f t="shared" si="257"/>
        <v>1</v>
      </c>
      <c r="AN846" s="573">
        <f t="shared" si="258"/>
        <v>1</v>
      </c>
      <c r="AO846" s="573">
        <f t="shared" si="259"/>
        <v>1</v>
      </c>
      <c r="AP846" s="419"/>
      <c r="AQ846" s="404"/>
      <c r="AR846" s="392"/>
      <c r="AS846" s="392"/>
      <c r="AT846" s="392"/>
    </row>
    <row r="847" spans="1:46" outlineLevel="3" x14ac:dyDescent="0.25">
      <c r="A847" s="392"/>
      <c r="B847" s="401"/>
      <c r="C847" s="394">
        <f t="shared" si="260"/>
        <v>4</v>
      </c>
      <c r="D847" s="419"/>
      <c r="E847" s="476"/>
      <c r="F847" s="476"/>
      <c r="G847" s="419"/>
      <c r="H847" s="579">
        <v>8</v>
      </c>
      <c r="I847" s="580"/>
      <c r="J847" s="579" t="s">
        <v>695</v>
      </c>
      <c r="K847" s="578">
        <v>180</v>
      </c>
      <c r="L847" s="578">
        <v>180</v>
      </c>
      <c r="M847" s="578">
        <v>180</v>
      </c>
      <c r="N847" s="578">
        <v>180</v>
      </c>
      <c r="O847" s="582"/>
      <c r="P847" s="582"/>
      <c r="Q847" s="582"/>
      <c r="R847" s="582"/>
      <c r="S847" s="582">
        <v>1</v>
      </c>
      <c r="T847" s="582">
        <v>1</v>
      </c>
      <c r="U847" s="582">
        <v>1</v>
      </c>
      <c r="V847" s="582">
        <v>1</v>
      </c>
      <c r="W847" s="1086"/>
      <c r="X847" s="1087"/>
      <c r="Y847" s="1087"/>
      <c r="Z847" s="1087"/>
      <c r="AA847" s="1088"/>
      <c r="AB847" s="682"/>
      <c r="AC847" s="682"/>
      <c r="AD847" s="584">
        <f t="shared" si="261"/>
        <v>180</v>
      </c>
      <c r="AE847" s="584">
        <f t="shared" si="262"/>
        <v>180</v>
      </c>
      <c r="AF847" s="584">
        <f t="shared" si="263"/>
        <v>180</v>
      </c>
      <c r="AG847" s="584">
        <f t="shared" si="264"/>
        <v>180</v>
      </c>
      <c r="AH847" s="583">
        <f t="shared" si="252"/>
        <v>1000</v>
      </c>
      <c r="AI847" s="583">
        <f t="shared" si="253"/>
        <v>1000</v>
      </c>
      <c r="AJ847" s="583">
        <f t="shared" si="254"/>
        <v>1000</v>
      </c>
      <c r="AK847" s="583">
        <f t="shared" si="255"/>
        <v>1000</v>
      </c>
      <c r="AL847" s="583">
        <f t="shared" si="256"/>
        <v>1</v>
      </c>
      <c r="AM847" s="583">
        <f t="shared" si="257"/>
        <v>1</v>
      </c>
      <c r="AN847" s="583">
        <f t="shared" si="258"/>
        <v>1</v>
      </c>
      <c r="AO847" s="583">
        <f t="shared" si="259"/>
        <v>1</v>
      </c>
      <c r="AP847" s="419"/>
      <c r="AQ847" s="404"/>
      <c r="AR847" s="392"/>
      <c r="AS847" s="392"/>
      <c r="AT847" s="392"/>
    </row>
    <row r="848" spans="1:46" outlineLevel="3" x14ac:dyDescent="0.25">
      <c r="A848" s="392"/>
      <c r="B848" s="401"/>
      <c r="C848" s="394">
        <f t="shared" si="260"/>
        <v>4</v>
      </c>
      <c r="D848" s="419"/>
      <c r="E848" s="476"/>
      <c r="F848" s="476"/>
      <c r="G848" s="419"/>
      <c r="H848" s="571" t="s">
        <v>692</v>
      </c>
      <c r="I848" s="572">
        <v>2</v>
      </c>
      <c r="J848" s="572" t="s">
        <v>698</v>
      </c>
      <c r="K848" s="578"/>
      <c r="L848" s="578"/>
      <c r="M848" s="578"/>
      <c r="N848" s="578"/>
      <c r="O848" s="565"/>
      <c r="P848" s="565"/>
      <c r="Q848" s="565"/>
      <c r="R848" s="565"/>
      <c r="S848" s="565">
        <v>1</v>
      </c>
      <c r="T848" s="565">
        <v>1</v>
      </c>
      <c r="U848" s="565">
        <v>1</v>
      </c>
      <c r="V848" s="565">
        <v>1</v>
      </c>
      <c r="W848" s="1086"/>
      <c r="X848" s="1087"/>
      <c r="Y848" s="1087"/>
      <c r="Z848" s="1087"/>
      <c r="AA848" s="1088"/>
      <c r="AB848" s="682"/>
      <c r="AC848" s="682"/>
      <c r="AD848" s="585">
        <f t="shared" ref="AD848:AD856" si="265">IF(K848="",350,K848)</f>
        <v>350</v>
      </c>
      <c r="AE848" s="585">
        <f t="shared" ref="AE848:AE856" si="266">IF(L848="",350,L848)</f>
        <v>350</v>
      </c>
      <c r="AF848" s="585">
        <f t="shared" ref="AF848:AF856" si="267">IF(M848="",350,M848)</f>
        <v>350</v>
      </c>
      <c r="AG848" s="585">
        <f t="shared" ref="AG848:AG856" si="268">IF(N848="",350,N848)</f>
        <v>350</v>
      </c>
      <c r="AH848" s="577">
        <f t="shared" si="252"/>
        <v>1000</v>
      </c>
      <c r="AI848" s="577">
        <f t="shared" si="253"/>
        <v>1000</v>
      </c>
      <c r="AJ848" s="577">
        <f t="shared" si="254"/>
        <v>1000</v>
      </c>
      <c r="AK848" s="577">
        <f t="shared" si="255"/>
        <v>1000</v>
      </c>
      <c r="AL848" s="577">
        <f t="shared" si="256"/>
        <v>1</v>
      </c>
      <c r="AM848" s="577">
        <f t="shared" si="257"/>
        <v>1</v>
      </c>
      <c r="AN848" s="577">
        <f t="shared" si="258"/>
        <v>1</v>
      </c>
      <c r="AO848" s="577">
        <f t="shared" si="259"/>
        <v>1</v>
      </c>
      <c r="AP848" s="419"/>
      <c r="AQ848" s="404"/>
      <c r="AR848" s="392"/>
      <c r="AS848" s="392"/>
      <c r="AT848" s="392"/>
    </row>
    <row r="849" spans="1:46" outlineLevel="3" x14ac:dyDescent="0.25">
      <c r="A849" s="392"/>
      <c r="B849" s="401"/>
      <c r="C849" s="394">
        <f t="shared" si="260"/>
        <v>4</v>
      </c>
      <c r="D849" s="419"/>
      <c r="E849" s="476"/>
      <c r="F849" s="476"/>
      <c r="G849" s="419"/>
      <c r="H849" s="440" t="s">
        <v>694</v>
      </c>
      <c r="I849" s="446"/>
      <c r="J849" s="446" t="s">
        <v>698</v>
      </c>
      <c r="K849" s="578"/>
      <c r="L849" s="578"/>
      <c r="M849" s="578"/>
      <c r="N849" s="578"/>
      <c r="O849" s="565"/>
      <c r="P849" s="565"/>
      <c r="Q849" s="565"/>
      <c r="R849" s="565"/>
      <c r="S849" s="565">
        <v>1</v>
      </c>
      <c r="T849" s="565">
        <v>1</v>
      </c>
      <c r="U849" s="565">
        <v>1</v>
      </c>
      <c r="V849" s="565">
        <v>1</v>
      </c>
      <c r="W849" s="1086"/>
      <c r="X849" s="1087"/>
      <c r="Y849" s="1087"/>
      <c r="Z849" s="1087"/>
      <c r="AA849" s="1088"/>
      <c r="AB849" s="682"/>
      <c r="AC849" s="682"/>
      <c r="AD849" s="585">
        <f t="shared" si="265"/>
        <v>350</v>
      </c>
      <c r="AE849" s="585">
        <f t="shared" si="266"/>
        <v>350</v>
      </c>
      <c r="AF849" s="585">
        <f t="shared" si="267"/>
        <v>350</v>
      </c>
      <c r="AG849" s="585">
        <f t="shared" si="268"/>
        <v>350</v>
      </c>
      <c r="AH849" s="573">
        <f t="shared" si="252"/>
        <v>1000</v>
      </c>
      <c r="AI849" s="573">
        <f t="shared" si="253"/>
        <v>1000</v>
      </c>
      <c r="AJ849" s="573">
        <f t="shared" si="254"/>
        <v>1000</v>
      </c>
      <c r="AK849" s="573">
        <f t="shared" si="255"/>
        <v>1000</v>
      </c>
      <c r="AL849" s="573">
        <f t="shared" si="256"/>
        <v>1</v>
      </c>
      <c r="AM849" s="573">
        <f t="shared" si="257"/>
        <v>1</v>
      </c>
      <c r="AN849" s="573">
        <f t="shared" si="258"/>
        <v>1</v>
      </c>
      <c r="AO849" s="573">
        <f t="shared" si="259"/>
        <v>1</v>
      </c>
      <c r="AP849" s="419"/>
      <c r="AQ849" s="404"/>
      <c r="AR849" s="392"/>
      <c r="AS849" s="392"/>
      <c r="AT849" s="392"/>
    </row>
    <row r="850" spans="1:46" outlineLevel="3" x14ac:dyDescent="0.25">
      <c r="A850" s="392"/>
      <c r="B850" s="401"/>
      <c r="C850" s="394">
        <f t="shared" si="260"/>
        <v>4</v>
      </c>
      <c r="D850" s="419"/>
      <c r="E850" s="476"/>
      <c r="F850" s="476"/>
      <c r="G850" s="419"/>
      <c r="H850" s="440" t="s">
        <v>696</v>
      </c>
      <c r="I850" s="446"/>
      <c r="J850" s="446" t="s">
        <v>697</v>
      </c>
      <c r="K850" s="578"/>
      <c r="L850" s="578"/>
      <c r="M850" s="578"/>
      <c r="N850" s="578"/>
      <c r="O850" s="565"/>
      <c r="P850" s="565"/>
      <c r="Q850" s="565"/>
      <c r="R850" s="565"/>
      <c r="S850" s="565">
        <v>1</v>
      </c>
      <c r="T850" s="565">
        <v>1</v>
      </c>
      <c r="U850" s="565">
        <v>1</v>
      </c>
      <c r="V850" s="565">
        <v>1</v>
      </c>
      <c r="W850" s="1086"/>
      <c r="X850" s="1087"/>
      <c r="Y850" s="1087"/>
      <c r="Z850" s="1087"/>
      <c r="AA850" s="1088"/>
      <c r="AB850" s="682"/>
      <c r="AC850" s="682"/>
      <c r="AD850" s="585">
        <f t="shared" si="265"/>
        <v>350</v>
      </c>
      <c r="AE850" s="585">
        <f t="shared" si="266"/>
        <v>350</v>
      </c>
      <c r="AF850" s="585">
        <f t="shared" si="267"/>
        <v>350</v>
      </c>
      <c r="AG850" s="585">
        <f t="shared" si="268"/>
        <v>350</v>
      </c>
      <c r="AH850" s="573">
        <f t="shared" si="252"/>
        <v>1000</v>
      </c>
      <c r="AI850" s="573">
        <f t="shared" si="253"/>
        <v>1000</v>
      </c>
      <c r="AJ850" s="573">
        <f t="shared" si="254"/>
        <v>1000</v>
      </c>
      <c r="AK850" s="573">
        <f t="shared" si="255"/>
        <v>1000</v>
      </c>
      <c r="AL850" s="573">
        <f t="shared" si="256"/>
        <v>1</v>
      </c>
      <c r="AM850" s="573">
        <f t="shared" si="257"/>
        <v>1</v>
      </c>
      <c r="AN850" s="573">
        <f t="shared" si="258"/>
        <v>1</v>
      </c>
      <c r="AO850" s="573">
        <f t="shared" si="259"/>
        <v>1</v>
      </c>
      <c r="AP850" s="419"/>
      <c r="AQ850" s="404"/>
      <c r="AR850" s="392"/>
      <c r="AS850" s="392"/>
      <c r="AT850" s="392"/>
    </row>
    <row r="851" spans="1:46" outlineLevel="3" x14ac:dyDescent="0.25">
      <c r="A851" s="392"/>
      <c r="B851" s="401"/>
      <c r="C851" s="394">
        <f t="shared" si="260"/>
        <v>4</v>
      </c>
      <c r="D851" s="419"/>
      <c r="E851" s="476"/>
      <c r="F851" s="476"/>
      <c r="G851" s="419"/>
      <c r="H851" s="440">
        <v>3</v>
      </c>
      <c r="I851" s="446"/>
      <c r="J851" s="440" t="s">
        <v>695</v>
      </c>
      <c r="K851" s="578"/>
      <c r="L851" s="578"/>
      <c r="M851" s="578"/>
      <c r="N851" s="578"/>
      <c r="O851" s="565"/>
      <c r="P851" s="565"/>
      <c r="Q851" s="565"/>
      <c r="R851" s="565"/>
      <c r="S851" s="565">
        <v>1</v>
      </c>
      <c r="T851" s="565">
        <v>1</v>
      </c>
      <c r="U851" s="565">
        <v>1</v>
      </c>
      <c r="V851" s="565">
        <v>1</v>
      </c>
      <c r="W851" s="1086"/>
      <c r="X851" s="1087"/>
      <c r="Y851" s="1087"/>
      <c r="Z851" s="1087"/>
      <c r="AA851" s="1088"/>
      <c r="AB851" s="682"/>
      <c r="AC851" s="682"/>
      <c r="AD851" s="585">
        <f t="shared" si="265"/>
        <v>350</v>
      </c>
      <c r="AE851" s="585">
        <f t="shared" si="266"/>
        <v>350</v>
      </c>
      <c r="AF851" s="585">
        <f t="shared" si="267"/>
        <v>350</v>
      </c>
      <c r="AG851" s="585">
        <f t="shared" si="268"/>
        <v>350</v>
      </c>
      <c r="AH851" s="573">
        <f t="shared" si="252"/>
        <v>1000</v>
      </c>
      <c r="AI851" s="573">
        <f t="shared" si="253"/>
        <v>1000</v>
      </c>
      <c r="AJ851" s="573">
        <f t="shared" si="254"/>
        <v>1000</v>
      </c>
      <c r="AK851" s="573">
        <f t="shared" si="255"/>
        <v>1000</v>
      </c>
      <c r="AL851" s="573">
        <f t="shared" si="256"/>
        <v>1</v>
      </c>
      <c r="AM851" s="573">
        <f t="shared" si="257"/>
        <v>1</v>
      </c>
      <c r="AN851" s="573">
        <f t="shared" si="258"/>
        <v>1</v>
      </c>
      <c r="AO851" s="573">
        <f t="shared" si="259"/>
        <v>1</v>
      </c>
      <c r="AP851" s="419"/>
      <c r="AQ851" s="404"/>
      <c r="AR851" s="392"/>
      <c r="AS851" s="392"/>
      <c r="AT851" s="392"/>
    </row>
    <row r="852" spans="1:46" outlineLevel="3" x14ac:dyDescent="0.25">
      <c r="A852" s="392"/>
      <c r="B852" s="401"/>
      <c r="C852" s="394">
        <f t="shared" si="260"/>
        <v>4</v>
      </c>
      <c r="D852" s="419"/>
      <c r="E852" s="476"/>
      <c r="F852" s="476"/>
      <c r="G852" s="419"/>
      <c r="H852" s="440">
        <v>4</v>
      </c>
      <c r="I852" s="446"/>
      <c r="J852" s="440" t="s">
        <v>695</v>
      </c>
      <c r="K852" s="578"/>
      <c r="L852" s="578"/>
      <c r="M852" s="578"/>
      <c r="N852" s="578"/>
      <c r="O852" s="565"/>
      <c r="P852" s="565"/>
      <c r="Q852" s="565"/>
      <c r="R852" s="565"/>
      <c r="S852" s="565">
        <v>1</v>
      </c>
      <c r="T852" s="565">
        <v>1</v>
      </c>
      <c r="U852" s="565">
        <v>1</v>
      </c>
      <c r="V852" s="565">
        <v>1</v>
      </c>
      <c r="W852" s="1086"/>
      <c r="X852" s="1087"/>
      <c r="Y852" s="1087"/>
      <c r="Z852" s="1087"/>
      <c r="AA852" s="1088"/>
      <c r="AB852" s="682"/>
      <c r="AC852" s="682"/>
      <c r="AD852" s="585">
        <f t="shared" si="265"/>
        <v>350</v>
      </c>
      <c r="AE852" s="585">
        <f t="shared" si="266"/>
        <v>350</v>
      </c>
      <c r="AF852" s="585">
        <f t="shared" si="267"/>
        <v>350</v>
      </c>
      <c r="AG852" s="585">
        <f t="shared" si="268"/>
        <v>350</v>
      </c>
      <c r="AH852" s="573">
        <f t="shared" si="252"/>
        <v>1000</v>
      </c>
      <c r="AI852" s="573">
        <f t="shared" si="253"/>
        <v>1000</v>
      </c>
      <c r="AJ852" s="573">
        <f t="shared" si="254"/>
        <v>1000</v>
      </c>
      <c r="AK852" s="573">
        <f t="shared" si="255"/>
        <v>1000</v>
      </c>
      <c r="AL852" s="573">
        <f t="shared" si="256"/>
        <v>1</v>
      </c>
      <c r="AM852" s="573">
        <f t="shared" si="257"/>
        <v>1</v>
      </c>
      <c r="AN852" s="573">
        <f t="shared" si="258"/>
        <v>1</v>
      </c>
      <c r="AO852" s="573">
        <f t="shared" si="259"/>
        <v>1</v>
      </c>
      <c r="AP852" s="419"/>
      <c r="AQ852" s="404"/>
      <c r="AR852" s="392"/>
      <c r="AS852" s="392"/>
      <c r="AT852" s="392"/>
    </row>
    <row r="853" spans="1:46" outlineLevel="3" x14ac:dyDescent="0.25">
      <c r="A853" s="392"/>
      <c r="B853" s="401"/>
      <c r="C853" s="394">
        <f t="shared" si="260"/>
        <v>4</v>
      </c>
      <c r="D853" s="419"/>
      <c r="E853" s="476"/>
      <c r="F853" s="476"/>
      <c r="G853" s="419"/>
      <c r="H853" s="440">
        <v>5</v>
      </c>
      <c r="I853" s="446"/>
      <c r="J853" s="440" t="s">
        <v>695</v>
      </c>
      <c r="K853" s="578"/>
      <c r="L853" s="578"/>
      <c r="M853" s="578"/>
      <c r="N853" s="578"/>
      <c r="O853" s="565"/>
      <c r="P853" s="565"/>
      <c r="Q853" s="565"/>
      <c r="R853" s="565"/>
      <c r="S853" s="565">
        <v>1</v>
      </c>
      <c r="T853" s="565">
        <v>1</v>
      </c>
      <c r="U853" s="565">
        <v>1</v>
      </c>
      <c r="V853" s="565">
        <v>1</v>
      </c>
      <c r="W853" s="1086"/>
      <c r="X853" s="1087"/>
      <c r="Y853" s="1087"/>
      <c r="Z853" s="1087"/>
      <c r="AA853" s="1088"/>
      <c r="AB853" s="682"/>
      <c r="AC853" s="682"/>
      <c r="AD853" s="585">
        <f t="shared" si="265"/>
        <v>350</v>
      </c>
      <c r="AE853" s="585">
        <f t="shared" si="266"/>
        <v>350</v>
      </c>
      <c r="AF853" s="585">
        <f t="shared" si="267"/>
        <v>350</v>
      </c>
      <c r="AG853" s="585">
        <f t="shared" si="268"/>
        <v>350</v>
      </c>
      <c r="AH853" s="573">
        <f t="shared" si="252"/>
        <v>1000</v>
      </c>
      <c r="AI853" s="573">
        <f t="shared" si="253"/>
        <v>1000</v>
      </c>
      <c r="AJ853" s="573">
        <f t="shared" si="254"/>
        <v>1000</v>
      </c>
      <c r="AK853" s="573">
        <f t="shared" si="255"/>
        <v>1000</v>
      </c>
      <c r="AL853" s="573">
        <f t="shared" si="256"/>
        <v>1</v>
      </c>
      <c r="AM853" s="573">
        <f t="shared" si="257"/>
        <v>1</v>
      </c>
      <c r="AN853" s="573">
        <f t="shared" si="258"/>
        <v>1</v>
      </c>
      <c r="AO853" s="573">
        <f t="shared" si="259"/>
        <v>1</v>
      </c>
      <c r="AP853" s="419"/>
      <c r="AQ853" s="404"/>
      <c r="AR853" s="392"/>
      <c r="AS853" s="392"/>
      <c r="AT853" s="392"/>
    </row>
    <row r="854" spans="1:46" outlineLevel="3" x14ac:dyDescent="0.25">
      <c r="A854" s="392"/>
      <c r="B854" s="401"/>
      <c r="C854" s="394">
        <f t="shared" si="260"/>
        <v>4</v>
      </c>
      <c r="D854" s="419"/>
      <c r="E854" s="476"/>
      <c r="F854" s="476"/>
      <c r="G854" s="419"/>
      <c r="H854" s="440">
        <v>6</v>
      </c>
      <c r="I854" s="446"/>
      <c r="J854" s="440" t="s">
        <v>695</v>
      </c>
      <c r="K854" s="578"/>
      <c r="L854" s="578"/>
      <c r="M854" s="578"/>
      <c r="N854" s="578"/>
      <c r="O854" s="565"/>
      <c r="P854" s="565"/>
      <c r="Q854" s="565"/>
      <c r="R854" s="565"/>
      <c r="S854" s="565">
        <v>1</v>
      </c>
      <c r="T854" s="565">
        <v>1</v>
      </c>
      <c r="U854" s="565">
        <v>1</v>
      </c>
      <c r="V854" s="565">
        <v>1</v>
      </c>
      <c r="W854" s="1086"/>
      <c r="X854" s="1087"/>
      <c r="Y854" s="1087"/>
      <c r="Z854" s="1087"/>
      <c r="AA854" s="1088"/>
      <c r="AB854" s="683"/>
      <c r="AC854" s="683"/>
      <c r="AD854" s="585">
        <f t="shared" si="265"/>
        <v>350</v>
      </c>
      <c r="AE854" s="585">
        <f t="shared" si="266"/>
        <v>350</v>
      </c>
      <c r="AF854" s="585">
        <f t="shared" si="267"/>
        <v>350</v>
      </c>
      <c r="AG854" s="585">
        <f t="shared" si="268"/>
        <v>350</v>
      </c>
      <c r="AH854" s="573">
        <f t="shared" si="252"/>
        <v>1000</v>
      </c>
      <c r="AI854" s="573">
        <f t="shared" si="253"/>
        <v>1000</v>
      </c>
      <c r="AJ854" s="573">
        <f t="shared" si="254"/>
        <v>1000</v>
      </c>
      <c r="AK854" s="573">
        <f t="shared" si="255"/>
        <v>1000</v>
      </c>
      <c r="AL854" s="573">
        <f t="shared" si="256"/>
        <v>1</v>
      </c>
      <c r="AM854" s="573">
        <f t="shared" si="257"/>
        <v>1</v>
      </c>
      <c r="AN854" s="573">
        <f t="shared" si="258"/>
        <v>1</v>
      </c>
      <c r="AO854" s="573">
        <f t="shared" si="259"/>
        <v>1</v>
      </c>
      <c r="AP854" s="419"/>
      <c r="AQ854" s="404"/>
      <c r="AR854" s="392"/>
      <c r="AS854" s="392"/>
      <c r="AT854" s="392"/>
    </row>
    <row r="855" spans="1:46" outlineLevel="3" x14ac:dyDescent="0.25">
      <c r="A855" s="392"/>
      <c r="B855" s="401"/>
      <c r="C855" s="394">
        <f t="shared" si="260"/>
        <v>4</v>
      </c>
      <c r="D855" s="419"/>
      <c r="E855" s="476"/>
      <c r="F855" s="476"/>
      <c r="G855" s="419"/>
      <c r="H855" s="440">
        <v>7</v>
      </c>
      <c r="I855" s="446"/>
      <c r="J855" s="440" t="s">
        <v>695</v>
      </c>
      <c r="K855" s="578"/>
      <c r="L855" s="578"/>
      <c r="M855" s="578"/>
      <c r="N855" s="578"/>
      <c r="O855" s="565"/>
      <c r="P855" s="565"/>
      <c r="Q855" s="565"/>
      <c r="R855" s="565"/>
      <c r="S855" s="565">
        <v>1</v>
      </c>
      <c r="T855" s="565">
        <v>1</v>
      </c>
      <c r="U855" s="565">
        <v>1</v>
      </c>
      <c r="V855" s="565">
        <v>1</v>
      </c>
      <c r="W855" s="1086"/>
      <c r="X855" s="1087"/>
      <c r="Y855" s="1087"/>
      <c r="Z855" s="1087"/>
      <c r="AA855" s="1088"/>
      <c r="AB855" s="424"/>
      <c r="AC855" s="424"/>
      <c r="AD855" s="585">
        <f t="shared" si="265"/>
        <v>350</v>
      </c>
      <c r="AE855" s="585">
        <f t="shared" si="266"/>
        <v>350</v>
      </c>
      <c r="AF855" s="585">
        <f t="shared" si="267"/>
        <v>350</v>
      </c>
      <c r="AG855" s="585">
        <f t="shared" si="268"/>
        <v>350</v>
      </c>
      <c r="AH855" s="573">
        <f t="shared" si="252"/>
        <v>1000</v>
      </c>
      <c r="AI855" s="573">
        <f t="shared" si="253"/>
        <v>1000</v>
      </c>
      <c r="AJ855" s="573">
        <f t="shared" si="254"/>
        <v>1000</v>
      </c>
      <c r="AK855" s="573">
        <f t="shared" si="255"/>
        <v>1000</v>
      </c>
      <c r="AL855" s="573">
        <f t="shared" si="256"/>
        <v>1</v>
      </c>
      <c r="AM855" s="573">
        <f t="shared" si="257"/>
        <v>1</v>
      </c>
      <c r="AN855" s="573">
        <f t="shared" si="258"/>
        <v>1</v>
      </c>
      <c r="AO855" s="573">
        <f t="shared" si="259"/>
        <v>1</v>
      </c>
      <c r="AP855" s="419"/>
      <c r="AQ855" s="404"/>
      <c r="AR855" s="392"/>
      <c r="AS855" s="392"/>
      <c r="AT855" s="392"/>
    </row>
    <row r="856" spans="1:46" outlineLevel="3" x14ac:dyDescent="0.25">
      <c r="A856" s="392"/>
      <c r="B856" s="401"/>
      <c r="C856" s="394">
        <f t="shared" si="260"/>
        <v>4</v>
      </c>
      <c r="D856" s="419"/>
      <c r="E856" s="476"/>
      <c r="F856" s="476"/>
      <c r="G856" s="419"/>
      <c r="H856" s="579">
        <v>8</v>
      </c>
      <c r="I856" s="580"/>
      <c r="J856" s="579" t="s">
        <v>695</v>
      </c>
      <c r="K856" s="578"/>
      <c r="L856" s="578"/>
      <c r="M856" s="578"/>
      <c r="N856" s="578"/>
      <c r="O856" s="582"/>
      <c r="P856" s="582"/>
      <c r="Q856" s="582"/>
      <c r="R856" s="582"/>
      <c r="S856" s="582">
        <v>1</v>
      </c>
      <c r="T856" s="582">
        <v>1</v>
      </c>
      <c r="U856" s="582">
        <v>1</v>
      </c>
      <c r="V856" s="582">
        <v>1</v>
      </c>
      <c r="W856" s="1089"/>
      <c r="X856" s="1090"/>
      <c r="Y856" s="1090"/>
      <c r="Z856" s="1090"/>
      <c r="AA856" s="1091"/>
      <c r="AB856" s="424"/>
      <c r="AC856" s="424"/>
      <c r="AD856" s="585">
        <f t="shared" si="265"/>
        <v>350</v>
      </c>
      <c r="AE856" s="585">
        <f t="shared" si="266"/>
        <v>350</v>
      </c>
      <c r="AF856" s="585">
        <f t="shared" si="267"/>
        <v>350</v>
      </c>
      <c r="AG856" s="585">
        <f t="shared" si="268"/>
        <v>350</v>
      </c>
      <c r="AH856" s="583">
        <f t="shared" si="252"/>
        <v>1000</v>
      </c>
      <c r="AI856" s="583">
        <f t="shared" si="253"/>
        <v>1000</v>
      </c>
      <c r="AJ856" s="583">
        <f t="shared" si="254"/>
        <v>1000</v>
      </c>
      <c r="AK856" s="583">
        <f t="shared" si="255"/>
        <v>1000</v>
      </c>
      <c r="AL856" s="583">
        <f t="shared" si="256"/>
        <v>1</v>
      </c>
      <c r="AM856" s="583">
        <f t="shared" si="257"/>
        <v>1</v>
      </c>
      <c r="AN856" s="583">
        <f t="shared" si="258"/>
        <v>1</v>
      </c>
      <c r="AO856" s="583">
        <f t="shared" si="259"/>
        <v>1</v>
      </c>
      <c r="AP856" s="419"/>
      <c r="AQ856" s="404"/>
      <c r="AR856" s="392"/>
      <c r="AS856" s="392"/>
      <c r="AT856" s="392"/>
    </row>
    <row r="857" spans="1:46" ht="5.0999999999999996" customHeight="1" outlineLevel="2" x14ac:dyDescent="0.25">
      <c r="A857" s="392"/>
      <c r="B857" s="401"/>
      <c r="C857" s="394">
        <f>INT($C$808)+2.005</f>
        <v>3.0049999999999999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t="s">
        <v>447</v>
      </c>
      <c r="AQ857" s="404"/>
      <c r="AR857" s="392"/>
      <c r="AS857" s="392"/>
      <c r="AT857" s="392"/>
    </row>
    <row r="858" spans="1:46" ht="5.0999999999999996" customHeight="1" outlineLevel="2" x14ac:dyDescent="0.25">
      <c r="A858" s="392"/>
      <c r="B858" s="401"/>
      <c r="C858" s="394">
        <f>INT($C$808)+2.005</f>
        <v>3.0049999999999999</v>
      </c>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04"/>
      <c r="AR858" s="392"/>
      <c r="AS858" s="392"/>
      <c r="AT858" s="392"/>
    </row>
    <row r="859" spans="1:46" ht="5.0999999999999996" customHeight="1" outlineLevel="1" x14ac:dyDescent="0.25">
      <c r="A859" s="392"/>
      <c r="B859" s="429"/>
      <c r="C859" s="430">
        <f>INT($C$808)+1.005</f>
        <v>2.0049999999999999</v>
      </c>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c r="AF859" s="431"/>
      <c r="AG859" s="431"/>
      <c r="AH859" s="431"/>
      <c r="AI859" s="431"/>
      <c r="AJ859" s="431"/>
      <c r="AK859" s="431"/>
      <c r="AL859" s="431"/>
      <c r="AM859" s="431"/>
      <c r="AN859" s="431"/>
      <c r="AO859" s="431"/>
      <c r="AP859" s="431"/>
      <c r="AQ859" s="432" t="s">
        <v>130</v>
      </c>
      <c r="AR859" s="392"/>
      <c r="AS859" s="392"/>
      <c r="AT859" s="392"/>
    </row>
    <row r="860" spans="1:46" ht="5.0999999999999996" customHeight="1" x14ac:dyDescent="0.25">
      <c r="A860" s="392"/>
      <c r="B860" s="433"/>
      <c r="C860" s="434">
        <f>INT($C$808)+0.005</f>
        <v>1.0049999999999999</v>
      </c>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c r="AC860" s="433"/>
      <c r="AD860" s="433"/>
      <c r="AE860" s="433"/>
      <c r="AF860" s="433"/>
      <c r="AG860" s="433"/>
      <c r="AH860" s="433"/>
      <c r="AI860" s="433"/>
      <c r="AJ860" s="433"/>
      <c r="AK860" s="433"/>
      <c r="AL860" s="433"/>
      <c r="AM860" s="433"/>
      <c r="AN860" s="433"/>
      <c r="AO860" s="433"/>
      <c r="AP860" s="433"/>
      <c r="AQ860" s="433"/>
      <c r="AR860" s="392"/>
      <c r="AS860" s="392"/>
      <c r="AT860" s="392"/>
    </row>
    <row r="861" spans="1:46" outlineLevel="2" x14ac:dyDescent="0.25">
      <c r="A861" s="392"/>
      <c r="B861" s="392"/>
      <c r="C861" s="394">
        <f>INT($C$808)+2</f>
        <v>3</v>
      </c>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c r="AA861" s="392"/>
      <c r="AB861" s="392"/>
      <c r="AC861" s="392"/>
      <c r="AD861" s="392"/>
      <c r="AE861" s="392"/>
      <c r="AF861" s="392"/>
      <c r="AG861" s="392"/>
      <c r="AH861" s="392"/>
      <c r="AI861" s="392"/>
      <c r="AJ861" s="392"/>
      <c r="AK861" s="392"/>
      <c r="AL861" s="392"/>
      <c r="AM861" s="392"/>
      <c r="AN861" s="392"/>
      <c r="AO861" s="392"/>
      <c r="AP861" s="392"/>
      <c r="AQ861" s="392"/>
      <c r="AR861" s="392"/>
      <c r="AS861" s="392"/>
      <c r="AT861" s="392"/>
    </row>
    <row r="862" spans="1:46" outlineLevel="2" x14ac:dyDescent="0.25">
      <c r="A862" s="392"/>
      <c r="B862" s="392"/>
      <c r="C862" s="394">
        <f>INT($C$866)+2</f>
        <v>3</v>
      </c>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c r="AA862" s="392"/>
      <c r="AB862" s="392"/>
      <c r="AC862" s="392"/>
      <c r="AD862" s="392"/>
      <c r="AE862" s="392"/>
      <c r="AF862" s="392"/>
      <c r="AG862" s="392"/>
      <c r="AH862" s="392"/>
      <c r="AI862" s="392"/>
      <c r="AJ862" s="392"/>
      <c r="AK862" s="392"/>
      <c r="AL862" s="392"/>
      <c r="AM862" s="392"/>
      <c r="AN862" s="392"/>
      <c r="AO862" s="392"/>
      <c r="AP862" s="392"/>
      <c r="AQ862" s="392"/>
      <c r="AR862" s="392"/>
      <c r="AS862" s="392"/>
      <c r="AT862" s="392"/>
    </row>
    <row r="863" spans="1:46" ht="5.0999999999999996" customHeight="1" thickBot="1" x14ac:dyDescent="0.3">
      <c r="A863" s="392"/>
      <c r="B863" s="395"/>
      <c r="C863" s="396">
        <f>INT($C$866)+0.005</f>
        <v>1.0049999999999999</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c r="AI863" s="395"/>
      <c r="AJ863" s="395"/>
      <c r="AK863" s="395"/>
      <c r="AL863" s="395"/>
      <c r="AM863" s="395"/>
      <c r="AN863" s="395"/>
      <c r="AO863" s="395"/>
      <c r="AP863" s="395"/>
      <c r="AQ863" s="395"/>
      <c r="AR863" s="392"/>
      <c r="AS863" s="392"/>
      <c r="AT863" s="392"/>
    </row>
    <row r="864" spans="1:46" ht="5.0999999999999996" customHeight="1" outlineLevel="1" collapsed="1" x14ac:dyDescent="0.25">
      <c r="A864" s="392"/>
      <c r="B864" s="397" t="s">
        <v>0</v>
      </c>
      <c r="C864" s="398">
        <f>INT($C$866)+1.005</f>
        <v>2.0049999999999999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400"/>
      <c r="AR864" s="392"/>
      <c r="AS864" s="392"/>
      <c r="AT864" s="392"/>
    </row>
    <row r="865" spans="1:46" hidden="1" outlineLevel="4" x14ac:dyDescent="0.25">
      <c r="A865" s="392"/>
      <c r="B865" s="401"/>
      <c r="C865" s="394">
        <f>INT(MAX($C$876:$C$986))+1</f>
        <v>5</v>
      </c>
      <c r="D865" s="402"/>
      <c r="E865" s="402"/>
      <c r="F865" s="402"/>
      <c r="G865" s="402"/>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2"/>
      <c r="AQ865" s="404"/>
      <c r="AR865" s="392"/>
      <c r="AS865" s="392"/>
      <c r="AT865" s="392"/>
    </row>
    <row r="866" spans="1:46" ht="20.100000000000001" customHeight="1" x14ac:dyDescent="0.25">
      <c r="A866" s="392"/>
      <c r="B866" s="401"/>
      <c r="C866" s="394">
        <v>1.02</v>
      </c>
      <c r="D866" s="405"/>
      <c r="E866" s="469" t="s">
        <v>434</v>
      </c>
      <c r="F866" s="470"/>
      <c r="G866" s="406"/>
      <c r="H866" s="897" t="str">
        <f>COUNTIFS($B$1:$B866, "«")&amp;" Sheep: Husbandry &amp; Labour requirements"</f>
        <v>6 Sheep: Husbandry &amp; Labour requirements</v>
      </c>
      <c r="I866" s="435"/>
      <c r="J866" s="435"/>
      <c r="K866" s="435"/>
      <c r="L866" s="435"/>
      <c r="M866" s="435"/>
      <c r="N866" s="435"/>
      <c r="O866" s="435"/>
      <c r="P866" s="435"/>
      <c r="Q866" s="435"/>
      <c r="R866" s="435"/>
      <c r="S866" s="435"/>
      <c r="T866" s="435"/>
      <c r="U866" s="435"/>
      <c r="V866" s="435"/>
      <c r="W866" s="563"/>
      <c r="X866" s="435"/>
      <c r="Y866" s="435"/>
      <c r="Z866" s="435"/>
      <c r="AA866" s="435"/>
      <c r="AB866" s="435"/>
      <c r="AC866" s="435"/>
      <c r="AD866" s="435"/>
      <c r="AE866" s="435"/>
      <c r="AF866" s="435"/>
      <c r="AG866" s="435"/>
      <c r="AH866" s="435"/>
      <c r="AI866" s="435"/>
      <c r="AJ866" s="435"/>
      <c r="AK866" s="435"/>
      <c r="AL866" s="435"/>
      <c r="AM866" s="435"/>
      <c r="AN866" s="435"/>
      <c r="AO866" s="435"/>
      <c r="AP866" s="472"/>
      <c r="AQ866" s="404"/>
      <c r="AR866" s="392"/>
      <c r="AS866" s="392"/>
      <c r="AT866" s="392"/>
    </row>
    <row r="867" spans="1:46" ht="20.100000000000001" customHeight="1" outlineLevel="1" x14ac:dyDescent="0.25">
      <c r="A867" s="392"/>
      <c r="B867" s="401"/>
      <c r="C867" s="394">
        <f>INT($C$866)+1.02</f>
        <v>2.02</v>
      </c>
      <c r="D867" s="405"/>
      <c r="E867" s="469" t="s">
        <v>436</v>
      </c>
      <c r="F867" s="473">
        <v>1</v>
      </c>
      <c r="G867" s="410"/>
      <c r="H867" s="411" t="s">
        <v>699</v>
      </c>
      <c r="I867" s="412"/>
      <c r="J867" s="412"/>
      <c r="K867" s="412"/>
      <c r="L867" s="412"/>
      <c r="M867" s="412"/>
      <c r="N867" s="412"/>
      <c r="O867" s="412"/>
      <c r="P867" s="412"/>
      <c r="Q867" s="412"/>
      <c r="R867" s="412"/>
      <c r="S867" s="412"/>
      <c r="T867" s="412"/>
      <c r="U867" s="412"/>
      <c r="V867" s="412"/>
      <c r="W867" s="564"/>
      <c r="X867" s="412"/>
      <c r="Y867" s="412"/>
      <c r="Z867" s="412"/>
      <c r="AA867" s="412"/>
      <c r="AB867" s="412"/>
      <c r="AC867" s="412"/>
      <c r="AD867" s="412"/>
      <c r="AE867" s="412"/>
      <c r="AF867" s="412"/>
      <c r="AG867" s="412"/>
      <c r="AH867" s="412"/>
      <c r="AI867" s="412"/>
      <c r="AJ867" s="412"/>
      <c r="AK867" s="412"/>
      <c r="AL867" s="412"/>
      <c r="AM867" s="412"/>
      <c r="AN867" s="412"/>
      <c r="AO867" s="412"/>
      <c r="AP867" s="475"/>
      <c r="AQ867" s="404"/>
      <c r="AR867" s="392"/>
      <c r="AS867" s="392"/>
      <c r="AT867" s="392"/>
    </row>
    <row r="868" spans="1:46" ht="5.0999999999999996" customHeight="1" outlineLevel="2" x14ac:dyDescent="0.25">
      <c r="A868" s="392"/>
      <c r="B868" s="401"/>
      <c r="C868" s="394">
        <f>INT($C$866)+2.005</f>
        <v>3.0049999999999999</v>
      </c>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4"/>
      <c r="AR868" s="392"/>
      <c r="AS868" s="392"/>
      <c r="AT868" s="392"/>
    </row>
    <row r="869" spans="1:46" outlineLevel="2" x14ac:dyDescent="0.25">
      <c r="A869" s="392"/>
      <c r="B869" s="401"/>
      <c r="C869" s="394">
        <f>INT($C$866)+2</f>
        <v>3</v>
      </c>
      <c r="D869" s="402"/>
      <c r="E869" s="476"/>
      <c r="F869" s="476"/>
      <c r="G869" s="402"/>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c r="AN869" s="416"/>
      <c r="AO869" s="416"/>
      <c r="AP869" s="402"/>
      <c r="AQ869" s="404"/>
      <c r="AR869" s="392"/>
      <c r="AS869" s="392"/>
      <c r="AT869" s="392"/>
    </row>
    <row r="870" spans="1:46" outlineLevel="2" x14ac:dyDescent="0.25">
      <c r="A870" s="392"/>
      <c r="B870" s="401"/>
      <c r="C870" s="394">
        <f>INT($C$866)+2</f>
        <v>3</v>
      </c>
      <c r="D870" s="402"/>
      <c r="E870" s="476"/>
      <c r="F870" s="476"/>
      <c r="G870" s="402"/>
      <c r="H870" s="417"/>
      <c r="I870" s="417"/>
      <c r="J870" s="417"/>
      <c r="K870" s="417"/>
      <c r="L870" s="477" t="s">
        <v>700</v>
      </c>
      <c r="M870" s="477"/>
      <c r="N870" s="477"/>
      <c r="O870" s="477"/>
      <c r="P870" s="477"/>
      <c r="Q870" s="477"/>
      <c r="R870" s="477"/>
      <c r="S870" s="477"/>
      <c r="T870" s="477"/>
      <c r="U870" s="477"/>
      <c r="V870" s="477"/>
      <c r="W870" s="417"/>
      <c r="X870" s="417"/>
      <c r="Y870" s="417"/>
      <c r="Z870" s="417"/>
      <c r="AA870" s="417"/>
      <c r="AB870" s="417"/>
      <c r="AC870" s="417"/>
      <c r="AD870" s="417"/>
      <c r="AE870" s="417"/>
      <c r="AF870" s="417"/>
      <c r="AG870" s="417"/>
      <c r="AH870" s="417"/>
      <c r="AI870" s="417"/>
      <c r="AJ870" s="417"/>
      <c r="AK870" s="417"/>
      <c r="AL870" s="417"/>
      <c r="AM870" s="417"/>
      <c r="AN870" s="417"/>
      <c r="AO870" s="417"/>
      <c r="AP870" s="402"/>
      <c r="AQ870" s="404"/>
      <c r="AR870" s="392"/>
      <c r="AS870" s="392"/>
      <c r="AT870" s="392"/>
    </row>
    <row r="871" spans="1:46" outlineLevel="2" x14ac:dyDescent="0.25">
      <c r="A871" s="392"/>
      <c r="B871" s="401"/>
      <c r="C871" s="394">
        <f>INT($C$866)+2</f>
        <v>3</v>
      </c>
      <c r="D871" s="402"/>
      <c r="E871" s="476"/>
      <c r="F871" s="476"/>
      <c r="G871" s="402"/>
      <c r="H871" s="417"/>
      <c r="I871" s="417"/>
      <c r="J871" s="417"/>
      <c r="K871" s="417"/>
      <c r="L871" s="417"/>
      <c r="M871" s="417"/>
      <c r="N871" s="477" t="s">
        <v>701</v>
      </c>
      <c r="O871" s="477"/>
      <c r="P871" s="477"/>
      <c r="Q871" s="477"/>
      <c r="R871" s="47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02"/>
      <c r="AQ871" s="404"/>
      <c r="AR871" s="392"/>
      <c r="AS871" s="392"/>
      <c r="AT871" s="392"/>
    </row>
    <row r="872" spans="1:46" ht="30" outlineLevel="2" x14ac:dyDescent="0.25">
      <c r="A872" s="392"/>
      <c r="B872" s="401"/>
      <c r="C872" s="394">
        <f>INT($C$866)+2</f>
        <v>3</v>
      </c>
      <c r="D872" s="402"/>
      <c r="E872" s="476"/>
      <c r="F872" s="476"/>
      <c r="G872" s="402"/>
      <c r="H872" s="417" t="s">
        <v>702</v>
      </c>
      <c r="I872" s="417"/>
      <c r="J872" s="417" t="s">
        <v>703</v>
      </c>
      <c r="K872" s="417" t="s">
        <v>165</v>
      </c>
      <c r="L872" s="417" t="s">
        <v>704</v>
      </c>
      <c r="M872" s="417" t="s">
        <v>705</v>
      </c>
      <c r="N872" s="417" t="s">
        <v>706</v>
      </c>
      <c r="O872" s="417" t="s">
        <v>707</v>
      </c>
      <c r="P872" s="417" t="s">
        <v>708</v>
      </c>
      <c r="Q872" s="586" t="s">
        <v>709</v>
      </c>
      <c r="R872" s="417" t="s">
        <v>710</v>
      </c>
      <c r="S872" s="417" t="s">
        <v>711</v>
      </c>
      <c r="T872" s="417" t="s">
        <v>971</v>
      </c>
      <c r="U872" s="417" t="s">
        <v>654</v>
      </c>
      <c r="V872" s="417" t="s">
        <v>712</v>
      </c>
      <c r="W872" s="417" t="s">
        <v>713</v>
      </c>
      <c r="X872" s="417"/>
      <c r="Y872" s="417"/>
      <c r="Z872" s="417"/>
      <c r="AA872" s="417"/>
      <c r="AB872" s="417"/>
      <c r="AC872" s="417"/>
      <c r="AD872" s="417"/>
      <c r="AE872" s="417"/>
      <c r="AF872" s="417"/>
      <c r="AG872" s="417"/>
      <c r="AH872" s="417"/>
      <c r="AI872" s="417"/>
      <c r="AJ872" s="417"/>
      <c r="AK872" s="417"/>
      <c r="AL872" s="417"/>
      <c r="AM872" s="417"/>
      <c r="AN872" s="417"/>
      <c r="AO872" s="417"/>
      <c r="AP872" s="402"/>
      <c r="AQ872" s="404"/>
      <c r="AR872" s="392"/>
      <c r="AS872" s="392"/>
      <c r="AT872" s="392"/>
    </row>
    <row r="873" spans="1:46" ht="11.65" customHeight="1" outlineLevel="2" collapsed="1" x14ac:dyDescent="0.25">
      <c r="A873" s="392"/>
      <c r="B873" s="401" t="s">
        <v>440</v>
      </c>
      <c r="C873" s="394">
        <f>INT($C$866)+2.01</f>
        <v>3.01</v>
      </c>
      <c r="D873" s="402"/>
      <c r="E873" s="402"/>
      <c r="F873" s="402"/>
      <c r="G873" s="402"/>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hidden="1" outlineLevel="4" x14ac:dyDescent="0.25">
      <c r="A874" s="392"/>
      <c r="B874" s="401"/>
      <c r="C874" s="394">
        <f>INT(MAX($C$876:$C$986))+1</f>
        <v>5</v>
      </c>
      <c r="D874" s="419"/>
      <c r="E874" s="476"/>
      <c r="F874" s="476"/>
      <c r="G874" s="419"/>
      <c r="H874" s="476"/>
      <c r="I874" s="476"/>
      <c r="J874" s="476"/>
      <c r="K874" s="476"/>
      <c r="L874" s="476"/>
      <c r="M874" s="476"/>
      <c r="N874" s="476"/>
      <c r="O874" s="476"/>
      <c r="P874" s="476"/>
      <c r="Q874" s="476"/>
      <c r="R874" s="476"/>
      <c r="S874" s="476"/>
      <c r="T874" s="476"/>
      <c r="U874" s="476"/>
      <c r="V874" s="476"/>
      <c r="W874" s="476"/>
      <c r="X874" s="476"/>
      <c r="Y874" s="476"/>
      <c r="Z874" s="476"/>
      <c r="AA874" s="476"/>
      <c r="AB874" s="476"/>
      <c r="AC874" s="476"/>
      <c r="AD874" s="476"/>
      <c r="AE874" s="476"/>
      <c r="AF874" s="476"/>
      <c r="AG874" s="476"/>
      <c r="AH874" s="476"/>
      <c r="AI874" s="476"/>
      <c r="AJ874" s="476"/>
      <c r="AK874" s="476"/>
      <c r="AL874" s="476"/>
      <c r="AM874" s="476"/>
      <c r="AN874" s="476"/>
      <c r="AO874" s="476"/>
      <c r="AP874" s="419"/>
      <c r="AQ874" s="404"/>
      <c r="AR874" s="392"/>
      <c r="AS874" s="392"/>
      <c r="AT874" s="392"/>
    </row>
    <row r="875" spans="1:46" hidden="1" outlineLevel="4" x14ac:dyDescent="0.25">
      <c r="A875" s="392"/>
      <c r="B875" s="401" t="s">
        <v>441</v>
      </c>
      <c r="C875" s="394">
        <f>INT(MAX($C$876:$C$986))+1</f>
        <v>5</v>
      </c>
      <c r="D875" s="419" t="s">
        <v>442</v>
      </c>
      <c r="E875" s="476"/>
      <c r="F875" s="476"/>
      <c r="G875" s="419"/>
      <c r="H875" s="476"/>
      <c r="I875" s="476"/>
      <c r="J875" s="476"/>
      <c r="K875" s="476"/>
      <c r="L875" s="476"/>
      <c r="M875" s="476"/>
      <c r="N875" s="476"/>
      <c r="O875" s="476"/>
      <c r="P875" s="476"/>
      <c r="Q875" s="476"/>
      <c r="R875" s="476"/>
      <c r="S875" s="476"/>
      <c r="T875" s="476"/>
      <c r="U875" s="476"/>
      <c r="V875" s="476"/>
      <c r="W875" s="476"/>
      <c r="X875" s="476"/>
      <c r="Y875" s="476"/>
      <c r="Z875" s="476"/>
      <c r="AA875" s="476"/>
      <c r="AB875" s="476"/>
      <c r="AC875" s="476"/>
      <c r="AD875" s="476"/>
      <c r="AE875" s="476"/>
      <c r="AF875" s="476"/>
      <c r="AG875" s="476"/>
      <c r="AH875" s="476"/>
      <c r="AI875" s="476"/>
      <c r="AJ875" s="476"/>
      <c r="AK875" s="476"/>
      <c r="AL875" s="476"/>
      <c r="AM875" s="476"/>
      <c r="AN875" s="476"/>
      <c r="AO875" s="476"/>
      <c r="AP875" s="419"/>
      <c r="AQ875" s="404"/>
      <c r="AR875" s="392"/>
      <c r="AS875" s="392"/>
      <c r="AT875" s="392"/>
    </row>
    <row r="876" spans="1:46" ht="5.0999999999999996" customHeight="1" outlineLevel="2" x14ac:dyDescent="0.25">
      <c r="A876" s="392"/>
      <c r="B876" s="401"/>
      <c r="C876" s="394">
        <f>INT($C$866)+2.005</f>
        <v>3.0049999999999999</v>
      </c>
      <c r="D876" s="419" t="s">
        <v>443</v>
      </c>
      <c r="E876" s="419"/>
      <c r="F876" s="419"/>
      <c r="G876" s="419"/>
      <c r="H876" s="480"/>
      <c r="I876" s="480"/>
      <c r="J876" s="480"/>
      <c r="K876" s="480"/>
      <c r="L876" s="587"/>
      <c r="M876" s="587"/>
      <c r="N876" s="587"/>
      <c r="O876" s="587"/>
      <c r="P876" s="587"/>
      <c r="Q876" s="587"/>
      <c r="R876" s="587"/>
      <c r="S876" s="587"/>
      <c r="T876" s="587"/>
      <c r="U876" s="587"/>
      <c r="V876" s="587"/>
      <c r="W876" s="587"/>
      <c r="X876" s="480"/>
      <c r="Y876" s="480"/>
      <c r="Z876" s="480"/>
      <c r="AA876" s="480"/>
      <c r="AB876" s="421"/>
      <c r="AC876" s="421"/>
      <c r="AD876" s="421"/>
      <c r="AE876" s="421"/>
      <c r="AF876" s="421"/>
      <c r="AG876" s="421"/>
      <c r="AH876" s="421"/>
      <c r="AI876" s="421"/>
      <c r="AJ876" s="421"/>
      <c r="AK876" s="421"/>
      <c r="AL876" s="421"/>
      <c r="AM876" s="421"/>
      <c r="AN876" s="421"/>
      <c r="AO876" s="421"/>
      <c r="AP876" s="419"/>
      <c r="AQ876" s="404"/>
      <c r="AR876" s="392"/>
      <c r="AS876" s="392"/>
      <c r="AT876" s="392"/>
    </row>
    <row r="877" spans="1:46" outlineLevel="2" x14ac:dyDescent="0.25">
      <c r="A877" s="392"/>
      <c r="B877" s="401"/>
      <c r="C877" s="394">
        <f>INT($C$866)+2</f>
        <v>3</v>
      </c>
      <c r="D877" s="419"/>
      <c r="E877" s="476" t="s">
        <v>714</v>
      </c>
      <c r="F877" s="470" t="s">
        <v>715</v>
      </c>
      <c r="G877" s="419"/>
      <c r="H877" s="588"/>
      <c r="I877" s="496"/>
      <c r="J877" s="496"/>
      <c r="K877" s="424"/>
      <c r="L877" s="589">
        <f>COUNTA($J$877:$J$986)/M877</f>
        <v>27</v>
      </c>
      <c r="M877" s="589">
        <v>4</v>
      </c>
      <c r="N877" s="496"/>
      <c r="O877" s="496"/>
      <c r="P877" s="496"/>
      <c r="Q877" s="496"/>
      <c r="R877" s="496"/>
      <c r="S877" s="496"/>
      <c r="T877" s="496"/>
      <c r="U877" s="496"/>
      <c r="V877" s="496"/>
      <c r="W877" s="496"/>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2" x14ac:dyDescent="0.25">
      <c r="A878" s="392"/>
      <c r="B878" s="401"/>
      <c r="C878" s="394">
        <f>INT($C$866)+2</f>
        <v>3</v>
      </c>
      <c r="D878" s="419"/>
      <c r="E878" s="476">
        <v>0</v>
      </c>
      <c r="F878" s="470" t="b">
        <f t="shared" ref="F878:F909" si="269">COUNTIFS($L878:$W878,"-")&lt;&gt;COUNTA($L878:$W878)</f>
        <v>1</v>
      </c>
      <c r="G878" s="419"/>
      <c r="H878" s="590" t="s">
        <v>716</v>
      </c>
      <c r="I878" s="590"/>
      <c r="J878" s="571" t="s">
        <v>717</v>
      </c>
      <c r="K878" s="591" t="str">
        <f t="shared" ref="K878:K909" si="270">IFERROR(DATE(2019,1,($L878-1)*7+1),"-")</f>
        <v>-</v>
      </c>
      <c r="L878" s="592" t="s">
        <v>718</v>
      </c>
      <c r="M878" s="592" t="s">
        <v>718</v>
      </c>
      <c r="N878" s="592" t="s">
        <v>718</v>
      </c>
      <c r="O878" s="592" t="s">
        <v>718</v>
      </c>
      <c r="P878" s="592" t="s">
        <v>718</v>
      </c>
      <c r="Q878" s="592" t="s">
        <v>718</v>
      </c>
      <c r="R878" s="592" t="s">
        <v>718</v>
      </c>
      <c r="S878" s="592" t="s">
        <v>718</v>
      </c>
      <c r="T878" s="592" t="s">
        <v>718</v>
      </c>
      <c r="U878" s="592" t="s">
        <v>718</v>
      </c>
      <c r="V878" s="592" t="s">
        <v>718</v>
      </c>
      <c r="W878" s="592" t="s">
        <v>718</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2" x14ac:dyDescent="0.25">
      <c r="A879" s="392"/>
      <c r="B879" s="401"/>
      <c r="C879" s="394">
        <f>INT($C$866)+2</f>
        <v>3</v>
      </c>
      <c r="D879" s="419"/>
      <c r="E879" s="593">
        <f>E878</f>
        <v>0</v>
      </c>
      <c r="F879" s="470" t="b">
        <f t="shared" si="269"/>
        <v>1</v>
      </c>
      <c r="G879" s="419"/>
      <c r="H879" s="1055" t="s">
        <v>719</v>
      </c>
      <c r="I879" s="1056"/>
      <c r="J879" s="594" t="s">
        <v>720</v>
      </c>
      <c r="K879" s="595">
        <f t="shared" si="270"/>
        <v>43795</v>
      </c>
      <c r="L879" s="466">
        <v>48</v>
      </c>
      <c r="M879" s="596" t="s">
        <v>718</v>
      </c>
      <c r="N879" s="596" t="s">
        <v>718</v>
      </c>
      <c r="O879" s="596" t="s">
        <v>718</v>
      </c>
      <c r="P879" s="596" t="s">
        <v>718</v>
      </c>
      <c r="Q879" s="596" t="s">
        <v>718</v>
      </c>
      <c r="R879" s="596" t="s">
        <v>718</v>
      </c>
      <c r="S879" s="596" t="s">
        <v>718</v>
      </c>
      <c r="T879" s="596" t="s">
        <v>718</v>
      </c>
      <c r="U879" s="596" t="s">
        <v>718</v>
      </c>
      <c r="V879" s="596" t="s">
        <v>718</v>
      </c>
      <c r="W879" s="596" t="s">
        <v>718</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outlineLevel="2" x14ac:dyDescent="0.25">
      <c r="A880" s="392"/>
      <c r="B880" s="401"/>
      <c r="C880" s="394">
        <f>INT($C$866)+2</f>
        <v>3</v>
      </c>
      <c r="D880" s="419"/>
      <c r="E880" s="593">
        <f>E879</f>
        <v>0</v>
      </c>
      <c r="F880" s="470" t="b">
        <f t="shared" si="269"/>
        <v>1</v>
      </c>
      <c r="G880" s="419"/>
      <c r="H880" s="1057"/>
      <c r="I880" s="1058"/>
      <c r="J880" s="594" t="s">
        <v>721</v>
      </c>
      <c r="K880" s="595" t="str">
        <f t="shared" si="270"/>
        <v>-</v>
      </c>
      <c r="L880" s="596" t="s">
        <v>722</v>
      </c>
      <c r="M880" s="466">
        <v>26</v>
      </c>
      <c r="N880" s="596" t="s">
        <v>722</v>
      </c>
      <c r="O880" s="596" t="s">
        <v>722</v>
      </c>
      <c r="P880" s="596" t="s">
        <v>722</v>
      </c>
      <c r="Q880" s="596" t="s">
        <v>722</v>
      </c>
      <c r="R880" s="596" t="s">
        <v>722</v>
      </c>
      <c r="S880" s="596" t="s">
        <v>722</v>
      </c>
      <c r="T880" s="596" t="s">
        <v>722</v>
      </c>
      <c r="U880" s="596" t="s">
        <v>722</v>
      </c>
      <c r="V880" s="596" t="s">
        <v>722</v>
      </c>
      <c r="W880" s="596" t="s">
        <v>722</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INT($C$866)+2</f>
        <v>3</v>
      </c>
      <c r="D881" s="419"/>
      <c r="E881" s="593">
        <f>E880</f>
        <v>0</v>
      </c>
      <c r="F881" s="470" t="b">
        <f t="shared" si="269"/>
        <v>1</v>
      </c>
      <c r="G881" s="419"/>
      <c r="H881" s="1059"/>
      <c r="I881" s="1060"/>
      <c r="J881" s="579" t="s">
        <v>723</v>
      </c>
      <c r="K881" s="597" t="str">
        <f t="shared" si="270"/>
        <v>-</v>
      </c>
      <c r="L881" s="594" t="s">
        <v>718</v>
      </c>
      <c r="M881" s="594" t="s">
        <v>718</v>
      </c>
      <c r="N881" s="594" t="s">
        <v>718</v>
      </c>
      <c r="O881" s="594" t="s">
        <v>718</v>
      </c>
      <c r="P881" s="594" t="s">
        <v>718</v>
      </c>
      <c r="Q881" s="594" t="s">
        <v>718</v>
      </c>
      <c r="R881" s="594" t="s">
        <v>718</v>
      </c>
      <c r="S881" s="594" t="s">
        <v>718</v>
      </c>
      <c r="T881" s="594" t="s">
        <v>718</v>
      </c>
      <c r="U881" s="594" t="s">
        <v>718</v>
      </c>
      <c r="V881" s="598" t="s">
        <v>718</v>
      </c>
      <c r="W881" s="598" t="s">
        <v>718</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ref="C882:C913" si="271">INT($C$866)+3</f>
        <v>4</v>
      </c>
      <c r="D882" s="419"/>
      <c r="E882" s="476">
        <v>1</v>
      </c>
      <c r="F882" s="470" t="b">
        <f t="shared" si="269"/>
        <v>1</v>
      </c>
      <c r="G882" s="419"/>
      <c r="H882" s="590" t="s">
        <v>724</v>
      </c>
      <c r="I882" s="590"/>
      <c r="J882" s="571" t="s">
        <v>717</v>
      </c>
      <c r="K882" s="591" t="str">
        <f t="shared" si="270"/>
        <v>-</v>
      </c>
      <c r="L882" s="592" t="s">
        <v>718</v>
      </c>
      <c r="M882" s="592" t="s">
        <v>718</v>
      </c>
      <c r="N882" s="592" t="s">
        <v>718</v>
      </c>
      <c r="O882" s="592" t="s">
        <v>718</v>
      </c>
      <c r="P882" s="592" t="s">
        <v>718</v>
      </c>
      <c r="Q882" s="592" t="s">
        <v>718</v>
      </c>
      <c r="R882" s="592" t="s">
        <v>718</v>
      </c>
      <c r="S882" s="592" t="s">
        <v>718</v>
      </c>
      <c r="T882" s="592" t="s">
        <v>718</v>
      </c>
      <c r="U882" s="592" t="s">
        <v>718</v>
      </c>
      <c r="V882" s="592" t="s">
        <v>718</v>
      </c>
      <c r="W882" s="592" t="s">
        <v>718</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ht="15" customHeight="1" outlineLevel="3" x14ac:dyDescent="0.25">
      <c r="A883" s="392"/>
      <c r="B883" s="401"/>
      <c r="C883" s="394">
        <f t="shared" si="271"/>
        <v>4</v>
      </c>
      <c r="D883" s="419"/>
      <c r="E883" s="593">
        <f>E882</f>
        <v>1</v>
      </c>
      <c r="F883" s="470" t="b">
        <f t="shared" si="269"/>
        <v>1</v>
      </c>
      <c r="G883" s="419"/>
      <c r="H883" s="1055" t="s">
        <v>725</v>
      </c>
      <c r="I883" s="1056"/>
      <c r="J883" s="594" t="s">
        <v>720</v>
      </c>
      <c r="K883" s="595">
        <f t="shared" si="270"/>
        <v>43529</v>
      </c>
      <c r="L883" s="466">
        <v>10</v>
      </c>
      <c r="M883" s="596" t="s">
        <v>718</v>
      </c>
      <c r="N883" s="596" t="s">
        <v>718</v>
      </c>
      <c r="O883" s="596" t="s">
        <v>718</v>
      </c>
      <c r="P883" s="596" t="s">
        <v>718</v>
      </c>
      <c r="Q883" s="596" t="s">
        <v>718</v>
      </c>
      <c r="R883" s="596" t="s">
        <v>718</v>
      </c>
      <c r="S883" s="466" t="b">
        <v>1</v>
      </c>
      <c r="T883" s="596" t="s">
        <v>718</v>
      </c>
      <c r="U883" s="596" t="s">
        <v>718</v>
      </c>
      <c r="V883" s="596" t="s">
        <v>718</v>
      </c>
      <c r="W883" s="596" t="s">
        <v>718</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1"/>
        <v>4</v>
      </c>
      <c r="D884" s="419"/>
      <c r="E884" s="593">
        <f>E883</f>
        <v>1</v>
      </c>
      <c r="F884" s="470" t="b">
        <f t="shared" si="269"/>
        <v>1</v>
      </c>
      <c r="G884" s="419"/>
      <c r="H884" s="1057"/>
      <c r="I884" s="1058"/>
      <c r="J884" s="594" t="s">
        <v>721</v>
      </c>
      <c r="K884" s="595" t="str">
        <f t="shared" si="270"/>
        <v>-</v>
      </c>
      <c r="L884" s="596" t="s">
        <v>722</v>
      </c>
      <c r="M884" s="596" t="s">
        <v>722</v>
      </c>
      <c r="N884" s="596" t="s">
        <v>722</v>
      </c>
      <c r="O884" s="596" t="s">
        <v>722</v>
      </c>
      <c r="P884" s="596" t="s">
        <v>722</v>
      </c>
      <c r="Q884" s="596" t="s">
        <v>722</v>
      </c>
      <c r="R884" s="596" t="s">
        <v>722</v>
      </c>
      <c r="S884" s="596" t="s">
        <v>722</v>
      </c>
      <c r="T884" s="596" t="s">
        <v>722</v>
      </c>
      <c r="U884" s="596" t="s">
        <v>722</v>
      </c>
      <c r="V884" s="596" t="s">
        <v>722</v>
      </c>
      <c r="W884" s="596" t="s">
        <v>722</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1"/>
        <v>4</v>
      </c>
      <c r="D885" s="419"/>
      <c r="E885" s="593">
        <f>E884</f>
        <v>1</v>
      </c>
      <c r="F885" s="470" t="b">
        <f t="shared" si="269"/>
        <v>1</v>
      </c>
      <c r="G885" s="419"/>
      <c r="H885" s="1059"/>
      <c r="I885" s="1060"/>
      <c r="J885" s="579" t="s">
        <v>723</v>
      </c>
      <c r="K885" s="597" t="str">
        <f t="shared" si="270"/>
        <v>-</v>
      </c>
      <c r="L885" s="594" t="s">
        <v>718</v>
      </c>
      <c r="M885" s="594" t="s">
        <v>718</v>
      </c>
      <c r="N885" s="594" t="s">
        <v>718</v>
      </c>
      <c r="O885" s="594" t="s">
        <v>718</v>
      </c>
      <c r="P885" s="594" t="s">
        <v>718</v>
      </c>
      <c r="Q885" s="594" t="s">
        <v>718</v>
      </c>
      <c r="R885" s="594" t="s">
        <v>718</v>
      </c>
      <c r="S885" s="594" t="s">
        <v>718</v>
      </c>
      <c r="T885" s="594" t="s">
        <v>718</v>
      </c>
      <c r="U885" s="594" t="s">
        <v>718</v>
      </c>
      <c r="V885" s="598" t="s">
        <v>718</v>
      </c>
      <c r="W885" s="598" t="s">
        <v>718</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1"/>
        <v>4</v>
      </c>
      <c r="D886" s="419"/>
      <c r="E886" s="476">
        <v>2</v>
      </c>
      <c r="F886" s="470" t="b">
        <f t="shared" si="269"/>
        <v>1</v>
      </c>
      <c r="G886" s="419"/>
      <c r="H886" s="590" t="s">
        <v>726</v>
      </c>
      <c r="I886" s="590"/>
      <c r="J886" s="571" t="s">
        <v>717</v>
      </c>
      <c r="K886" s="591" t="str">
        <f t="shared" si="270"/>
        <v>-</v>
      </c>
      <c r="L886" s="592" t="s">
        <v>718</v>
      </c>
      <c r="M886" s="599">
        <v>42</v>
      </c>
      <c r="N886" s="592" t="s">
        <v>718</v>
      </c>
      <c r="O886" s="592" t="s">
        <v>718</v>
      </c>
      <c r="P886" s="592" t="s">
        <v>718</v>
      </c>
      <c r="Q886" s="592" t="s">
        <v>718</v>
      </c>
      <c r="R886" s="592" t="s">
        <v>718</v>
      </c>
      <c r="S886" s="592" t="s">
        <v>718</v>
      </c>
      <c r="T886" s="592" t="s">
        <v>718</v>
      </c>
      <c r="U886" s="592" t="s">
        <v>718</v>
      </c>
      <c r="V886" s="592" t="s">
        <v>718</v>
      </c>
      <c r="W886" s="592" t="s">
        <v>718</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ht="15" customHeight="1" outlineLevel="3" x14ac:dyDescent="0.25">
      <c r="A887" s="392"/>
      <c r="B887" s="401"/>
      <c r="C887" s="394">
        <f t="shared" si="271"/>
        <v>4</v>
      </c>
      <c r="D887" s="419"/>
      <c r="E887" s="593">
        <f>E886</f>
        <v>2</v>
      </c>
      <c r="F887" s="470" t="b">
        <f t="shared" si="269"/>
        <v>1</v>
      </c>
      <c r="G887" s="419"/>
      <c r="H887" s="1055" t="s">
        <v>727</v>
      </c>
      <c r="I887" s="1056"/>
      <c r="J887" s="594" t="s">
        <v>720</v>
      </c>
      <c r="K887" s="595">
        <f t="shared" si="270"/>
        <v>43529</v>
      </c>
      <c r="L887" s="466">
        <v>10</v>
      </c>
      <c r="M887" s="596" t="s">
        <v>718</v>
      </c>
      <c r="N887" s="596" t="s">
        <v>718</v>
      </c>
      <c r="O887" s="596" t="s">
        <v>718</v>
      </c>
      <c r="P887" s="596" t="s">
        <v>718</v>
      </c>
      <c r="Q887" s="596" t="s">
        <v>718</v>
      </c>
      <c r="R887" s="596" t="s">
        <v>718</v>
      </c>
      <c r="S887" s="596" t="s">
        <v>718</v>
      </c>
      <c r="T887" s="596" t="s">
        <v>718</v>
      </c>
      <c r="U887" s="596" t="s">
        <v>718</v>
      </c>
      <c r="V887" s="596" t="s">
        <v>718</v>
      </c>
      <c r="W887" s="596" t="s">
        <v>718</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1"/>
        <v>4</v>
      </c>
      <c r="D888" s="419"/>
      <c r="E888" s="593">
        <f>E887</f>
        <v>2</v>
      </c>
      <c r="F888" s="470" t="b">
        <f t="shared" si="269"/>
        <v>1</v>
      </c>
      <c r="G888" s="419"/>
      <c r="H888" s="1057"/>
      <c r="I888" s="1058"/>
      <c r="J888" s="594" t="s">
        <v>721</v>
      </c>
      <c r="K888" s="595" t="str">
        <f t="shared" si="270"/>
        <v>-</v>
      </c>
      <c r="L888" s="596" t="s">
        <v>722</v>
      </c>
      <c r="M888" s="596" t="s">
        <v>722</v>
      </c>
      <c r="N888" s="596" t="s">
        <v>722</v>
      </c>
      <c r="O888" s="596" t="s">
        <v>722</v>
      </c>
      <c r="P888" s="596" t="s">
        <v>722</v>
      </c>
      <c r="Q888" s="596" t="s">
        <v>722</v>
      </c>
      <c r="R888" s="596" t="s">
        <v>722</v>
      </c>
      <c r="S888" s="596" t="s">
        <v>722</v>
      </c>
      <c r="T888" s="596" t="s">
        <v>722</v>
      </c>
      <c r="U888" s="596" t="s">
        <v>722</v>
      </c>
      <c r="V888" s="596" t="s">
        <v>722</v>
      </c>
      <c r="W888" s="596" t="s">
        <v>722</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1"/>
        <v>4</v>
      </c>
      <c r="D889" s="419"/>
      <c r="E889" s="593">
        <f>E888</f>
        <v>2</v>
      </c>
      <c r="F889" s="470" t="b">
        <f t="shared" si="269"/>
        <v>1</v>
      </c>
      <c r="G889" s="419"/>
      <c r="H889" s="1059"/>
      <c r="I889" s="1060"/>
      <c r="J889" s="579" t="s">
        <v>723</v>
      </c>
      <c r="K889" s="597" t="str">
        <f t="shared" si="270"/>
        <v>-</v>
      </c>
      <c r="L889" s="594" t="s">
        <v>718</v>
      </c>
      <c r="M889" s="594" t="s">
        <v>718</v>
      </c>
      <c r="N889" s="594" t="s">
        <v>718</v>
      </c>
      <c r="O889" s="594" t="s">
        <v>718</v>
      </c>
      <c r="P889" s="594" t="s">
        <v>718</v>
      </c>
      <c r="Q889" s="594" t="s">
        <v>718</v>
      </c>
      <c r="R889" s="594" t="s">
        <v>718</v>
      </c>
      <c r="S889" s="594" t="s">
        <v>718</v>
      </c>
      <c r="T889" s="594" t="s">
        <v>718</v>
      </c>
      <c r="U889" s="594" t="s">
        <v>718</v>
      </c>
      <c r="V889" s="598" t="s">
        <v>718</v>
      </c>
      <c r="W889" s="598" t="s">
        <v>718</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1"/>
        <v>4</v>
      </c>
      <c r="D890" s="419"/>
      <c r="E890" s="476">
        <v>3</v>
      </c>
      <c r="F890" s="470" t="b">
        <f t="shared" si="269"/>
        <v>1</v>
      </c>
      <c r="G890" s="419"/>
      <c r="H890" s="590" t="s">
        <v>728</v>
      </c>
      <c r="I890" s="590"/>
      <c r="J890" s="571" t="s">
        <v>717</v>
      </c>
      <c r="K890" s="591" t="str">
        <f t="shared" si="270"/>
        <v>-</v>
      </c>
      <c r="L890" s="592" t="s">
        <v>718</v>
      </c>
      <c r="M890" s="592" t="s">
        <v>718</v>
      </c>
      <c r="N890" s="592" t="s">
        <v>718</v>
      </c>
      <c r="O890" s="592" t="s">
        <v>718</v>
      </c>
      <c r="P890" s="592" t="s">
        <v>718</v>
      </c>
      <c r="Q890" s="592" t="s">
        <v>718</v>
      </c>
      <c r="R890" s="592" t="s">
        <v>718</v>
      </c>
      <c r="S890" s="592" t="s">
        <v>718</v>
      </c>
      <c r="T890" s="592" t="s">
        <v>718</v>
      </c>
      <c r="U890" s="592" t="s">
        <v>718</v>
      </c>
      <c r="V890" s="592" t="s">
        <v>718</v>
      </c>
      <c r="W890" s="592" t="s">
        <v>718</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ht="15" customHeight="1" outlineLevel="3" x14ac:dyDescent="0.25">
      <c r="A891" s="392"/>
      <c r="B891" s="401"/>
      <c r="C891" s="394">
        <f t="shared" si="271"/>
        <v>4</v>
      </c>
      <c r="D891" s="419"/>
      <c r="E891" s="593">
        <f>E890</f>
        <v>3</v>
      </c>
      <c r="F891" s="470" t="b">
        <f t="shared" si="269"/>
        <v>1</v>
      </c>
      <c r="G891" s="419"/>
      <c r="H891" s="1055" t="s">
        <v>729</v>
      </c>
      <c r="I891" s="1056"/>
      <c r="J891" s="594" t="s">
        <v>720</v>
      </c>
      <c r="K891" s="595">
        <f t="shared" si="270"/>
        <v>43795</v>
      </c>
      <c r="L891" s="466">
        <v>48</v>
      </c>
      <c r="M891" s="596" t="s">
        <v>718</v>
      </c>
      <c r="N891" s="596" t="s">
        <v>718</v>
      </c>
      <c r="O891" s="596" t="s">
        <v>718</v>
      </c>
      <c r="P891" s="596" t="s">
        <v>718</v>
      </c>
      <c r="Q891" s="596" t="s">
        <v>718</v>
      </c>
      <c r="R891" s="596" t="s">
        <v>718</v>
      </c>
      <c r="S891" s="596" t="s">
        <v>718</v>
      </c>
      <c r="T891" s="596" t="s">
        <v>718</v>
      </c>
      <c r="U891" s="596" t="s">
        <v>718</v>
      </c>
      <c r="V891" s="596" t="s">
        <v>718</v>
      </c>
      <c r="W891" s="596" t="s">
        <v>718</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1"/>
        <v>4</v>
      </c>
      <c r="D892" s="419"/>
      <c r="E892" s="593">
        <f>E891</f>
        <v>3</v>
      </c>
      <c r="F892" s="470" t="b">
        <f t="shared" si="269"/>
        <v>1</v>
      </c>
      <c r="G892" s="419"/>
      <c r="H892" s="1057"/>
      <c r="I892" s="1058"/>
      <c r="J892" s="594" t="s">
        <v>721</v>
      </c>
      <c r="K892" s="595" t="str">
        <f t="shared" si="270"/>
        <v>-</v>
      </c>
      <c r="L892" s="596" t="s">
        <v>722</v>
      </c>
      <c r="M892" s="466">
        <v>26</v>
      </c>
      <c r="N892" s="596" t="s">
        <v>722</v>
      </c>
      <c r="O892" s="596" t="s">
        <v>722</v>
      </c>
      <c r="P892" s="596" t="s">
        <v>722</v>
      </c>
      <c r="Q892" s="596" t="s">
        <v>722</v>
      </c>
      <c r="R892" s="596" t="s">
        <v>722</v>
      </c>
      <c r="S892" s="596" t="s">
        <v>722</v>
      </c>
      <c r="T892" s="596" t="s">
        <v>722</v>
      </c>
      <c r="U892" s="596" t="s">
        <v>722</v>
      </c>
      <c r="V892" s="596" t="s">
        <v>722</v>
      </c>
      <c r="W892" s="596" t="s">
        <v>722</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1"/>
        <v>4</v>
      </c>
      <c r="D893" s="419"/>
      <c r="E893" s="593">
        <f>E892</f>
        <v>3</v>
      </c>
      <c r="F893" s="470" t="b">
        <f t="shared" si="269"/>
        <v>1</v>
      </c>
      <c r="G893" s="419"/>
      <c r="H893" s="1059"/>
      <c r="I893" s="1060"/>
      <c r="J893" s="579" t="s">
        <v>723</v>
      </c>
      <c r="K893" s="597" t="str">
        <f t="shared" si="270"/>
        <v>-</v>
      </c>
      <c r="L893" s="594" t="s">
        <v>718</v>
      </c>
      <c r="M893" s="594" t="s">
        <v>718</v>
      </c>
      <c r="N893" s="594" t="s">
        <v>718</v>
      </c>
      <c r="O893" s="594" t="s">
        <v>718</v>
      </c>
      <c r="P893" s="594" t="s">
        <v>718</v>
      </c>
      <c r="Q893" s="594" t="s">
        <v>718</v>
      </c>
      <c r="R893" s="594" t="s">
        <v>718</v>
      </c>
      <c r="S893" s="594" t="s">
        <v>718</v>
      </c>
      <c r="T893" s="594" t="s">
        <v>718</v>
      </c>
      <c r="U893" s="594" t="s">
        <v>718</v>
      </c>
      <c r="V893" s="598" t="s">
        <v>718</v>
      </c>
      <c r="W893" s="598" t="s">
        <v>718</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1"/>
        <v>4</v>
      </c>
      <c r="D894" s="419"/>
      <c r="E894" s="476">
        <v>4</v>
      </c>
      <c r="F894" s="470" t="b">
        <f t="shared" si="269"/>
        <v>1</v>
      </c>
      <c r="G894" s="419"/>
      <c r="H894" s="590" t="s">
        <v>730</v>
      </c>
      <c r="I894" s="590"/>
      <c r="J894" s="571" t="s">
        <v>717</v>
      </c>
      <c r="K894" s="591" t="str">
        <f t="shared" si="270"/>
        <v>-</v>
      </c>
      <c r="L894" s="592" t="s">
        <v>718</v>
      </c>
      <c r="M894" s="592" t="s">
        <v>718</v>
      </c>
      <c r="N894" s="592" t="s">
        <v>718</v>
      </c>
      <c r="O894" s="592" t="s">
        <v>718</v>
      </c>
      <c r="P894" s="592" t="s">
        <v>718</v>
      </c>
      <c r="Q894" s="592" t="s">
        <v>718</v>
      </c>
      <c r="R894" s="592" t="s">
        <v>718</v>
      </c>
      <c r="S894" s="592" t="s">
        <v>718</v>
      </c>
      <c r="T894" s="592" t="s">
        <v>718</v>
      </c>
      <c r="U894" s="592" t="s">
        <v>718</v>
      </c>
      <c r="V894" s="592" t="s">
        <v>718</v>
      </c>
      <c r="W894" s="592" t="s">
        <v>718</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ht="15" customHeight="1" outlineLevel="3" x14ac:dyDescent="0.25">
      <c r="A895" s="392"/>
      <c r="B895" s="401"/>
      <c r="C895" s="394">
        <f t="shared" si="271"/>
        <v>4</v>
      </c>
      <c r="D895" s="419"/>
      <c r="E895" s="593">
        <f>E894</f>
        <v>4</v>
      </c>
      <c r="F895" s="470" t="b">
        <f t="shared" si="269"/>
        <v>1</v>
      </c>
      <c r="G895" s="419"/>
      <c r="H895" s="1055" t="s">
        <v>731</v>
      </c>
      <c r="I895" s="1056"/>
      <c r="J895" s="594" t="s">
        <v>720</v>
      </c>
      <c r="K895" s="595">
        <f t="shared" si="270"/>
        <v>43795</v>
      </c>
      <c r="L895" s="466">
        <v>48</v>
      </c>
      <c r="M895" s="596" t="s">
        <v>718</v>
      </c>
      <c r="N895" s="596" t="s">
        <v>718</v>
      </c>
      <c r="O895" s="596" t="s">
        <v>718</v>
      </c>
      <c r="P895" s="596" t="s">
        <v>718</v>
      </c>
      <c r="Q895" s="596" t="s">
        <v>718</v>
      </c>
      <c r="R895" s="596" t="s">
        <v>718</v>
      </c>
      <c r="S895" s="596" t="s">
        <v>718</v>
      </c>
      <c r="T895" s="596" t="s">
        <v>718</v>
      </c>
      <c r="U895" s="596" t="s">
        <v>718</v>
      </c>
      <c r="V895" s="596" t="s">
        <v>718</v>
      </c>
      <c r="W895" s="596" t="s">
        <v>718</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1"/>
        <v>4</v>
      </c>
      <c r="D896" s="419"/>
      <c r="E896" s="593">
        <f>E895</f>
        <v>4</v>
      </c>
      <c r="F896" s="470" t="b">
        <f t="shared" si="269"/>
        <v>1</v>
      </c>
      <c r="G896" s="419"/>
      <c r="H896" s="1057"/>
      <c r="I896" s="1058"/>
      <c r="J896" s="594" t="s">
        <v>721</v>
      </c>
      <c r="K896" s="595" t="str">
        <f t="shared" si="270"/>
        <v>-</v>
      </c>
      <c r="L896" s="596" t="s">
        <v>722</v>
      </c>
      <c r="M896" s="466">
        <v>34</v>
      </c>
      <c r="N896" s="596" t="s">
        <v>722</v>
      </c>
      <c r="O896" s="596" t="s">
        <v>722</v>
      </c>
      <c r="P896" s="596" t="s">
        <v>722</v>
      </c>
      <c r="Q896" s="596" t="s">
        <v>722</v>
      </c>
      <c r="R896" s="596" t="s">
        <v>722</v>
      </c>
      <c r="S896" s="596" t="s">
        <v>722</v>
      </c>
      <c r="T896" s="596" t="s">
        <v>722</v>
      </c>
      <c r="U896" s="596" t="s">
        <v>722</v>
      </c>
      <c r="V896" s="596" t="s">
        <v>722</v>
      </c>
      <c r="W896" s="596" t="s">
        <v>722</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1"/>
        <v>4</v>
      </c>
      <c r="D897" s="419"/>
      <c r="E897" s="593">
        <f>E896</f>
        <v>4</v>
      </c>
      <c r="F897" s="470" t="b">
        <f t="shared" si="269"/>
        <v>1</v>
      </c>
      <c r="G897" s="419"/>
      <c r="H897" s="1059"/>
      <c r="I897" s="1060"/>
      <c r="J897" s="579" t="s">
        <v>723</v>
      </c>
      <c r="K897" s="597" t="str">
        <f t="shared" si="270"/>
        <v>-</v>
      </c>
      <c r="L897" s="594" t="s">
        <v>718</v>
      </c>
      <c r="M897" s="594" t="s">
        <v>718</v>
      </c>
      <c r="N897" s="594" t="s">
        <v>718</v>
      </c>
      <c r="O897" s="594" t="s">
        <v>718</v>
      </c>
      <c r="P897" s="594" t="s">
        <v>718</v>
      </c>
      <c r="Q897" s="594" t="s">
        <v>718</v>
      </c>
      <c r="R897" s="594" t="s">
        <v>718</v>
      </c>
      <c r="S897" s="594" t="s">
        <v>718</v>
      </c>
      <c r="T897" s="594" t="s">
        <v>718</v>
      </c>
      <c r="U897" s="594" t="s">
        <v>718</v>
      </c>
      <c r="V897" s="598" t="s">
        <v>718</v>
      </c>
      <c r="W897" s="598" t="s">
        <v>718</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1"/>
        <v>4</v>
      </c>
      <c r="D898" s="419"/>
      <c r="E898" s="476">
        <v>5</v>
      </c>
      <c r="F898" s="470" t="b">
        <f t="shared" si="269"/>
        <v>1</v>
      </c>
      <c r="G898" s="419"/>
      <c r="H898" s="590" t="s">
        <v>732</v>
      </c>
      <c r="I898" s="590"/>
      <c r="J898" s="571" t="s">
        <v>717</v>
      </c>
      <c r="K898" s="591">
        <f t="shared" si="270"/>
        <v>43452</v>
      </c>
      <c r="L898" s="600">
        <v>-1</v>
      </c>
      <c r="M898" s="592" t="s">
        <v>718</v>
      </c>
      <c r="N898" s="592" t="s">
        <v>718</v>
      </c>
      <c r="O898" s="592" t="s">
        <v>718</v>
      </c>
      <c r="P898" s="592" t="s">
        <v>718</v>
      </c>
      <c r="Q898" s="592" t="s">
        <v>718</v>
      </c>
      <c r="R898" s="592" t="s">
        <v>718</v>
      </c>
      <c r="S898" s="592" t="s">
        <v>718</v>
      </c>
      <c r="T898" s="592" t="s">
        <v>718</v>
      </c>
      <c r="U898" s="592" t="s">
        <v>718</v>
      </c>
      <c r="V898" s="592" t="s">
        <v>718</v>
      </c>
      <c r="W898" s="592" t="s">
        <v>718</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1"/>
        <v>4</v>
      </c>
      <c r="D899" s="419"/>
      <c r="E899" s="593">
        <f>E898</f>
        <v>5</v>
      </c>
      <c r="F899" s="470" t="b">
        <f t="shared" si="269"/>
        <v>1</v>
      </c>
      <c r="G899" s="419"/>
      <c r="H899" s="1055"/>
      <c r="I899" s="1056"/>
      <c r="J899" s="594" t="s">
        <v>720</v>
      </c>
      <c r="K899" s="595" t="str">
        <f t="shared" si="270"/>
        <v>-</v>
      </c>
      <c r="L899" s="596" t="s">
        <v>718</v>
      </c>
      <c r="M899" s="596" t="s">
        <v>718</v>
      </c>
      <c r="N899" s="596" t="s">
        <v>718</v>
      </c>
      <c r="O899" s="596" t="s">
        <v>718</v>
      </c>
      <c r="P899" s="596" t="s">
        <v>718</v>
      </c>
      <c r="Q899" s="596" t="s">
        <v>718</v>
      </c>
      <c r="R899" s="596" t="s">
        <v>718</v>
      </c>
      <c r="S899" s="596" t="s">
        <v>718</v>
      </c>
      <c r="T899" s="596" t="s">
        <v>718</v>
      </c>
      <c r="U899" s="596" t="s">
        <v>718</v>
      </c>
      <c r="V899" s="596" t="s">
        <v>718</v>
      </c>
      <c r="W899" s="596" t="s">
        <v>718</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1"/>
        <v>4</v>
      </c>
      <c r="D900" s="419"/>
      <c r="E900" s="593">
        <f>E899</f>
        <v>5</v>
      </c>
      <c r="F900" s="470" t="b">
        <f t="shared" si="269"/>
        <v>1</v>
      </c>
      <c r="G900" s="419"/>
      <c r="H900" s="1057"/>
      <c r="I900" s="1058"/>
      <c r="J900" s="594" t="s">
        <v>721</v>
      </c>
      <c r="K900" s="595" t="str">
        <f t="shared" si="270"/>
        <v>-</v>
      </c>
      <c r="L900" s="596" t="s">
        <v>722</v>
      </c>
      <c r="M900" s="596" t="s">
        <v>722</v>
      </c>
      <c r="N900" s="596" t="s">
        <v>722</v>
      </c>
      <c r="O900" s="596" t="s">
        <v>722</v>
      </c>
      <c r="P900" s="596" t="s">
        <v>722</v>
      </c>
      <c r="Q900" s="596" t="s">
        <v>722</v>
      </c>
      <c r="R900" s="596" t="s">
        <v>722</v>
      </c>
      <c r="S900" s="596" t="s">
        <v>722</v>
      </c>
      <c r="T900" s="596" t="s">
        <v>722</v>
      </c>
      <c r="U900" s="596" t="s">
        <v>722</v>
      </c>
      <c r="V900" s="596" t="s">
        <v>722</v>
      </c>
      <c r="W900" s="596" t="s">
        <v>722</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1"/>
        <v>4</v>
      </c>
      <c r="D901" s="419"/>
      <c r="E901" s="593">
        <f>E900</f>
        <v>5</v>
      </c>
      <c r="F901" s="470" t="b">
        <f t="shared" si="269"/>
        <v>1</v>
      </c>
      <c r="G901" s="419"/>
      <c r="H901" s="1059"/>
      <c r="I901" s="1060"/>
      <c r="J901" s="579" t="s">
        <v>723</v>
      </c>
      <c r="K901" s="597" t="str">
        <f t="shared" si="270"/>
        <v>-</v>
      </c>
      <c r="L901" s="594" t="s">
        <v>718</v>
      </c>
      <c r="M901" s="594" t="s">
        <v>718</v>
      </c>
      <c r="N901" s="594" t="s">
        <v>718</v>
      </c>
      <c r="O901" s="594" t="s">
        <v>718</v>
      </c>
      <c r="P901" s="594" t="s">
        <v>718</v>
      </c>
      <c r="Q901" s="594" t="s">
        <v>718</v>
      </c>
      <c r="R901" s="594" t="s">
        <v>718</v>
      </c>
      <c r="S901" s="594" t="s">
        <v>718</v>
      </c>
      <c r="T901" s="594" t="s">
        <v>718</v>
      </c>
      <c r="U901" s="594" t="s">
        <v>718</v>
      </c>
      <c r="V901" s="598" t="s">
        <v>718</v>
      </c>
      <c r="W901" s="598" t="s">
        <v>718</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1"/>
        <v>4</v>
      </c>
      <c r="D902" s="419"/>
      <c r="E902" s="476">
        <v>6</v>
      </c>
      <c r="F902" s="470" t="b">
        <f t="shared" si="269"/>
        <v>1</v>
      </c>
      <c r="G902" s="419"/>
      <c r="H902" s="590" t="s">
        <v>733</v>
      </c>
      <c r="I902" s="590"/>
      <c r="J902" s="571" t="s">
        <v>717</v>
      </c>
      <c r="K902" s="591">
        <f t="shared" si="270"/>
        <v>43452</v>
      </c>
      <c r="L902" s="600">
        <v>-1</v>
      </c>
      <c r="M902" s="592" t="s">
        <v>718</v>
      </c>
      <c r="N902" s="592" t="s">
        <v>718</v>
      </c>
      <c r="O902" s="592" t="s">
        <v>718</v>
      </c>
      <c r="P902" s="592" t="s">
        <v>718</v>
      </c>
      <c r="Q902" s="592" t="s">
        <v>718</v>
      </c>
      <c r="R902" s="592" t="s">
        <v>718</v>
      </c>
      <c r="S902" s="592" t="s">
        <v>718</v>
      </c>
      <c r="T902" s="592" t="s">
        <v>718</v>
      </c>
      <c r="U902" s="592" t="s">
        <v>718</v>
      </c>
      <c r="V902" s="592" t="s">
        <v>718</v>
      </c>
      <c r="W902" s="592" t="s">
        <v>718</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1"/>
        <v>4</v>
      </c>
      <c r="D903" s="419"/>
      <c r="E903" s="593">
        <f>E902</f>
        <v>6</v>
      </c>
      <c r="F903" s="470" t="b">
        <f t="shared" si="269"/>
        <v>1</v>
      </c>
      <c r="G903" s="419"/>
      <c r="H903" s="1055"/>
      <c r="I903" s="1056"/>
      <c r="J903" s="594" t="s">
        <v>720</v>
      </c>
      <c r="K903" s="595" t="str">
        <f t="shared" si="270"/>
        <v>-</v>
      </c>
      <c r="L903" s="596" t="s">
        <v>718</v>
      </c>
      <c r="M903" s="596" t="s">
        <v>718</v>
      </c>
      <c r="N903" s="596" t="s">
        <v>718</v>
      </c>
      <c r="O903" s="596" t="s">
        <v>718</v>
      </c>
      <c r="P903" s="596" t="s">
        <v>718</v>
      </c>
      <c r="Q903" s="596" t="s">
        <v>718</v>
      </c>
      <c r="R903" s="596" t="s">
        <v>718</v>
      </c>
      <c r="S903" s="596" t="s">
        <v>718</v>
      </c>
      <c r="T903" s="596" t="s">
        <v>718</v>
      </c>
      <c r="U903" s="596" t="s">
        <v>718</v>
      </c>
      <c r="V903" s="596" t="s">
        <v>718</v>
      </c>
      <c r="W903" s="596" t="s">
        <v>718</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1"/>
        <v>4</v>
      </c>
      <c r="D904" s="419"/>
      <c r="E904" s="593">
        <f>E903</f>
        <v>6</v>
      </c>
      <c r="F904" s="470" t="b">
        <f t="shared" si="269"/>
        <v>1</v>
      </c>
      <c r="G904" s="419"/>
      <c r="H904" s="1057"/>
      <c r="I904" s="1058"/>
      <c r="J904" s="594" t="s">
        <v>721</v>
      </c>
      <c r="K904" s="595" t="str">
        <f t="shared" si="270"/>
        <v>-</v>
      </c>
      <c r="L904" s="596" t="s">
        <v>722</v>
      </c>
      <c r="M904" s="596" t="s">
        <v>722</v>
      </c>
      <c r="N904" s="596" t="s">
        <v>722</v>
      </c>
      <c r="O904" s="596" t="s">
        <v>722</v>
      </c>
      <c r="P904" s="596" t="s">
        <v>722</v>
      </c>
      <c r="Q904" s="596" t="s">
        <v>722</v>
      </c>
      <c r="R904" s="596" t="s">
        <v>722</v>
      </c>
      <c r="S904" s="596" t="s">
        <v>722</v>
      </c>
      <c r="T904" s="596" t="s">
        <v>722</v>
      </c>
      <c r="U904" s="596" t="s">
        <v>722</v>
      </c>
      <c r="V904" s="596" t="s">
        <v>722</v>
      </c>
      <c r="W904" s="596" t="s">
        <v>722</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1"/>
        <v>4</v>
      </c>
      <c r="D905" s="419"/>
      <c r="E905" s="593">
        <f>E904</f>
        <v>6</v>
      </c>
      <c r="F905" s="470" t="b">
        <f t="shared" si="269"/>
        <v>1</v>
      </c>
      <c r="G905" s="419"/>
      <c r="H905" s="1059"/>
      <c r="I905" s="1060"/>
      <c r="J905" s="579" t="s">
        <v>723</v>
      </c>
      <c r="K905" s="597" t="str">
        <f t="shared" si="270"/>
        <v>-</v>
      </c>
      <c r="L905" s="594" t="s">
        <v>718</v>
      </c>
      <c r="M905" s="594" t="s">
        <v>718</v>
      </c>
      <c r="N905" s="594" t="s">
        <v>718</v>
      </c>
      <c r="O905" s="594" t="s">
        <v>718</v>
      </c>
      <c r="P905" s="594" t="s">
        <v>718</v>
      </c>
      <c r="Q905" s="594" t="s">
        <v>718</v>
      </c>
      <c r="R905" s="594" t="s">
        <v>718</v>
      </c>
      <c r="S905" s="594" t="s">
        <v>718</v>
      </c>
      <c r="T905" s="594" t="s">
        <v>718</v>
      </c>
      <c r="U905" s="594" t="s">
        <v>718</v>
      </c>
      <c r="V905" s="598" t="s">
        <v>718</v>
      </c>
      <c r="W905" s="598" t="s">
        <v>718</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1"/>
        <v>4</v>
      </c>
      <c r="D906" s="419"/>
      <c r="E906" s="476">
        <v>7</v>
      </c>
      <c r="F906" s="470" t="b">
        <f t="shared" si="269"/>
        <v>1</v>
      </c>
      <c r="G906" s="419"/>
      <c r="H906" s="590" t="s">
        <v>734</v>
      </c>
      <c r="I906" s="590"/>
      <c r="J906" s="571" t="s">
        <v>717</v>
      </c>
      <c r="K906" s="591">
        <f t="shared" si="270"/>
        <v>43452</v>
      </c>
      <c r="L906" s="600">
        <v>-1</v>
      </c>
      <c r="M906" s="592" t="s">
        <v>718</v>
      </c>
      <c r="N906" s="592" t="s">
        <v>718</v>
      </c>
      <c r="O906" s="592" t="s">
        <v>718</v>
      </c>
      <c r="P906" s="592" t="s">
        <v>718</v>
      </c>
      <c r="Q906" s="592" t="s">
        <v>718</v>
      </c>
      <c r="R906" s="592" t="s">
        <v>718</v>
      </c>
      <c r="S906" s="592" t="s">
        <v>718</v>
      </c>
      <c r="T906" s="592" t="s">
        <v>718</v>
      </c>
      <c r="U906" s="592" t="s">
        <v>718</v>
      </c>
      <c r="V906" s="592" t="s">
        <v>718</v>
      </c>
      <c r="W906" s="592" t="s">
        <v>718</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1"/>
        <v>4</v>
      </c>
      <c r="D907" s="419"/>
      <c r="E907" s="593">
        <f>E906</f>
        <v>7</v>
      </c>
      <c r="F907" s="470" t="b">
        <f t="shared" si="269"/>
        <v>1</v>
      </c>
      <c r="G907" s="419"/>
      <c r="H907" s="1055"/>
      <c r="I907" s="1056"/>
      <c r="J907" s="594" t="s">
        <v>720</v>
      </c>
      <c r="K907" s="595" t="str">
        <f t="shared" si="270"/>
        <v>-</v>
      </c>
      <c r="L907" s="596" t="s">
        <v>718</v>
      </c>
      <c r="M907" s="596" t="s">
        <v>718</v>
      </c>
      <c r="N907" s="596" t="s">
        <v>718</v>
      </c>
      <c r="O907" s="596" t="s">
        <v>718</v>
      </c>
      <c r="P907" s="596" t="s">
        <v>718</v>
      </c>
      <c r="Q907" s="596" t="s">
        <v>718</v>
      </c>
      <c r="R907" s="596" t="s">
        <v>718</v>
      </c>
      <c r="S907" s="596" t="s">
        <v>718</v>
      </c>
      <c r="T907" s="596" t="s">
        <v>718</v>
      </c>
      <c r="U907" s="596" t="s">
        <v>718</v>
      </c>
      <c r="V907" s="596" t="s">
        <v>718</v>
      </c>
      <c r="W907" s="596" t="s">
        <v>718</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1"/>
        <v>4</v>
      </c>
      <c r="D908" s="419"/>
      <c r="E908" s="593">
        <f>E907</f>
        <v>7</v>
      </c>
      <c r="F908" s="470" t="b">
        <f t="shared" si="269"/>
        <v>1</v>
      </c>
      <c r="G908" s="419"/>
      <c r="H908" s="1057"/>
      <c r="I908" s="1058"/>
      <c r="J908" s="594" t="s">
        <v>721</v>
      </c>
      <c r="K908" s="595" t="str">
        <f t="shared" si="270"/>
        <v>-</v>
      </c>
      <c r="L908" s="596" t="s">
        <v>722</v>
      </c>
      <c r="M908" s="596" t="s">
        <v>722</v>
      </c>
      <c r="N908" s="596" t="s">
        <v>722</v>
      </c>
      <c r="O908" s="596" t="s">
        <v>722</v>
      </c>
      <c r="P908" s="596" t="s">
        <v>722</v>
      </c>
      <c r="Q908" s="596" t="s">
        <v>722</v>
      </c>
      <c r="R908" s="596" t="s">
        <v>722</v>
      </c>
      <c r="S908" s="596" t="s">
        <v>722</v>
      </c>
      <c r="T908" s="596" t="s">
        <v>722</v>
      </c>
      <c r="U908" s="596" t="s">
        <v>722</v>
      </c>
      <c r="V908" s="596" t="s">
        <v>722</v>
      </c>
      <c r="W908" s="596" t="s">
        <v>722</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1"/>
        <v>4</v>
      </c>
      <c r="D909" s="419"/>
      <c r="E909" s="593">
        <f>E908</f>
        <v>7</v>
      </c>
      <c r="F909" s="470" t="b">
        <f t="shared" si="269"/>
        <v>1</v>
      </c>
      <c r="G909" s="419"/>
      <c r="H909" s="1059"/>
      <c r="I909" s="1060"/>
      <c r="J909" s="579" t="s">
        <v>723</v>
      </c>
      <c r="K909" s="597" t="str">
        <f t="shared" si="270"/>
        <v>-</v>
      </c>
      <c r="L909" s="594" t="s">
        <v>718</v>
      </c>
      <c r="M909" s="594" t="s">
        <v>718</v>
      </c>
      <c r="N909" s="594" t="s">
        <v>718</v>
      </c>
      <c r="O909" s="594" t="s">
        <v>718</v>
      </c>
      <c r="P909" s="594" t="s">
        <v>718</v>
      </c>
      <c r="Q909" s="594" t="s">
        <v>718</v>
      </c>
      <c r="R909" s="594" t="s">
        <v>718</v>
      </c>
      <c r="S909" s="594" t="s">
        <v>718</v>
      </c>
      <c r="T909" s="594" t="s">
        <v>718</v>
      </c>
      <c r="U909" s="594" t="s">
        <v>718</v>
      </c>
      <c r="V909" s="598" t="s">
        <v>718</v>
      </c>
      <c r="W909" s="598" t="s">
        <v>718</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1"/>
        <v>4</v>
      </c>
      <c r="D910" s="419"/>
      <c r="E910" s="476">
        <v>8</v>
      </c>
      <c r="F910" s="470" t="b">
        <f t="shared" ref="F910:F941" si="272">COUNTIFS($L910:$W910,"-")&lt;&gt;COUNTA($L910:$W910)</f>
        <v>1</v>
      </c>
      <c r="G910" s="419"/>
      <c r="H910" s="590" t="s">
        <v>1132</v>
      </c>
      <c r="I910" s="590"/>
      <c r="J910" s="571" t="s">
        <v>717</v>
      </c>
      <c r="K910" s="591" t="str">
        <f t="shared" ref="K910:K941" si="273">IFERROR(DATE(2019,1,($L910-1)*7+1),"-")</f>
        <v>-</v>
      </c>
      <c r="L910" s="592" t="s">
        <v>718</v>
      </c>
      <c r="M910" s="592" t="s">
        <v>718</v>
      </c>
      <c r="N910" s="592" t="s">
        <v>718</v>
      </c>
      <c r="O910" s="592" t="s">
        <v>718</v>
      </c>
      <c r="P910" s="592" t="s">
        <v>718</v>
      </c>
      <c r="Q910" s="592" t="s">
        <v>718</v>
      </c>
      <c r="R910" s="592" t="s">
        <v>718</v>
      </c>
      <c r="S910" s="592" t="s">
        <v>718</v>
      </c>
      <c r="T910" s="592" t="s">
        <v>718</v>
      </c>
      <c r="U910" s="592" t="s">
        <v>718</v>
      </c>
      <c r="V910" s="592" t="s">
        <v>718</v>
      </c>
      <c r="W910" s="592" t="s">
        <v>718</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ht="15" customHeight="1" outlineLevel="3" x14ac:dyDescent="0.25">
      <c r="A911" s="392"/>
      <c r="B911" s="401"/>
      <c r="C911" s="394">
        <f t="shared" si="271"/>
        <v>4</v>
      </c>
      <c r="D911" s="419"/>
      <c r="E911" s="593">
        <f>E910</f>
        <v>8</v>
      </c>
      <c r="F911" s="470" t="b">
        <f t="shared" si="272"/>
        <v>1</v>
      </c>
      <c r="G911" s="419"/>
      <c r="H911" s="1055" t="s">
        <v>1133</v>
      </c>
      <c r="I911" s="1056"/>
      <c r="J911" s="594" t="s">
        <v>720</v>
      </c>
      <c r="K911" s="595" t="str">
        <f t="shared" si="273"/>
        <v>-</v>
      </c>
      <c r="L911" s="596" t="s">
        <v>718</v>
      </c>
      <c r="M911" s="596" t="s">
        <v>718</v>
      </c>
      <c r="N911" s="596" t="s">
        <v>718</v>
      </c>
      <c r="O911" s="596" t="s">
        <v>718</v>
      </c>
      <c r="P911" s="596" t="s">
        <v>718</v>
      </c>
      <c r="Q911" s="466">
        <v>0</v>
      </c>
      <c r="R911" s="596" t="s">
        <v>718</v>
      </c>
      <c r="S911" s="466" t="b">
        <v>1</v>
      </c>
      <c r="T911" s="596" t="s">
        <v>718</v>
      </c>
      <c r="U911" s="596" t="s">
        <v>718</v>
      </c>
      <c r="V911" s="596" t="s">
        <v>718</v>
      </c>
      <c r="W911" s="596" t="s">
        <v>718</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1"/>
        <v>4</v>
      </c>
      <c r="D912" s="419"/>
      <c r="E912" s="593">
        <f>E911</f>
        <v>8</v>
      </c>
      <c r="F912" s="470" t="b">
        <f t="shared" si="272"/>
        <v>1</v>
      </c>
      <c r="G912" s="419"/>
      <c r="H912" s="1057"/>
      <c r="I912" s="1058"/>
      <c r="J912" s="594" t="s">
        <v>721</v>
      </c>
      <c r="K912" s="595" t="str">
        <f t="shared" si="273"/>
        <v>-</v>
      </c>
      <c r="L912" s="596" t="s">
        <v>722</v>
      </c>
      <c r="M912" s="596" t="s">
        <v>722</v>
      </c>
      <c r="N912" s="596" t="s">
        <v>722</v>
      </c>
      <c r="O912" s="596" t="s">
        <v>722</v>
      </c>
      <c r="P912" s="596" t="s">
        <v>722</v>
      </c>
      <c r="Q912" s="596" t="s">
        <v>722</v>
      </c>
      <c r="R912" s="596" t="s">
        <v>722</v>
      </c>
      <c r="S912" s="596" t="s">
        <v>722</v>
      </c>
      <c r="T912" s="596" t="s">
        <v>722</v>
      </c>
      <c r="U912" s="596" t="s">
        <v>722</v>
      </c>
      <c r="V912" s="596" t="s">
        <v>722</v>
      </c>
      <c r="W912" s="596" t="s">
        <v>722</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1"/>
        <v>4</v>
      </c>
      <c r="D913" s="419"/>
      <c r="E913" s="593">
        <f>E912</f>
        <v>8</v>
      </c>
      <c r="F913" s="470" t="b">
        <f t="shared" si="272"/>
        <v>1</v>
      </c>
      <c r="G913" s="419"/>
      <c r="H913" s="1059"/>
      <c r="I913" s="1060"/>
      <c r="J913" s="579" t="s">
        <v>723</v>
      </c>
      <c r="K913" s="597" t="str">
        <f t="shared" si="273"/>
        <v>-</v>
      </c>
      <c r="L913" s="594" t="s">
        <v>718</v>
      </c>
      <c r="M913" s="594" t="s">
        <v>718</v>
      </c>
      <c r="N913" s="594" t="s">
        <v>718</v>
      </c>
      <c r="O913" s="594" t="s">
        <v>718</v>
      </c>
      <c r="P913" s="594" t="s">
        <v>718</v>
      </c>
      <c r="Q913" s="594" t="s">
        <v>718</v>
      </c>
      <c r="R913" s="594" t="s">
        <v>718</v>
      </c>
      <c r="S913" s="594" t="s">
        <v>718</v>
      </c>
      <c r="T913" s="594" t="s">
        <v>718</v>
      </c>
      <c r="U913" s="594" t="s">
        <v>718</v>
      </c>
      <c r="V913" s="598" t="s">
        <v>718</v>
      </c>
      <c r="W913" s="598" t="s">
        <v>718</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ref="C914:C945" si="274">INT($C$866)+3</f>
        <v>4</v>
      </c>
      <c r="D914" s="419"/>
      <c r="E914" s="476">
        <v>9</v>
      </c>
      <c r="F914" s="470" t="b">
        <f t="shared" si="272"/>
        <v>1</v>
      </c>
      <c r="G914" s="419"/>
      <c r="H914" s="590" t="s">
        <v>735</v>
      </c>
      <c r="I914" s="590"/>
      <c r="J914" s="571" t="s">
        <v>717</v>
      </c>
      <c r="K914" s="591" t="str">
        <f t="shared" si="273"/>
        <v>-</v>
      </c>
      <c r="L914" s="592" t="s">
        <v>718</v>
      </c>
      <c r="M914" s="592" t="s">
        <v>718</v>
      </c>
      <c r="N914" s="592" t="s">
        <v>718</v>
      </c>
      <c r="O914" s="592" t="s">
        <v>718</v>
      </c>
      <c r="P914" s="592" t="s">
        <v>718</v>
      </c>
      <c r="Q914" s="592" t="s">
        <v>718</v>
      </c>
      <c r="R914" s="592" t="s">
        <v>718</v>
      </c>
      <c r="S914" s="592" t="s">
        <v>718</v>
      </c>
      <c r="T914" s="592" t="s">
        <v>718</v>
      </c>
      <c r="U914" s="592" t="s">
        <v>718</v>
      </c>
      <c r="V914" s="592" t="s">
        <v>718</v>
      </c>
      <c r="W914" s="592" t="s">
        <v>718</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ht="15" customHeight="1" outlineLevel="3" x14ac:dyDescent="0.25">
      <c r="A915" s="392"/>
      <c r="B915" s="401"/>
      <c r="C915" s="394">
        <f t="shared" si="274"/>
        <v>4</v>
      </c>
      <c r="D915" s="419"/>
      <c r="E915" s="593">
        <f>E914</f>
        <v>9</v>
      </c>
      <c r="F915" s="470" t="b">
        <f t="shared" si="272"/>
        <v>1</v>
      </c>
      <c r="G915" s="419"/>
      <c r="H915" s="1055" t="s">
        <v>1134</v>
      </c>
      <c r="I915" s="1056"/>
      <c r="J915" s="594" t="s">
        <v>720</v>
      </c>
      <c r="K915" s="595" t="str">
        <f t="shared" si="273"/>
        <v>-</v>
      </c>
      <c r="L915" s="596" t="s">
        <v>718</v>
      </c>
      <c r="M915" s="596" t="s">
        <v>718</v>
      </c>
      <c r="N915" s="596" t="s">
        <v>718</v>
      </c>
      <c r="O915" s="596" t="s">
        <v>718</v>
      </c>
      <c r="P915" s="596" t="s">
        <v>718</v>
      </c>
      <c r="Q915" s="601">
        <f>INT($I$366/7)+2</f>
        <v>7</v>
      </c>
      <c r="R915" s="596" t="s">
        <v>718</v>
      </c>
      <c r="S915" s="466" t="b">
        <v>1</v>
      </c>
      <c r="T915" s="596">
        <v>1</v>
      </c>
      <c r="U915" s="596" t="s">
        <v>718</v>
      </c>
      <c r="V915" s="596" t="s">
        <v>718</v>
      </c>
      <c r="W915" s="596" t="s">
        <v>718</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4"/>
        <v>4</v>
      </c>
      <c r="D916" s="419"/>
      <c r="E916" s="593">
        <f>E915</f>
        <v>9</v>
      </c>
      <c r="F916" s="470" t="b">
        <f t="shared" si="272"/>
        <v>1</v>
      </c>
      <c r="G916" s="419"/>
      <c r="H916" s="1057"/>
      <c r="I916" s="1058"/>
      <c r="J916" s="594" t="s">
        <v>721</v>
      </c>
      <c r="K916" s="595" t="str">
        <f t="shared" si="273"/>
        <v>-</v>
      </c>
      <c r="L916" s="596" t="s">
        <v>722</v>
      </c>
      <c r="M916" s="596" t="s">
        <v>722</v>
      </c>
      <c r="N916" s="596" t="s">
        <v>722</v>
      </c>
      <c r="O916" s="596" t="s">
        <v>722</v>
      </c>
      <c r="P916" s="596" t="s">
        <v>722</v>
      </c>
      <c r="Q916" s="596" t="s">
        <v>722</v>
      </c>
      <c r="R916" s="596" t="s">
        <v>722</v>
      </c>
      <c r="S916" s="596" t="s">
        <v>722</v>
      </c>
      <c r="T916" s="596" t="s">
        <v>722</v>
      </c>
      <c r="U916" s="596" t="s">
        <v>722</v>
      </c>
      <c r="V916" s="596" t="s">
        <v>722</v>
      </c>
      <c r="W916" s="596" t="s">
        <v>722</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4"/>
        <v>4</v>
      </c>
      <c r="D917" s="419"/>
      <c r="E917" s="593">
        <f>E916</f>
        <v>9</v>
      </c>
      <c r="F917" s="470" t="b">
        <f t="shared" si="272"/>
        <v>1</v>
      </c>
      <c r="G917" s="419"/>
      <c r="H917" s="1059"/>
      <c r="I917" s="1060"/>
      <c r="J917" s="579" t="s">
        <v>723</v>
      </c>
      <c r="K917" s="597" t="str">
        <f t="shared" si="273"/>
        <v>-</v>
      </c>
      <c r="L917" s="594" t="s">
        <v>718</v>
      </c>
      <c r="M917" s="594" t="s">
        <v>718</v>
      </c>
      <c r="N917" s="594" t="s">
        <v>718</v>
      </c>
      <c r="O917" s="594" t="s">
        <v>718</v>
      </c>
      <c r="P917" s="594" t="s">
        <v>718</v>
      </c>
      <c r="Q917" s="594" t="s">
        <v>718</v>
      </c>
      <c r="R917" s="594" t="s">
        <v>718</v>
      </c>
      <c r="S917" s="594" t="s">
        <v>718</v>
      </c>
      <c r="T917" s="594" t="s">
        <v>718</v>
      </c>
      <c r="U917" s="594" t="s">
        <v>718</v>
      </c>
      <c r="V917" s="598" t="s">
        <v>718</v>
      </c>
      <c r="W917" s="598" t="s">
        <v>718</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4"/>
        <v>4</v>
      </c>
      <c r="D918" s="419"/>
      <c r="E918" s="476">
        <v>10</v>
      </c>
      <c r="F918" s="470" t="b">
        <f t="shared" si="272"/>
        <v>1</v>
      </c>
      <c r="G918" s="419"/>
      <c r="H918" s="590" t="s">
        <v>736</v>
      </c>
      <c r="I918" s="590"/>
      <c r="J918" s="571" t="s">
        <v>717</v>
      </c>
      <c r="K918" s="591" t="str">
        <f t="shared" si="273"/>
        <v>-</v>
      </c>
      <c r="L918" s="592" t="s">
        <v>718</v>
      </c>
      <c r="M918" s="592" t="s">
        <v>718</v>
      </c>
      <c r="N918" s="592" t="s">
        <v>718</v>
      </c>
      <c r="O918" s="592" t="s">
        <v>718</v>
      </c>
      <c r="P918" s="592" t="s">
        <v>718</v>
      </c>
      <c r="Q918" s="592" t="s">
        <v>718</v>
      </c>
      <c r="R918" s="592" t="s">
        <v>718</v>
      </c>
      <c r="S918" s="592" t="s">
        <v>718</v>
      </c>
      <c r="T918" s="592" t="s">
        <v>718</v>
      </c>
      <c r="U918" s="592" t="s">
        <v>718</v>
      </c>
      <c r="V918" s="592" t="s">
        <v>718</v>
      </c>
      <c r="W918" s="592" t="s">
        <v>718</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ht="15" customHeight="1" outlineLevel="3" x14ac:dyDescent="0.25">
      <c r="A919" s="392"/>
      <c r="B919" s="401"/>
      <c r="C919" s="394">
        <f t="shared" si="274"/>
        <v>4</v>
      </c>
      <c r="D919" s="419"/>
      <c r="E919" s="593">
        <f>E918</f>
        <v>10</v>
      </c>
      <c r="F919" s="470" t="b">
        <f t="shared" si="272"/>
        <v>1</v>
      </c>
      <c r="G919" s="419"/>
      <c r="H919" s="1055" t="s">
        <v>1135</v>
      </c>
      <c r="I919" s="1056"/>
      <c r="J919" s="594" t="s">
        <v>720</v>
      </c>
      <c r="K919" s="595" t="str">
        <f t="shared" si="273"/>
        <v>-</v>
      </c>
      <c r="L919" s="596" t="s">
        <v>718</v>
      </c>
      <c r="M919" s="596" t="s">
        <v>718</v>
      </c>
      <c r="N919" s="596" t="s">
        <v>718</v>
      </c>
      <c r="O919" s="596" t="s">
        <v>718</v>
      </c>
      <c r="P919" s="596" t="s">
        <v>718</v>
      </c>
      <c r="Q919" s="601">
        <f>INT($I$367/7)+2</f>
        <v>9</v>
      </c>
      <c r="R919" s="596" t="s">
        <v>718</v>
      </c>
      <c r="S919" s="466" t="b">
        <v>1</v>
      </c>
      <c r="T919" s="596">
        <v>2</v>
      </c>
      <c r="U919" s="596" t="s">
        <v>718</v>
      </c>
      <c r="V919" s="596" t="s">
        <v>718</v>
      </c>
      <c r="W919" s="596" t="s">
        <v>718</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4"/>
        <v>4</v>
      </c>
      <c r="D920" s="419"/>
      <c r="E920" s="593">
        <f>E919</f>
        <v>10</v>
      </c>
      <c r="F920" s="470" t="b">
        <f t="shared" si="272"/>
        <v>1</v>
      </c>
      <c r="G920" s="419"/>
      <c r="H920" s="1057"/>
      <c r="I920" s="1058"/>
      <c r="J920" s="594" t="s">
        <v>721</v>
      </c>
      <c r="K920" s="595" t="str">
        <f t="shared" si="273"/>
        <v>-</v>
      </c>
      <c r="L920" s="596" t="s">
        <v>722</v>
      </c>
      <c r="M920" s="596" t="s">
        <v>722</v>
      </c>
      <c r="N920" s="596" t="s">
        <v>722</v>
      </c>
      <c r="O920" s="596" t="s">
        <v>722</v>
      </c>
      <c r="P920" s="596" t="s">
        <v>722</v>
      </c>
      <c r="Q920" s="596" t="s">
        <v>722</v>
      </c>
      <c r="R920" s="596" t="s">
        <v>722</v>
      </c>
      <c r="S920" s="596" t="s">
        <v>722</v>
      </c>
      <c r="T920" s="596" t="s">
        <v>722</v>
      </c>
      <c r="U920" s="596" t="s">
        <v>722</v>
      </c>
      <c r="V920" s="596" t="s">
        <v>722</v>
      </c>
      <c r="W920" s="596" t="s">
        <v>722</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4"/>
        <v>4</v>
      </c>
      <c r="D921" s="419"/>
      <c r="E921" s="593">
        <f>E920</f>
        <v>10</v>
      </c>
      <c r="F921" s="470" t="b">
        <f t="shared" si="272"/>
        <v>1</v>
      </c>
      <c r="G921" s="419"/>
      <c r="H921" s="1059"/>
      <c r="I921" s="1060"/>
      <c r="J921" s="579" t="s">
        <v>723</v>
      </c>
      <c r="K921" s="597" t="str">
        <f t="shared" si="273"/>
        <v>-</v>
      </c>
      <c r="L921" s="594" t="s">
        <v>718</v>
      </c>
      <c r="M921" s="594" t="s">
        <v>718</v>
      </c>
      <c r="N921" s="594" t="s">
        <v>718</v>
      </c>
      <c r="O921" s="594" t="s">
        <v>718</v>
      </c>
      <c r="P921" s="594" t="s">
        <v>718</v>
      </c>
      <c r="Q921" s="594" t="s">
        <v>718</v>
      </c>
      <c r="R921" s="594" t="s">
        <v>718</v>
      </c>
      <c r="S921" s="594" t="s">
        <v>718</v>
      </c>
      <c r="T921" s="594" t="s">
        <v>718</v>
      </c>
      <c r="U921" s="594" t="s">
        <v>718</v>
      </c>
      <c r="V921" s="598" t="s">
        <v>718</v>
      </c>
      <c r="W921" s="598" t="s">
        <v>718</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4"/>
        <v>4</v>
      </c>
      <c r="D922" s="419"/>
      <c r="E922" s="476">
        <v>11</v>
      </c>
      <c r="F922" s="470" t="b">
        <f t="shared" si="272"/>
        <v>1</v>
      </c>
      <c r="G922" s="419"/>
      <c r="H922" s="590" t="s">
        <v>737</v>
      </c>
      <c r="I922" s="590"/>
      <c r="J922" s="571" t="s">
        <v>717</v>
      </c>
      <c r="K922" s="591" t="str">
        <f t="shared" si="273"/>
        <v>-</v>
      </c>
      <c r="L922" s="592" t="s">
        <v>718</v>
      </c>
      <c r="M922" s="592" t="s">
        <v>718</v>
      </c>
      <c r="N922" s="592" t="s">
        <v>718</v>
      </c>
      <c r="O922" s="592" t="s">
        <v>718</v>
      </c>
      <c r="P922" s="592" t="s">
        <v>718</v>
      </c>
      <c r="Q922" s="592" t="s">
        <v>718</v>
      </c>
      <c r="R922" s="592" t="s">
        <v>718</v>
      </c>
      <c r="S922" s="592" t="s">
        <v>718</v>
      </c>
      <c r="T922" s="592" t="s">
        <v>718</v>
      </c>
      <c r="U922" s="592" t="s">
        <v>718</v>
      </c>
      <c r="V922" s="592" t="s">
        <v>718</v>
      </c>
      <c r="W922" s="592" t="s">
        <v>718</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ht="15" customHeight="1" outlineLevel="3" x14ac:dyDescent="0.25">
      <c r="A923" s="392"/>
      <c r="B923" s="401"/>
      <c r="C923" s="394">
        <f t="shared" si="274"/>
        <v>4</v>
      </c>
      <c r="D923" s="419"/>
      <c r="E923" s="593">
        <f>E922</f>
        <v>11</v>
      </c>
      <c r="F923" s="470" t="b">
        <f t="shared" si="272"/>
        <v>1</v>
      </c>
      <c r="G923" s="419"/>
      <c r="H923" s="1055" t="s">
        <v>1135</v>
      </c>
      <c r="I923" s="1056"/>
      <c r="J923" s="594" t="s">
        <v>720</v>
      </c>
      <c r="K923" s="595" t="str">
        <f t="shared" si="273"/>
        <v>-</v>
      </c>
      <c r="L923" s="596" t="s">
        <v>718</v>
      </c>
      <c r="M923" s="596" t="s">
        <v>718</v>
      </c>
      <c r="N923" s="596" t="s">
        <v>718</v>
      </c>
      <c r="O923" s="596" t="s">
        <v>718</v>
      </c>
      <c r="P923" s="596" t="s">
        <v>718</v>
      </c>
      <c r="Q923" s="601">
        <f>INT($I$368/7)+2</f>
        <v>9</v>
      </c>
      <c r="R923" s="596" t="s">
        <v>718</v>
      </c>
      <c r="S923" s="466" t="b">
        <v>1</v>
      </c>
      <c r="T923" s="596">
        <v>3</v>
      </c>
      <c r="U923" s="596" t="s">
        <v>718</v>
      </c>
      <c r="V923" s="596" t="s">
        <v>718</v>
      </c>
      <c r="W923" s="596" t="s">
        <v>718</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4"/>
        <v>4</v>
      </c>
      <c r="D924" s="419"/>
      <c r="E924" s="593">
        <f>E923</f>
        <v>11</v>
      </c>
      <c r="F924" s="470" t="b">
        <f t="shared" si="272"/>
        <v>1</v>
      </c>
      <c r="G924" s="419"/>
      <c r="H924" s="1057"/>
      <c r="I924" s="1058"/>
      <c r="J924" s="594" t="s">
        <v>721</v>
      </c>
      <c r="K924" s="595" t="str">
        <f t="shared" si="273"/>
        <v>-</v>
      </c>
      <c r="L924" s="596" t="s">
        <v>722</v>
      </c>
      <c r="M924" s="596" t="s">
        <v>722</v>
      </c>
      <c r="N924" s="596" t="s">
        <v>722</v>
      </c>
      <c r="O924" s="596" t="s">
        <v>722</v>
      </c>
      <c r="P924" s="596" t="s">
        <v>722</v>
      </c>
      <c r="Q924" s="596" t="s">
        <v>722</v>
      </c>
      <c r="R924" s="596" t="s">
        <v>722</v>
      </c>
      <c r="S924" s="596" t="s">
        <v>722</v>
      </c>
      <c r="T924" s="596" t="s">
        <v>722</v>
      </c>
      <c r="U924" s="596" t="s">
        <v>722</v>
      </c>
      <c r="V924" s="596" t="s">
        <v>722</v>
      </c>
      <c r="W924" s="596" t="s">
        <v>722</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4"/>
        <v>4</v>
      </c>
      <c r="D925" s="419"/>
      <c r="E925" s="593">
        <f>E924</f>
        <v>11</v>
      </c>
      <c r="F925" s="470" t="b">
        <f t="shared" si="272"/>
        <v>1</v>
      </c>
      <c r="G925" s="419"/>
      <c r="H925" s="1059"/>
      <c r="I925" s="1060"/>
      <c r="J925" s="579" t="s">
        <v>723</v>
      </c>
      <c r="K925" s="597" t="str">
        <f t="shared" si="273"/>
        <v>-</v>
      </c>
      <c r="L925" s="594" t="s">
        <v>718</v>
      </c>
      <c r="M925" s="594" t="s">
        <v>718</v>
      </c>
      <c r="N925" s="594" t="s">
        <v>718</v>
      </c>
      <c r="O925" s="594" t="s">
        <v>718</v>
      </c>
      <c r="P925" s="594" t="s">
        <v>718</v>
      </c>
      <c r="Q925" s="594" t="s">
        <v>718</v>
      </c>
      <c r="R925" s="594" t="s">
        <v>718</v>
      </c>
      <c r="S925" s="594" t="s">
        <v>718</v>
      </c>
      <c r="T925" s="594" t="s">
        <v>718</v>
      </c>
      <c r="U925" s="594" t="s">
        <v>718</v>
      </c>
      <c r="V925" s="598" t="s">
        <v>718</v>
      </c>
      <c r="W925" s="598" t="s">
        <v>718</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4"/>
        <v>4</v>
      </c>
      <c r="D926" s="419"/>
      <c r="E926" s="476">
        <v>12</v>
      </c>
      <c r="F926" s="470" t="b">
        <f t="shared" si="272"/>
        <v>1</v>
      </c>
      <c r="G926" s="419"/>
      <c r="H926" s="590" t="s">
        <v>738</v>
      </c>
      <c r="I926" s="590"/>
      <c r="J926" s="571" t="s">
        <v>717</v>
      </c>
      <c r="K926" s="591" t="str">
        <f t="shared" si="273"/>
        <v>-</v>
      </c>
      <c r="L926" s="592" t="s">
        <v>718</v>
      </c>
      <c r="M926" s="592" t="s">
        <v>718</v>
      </c>
      <c r="N926" s="592" t="s">
        <v>718</v>
      </c>
      <c r="O926" s="592" t="s">
        <v>718</v>
      </c>
      <c r="P926" s="592" t="s">
        <v>718</v>
      </c>
      <c r="Q926" s="592" t="s">
        <v>718</v>
      </c>
      <c r="R926" s="592" t="s">
        <v>718</v>
      </c>
      <c r="S926" s="592" t="s">
        <v>718</v>
      </c>
      <c r="T926" s="592" t="s">
        <v>718</v>
      </c>
      <c r="U926" s="592" t="s">
        <v>718</v>
      </c>
      <c r="V926" s="592" t="s">
        <v>718</v>
      </c>
      <c r="W926" s="592" t="s">
        <v>718</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ht="15" customHeight="1" outlineLevel="3" x14ac:dyDescent="0.25">
      <c r="A927" s="392"/>
      <c r="B927" s="401"/>
      <c r="C927" s="394">
        <f t="shared" si="274"/>
        <v>4</v>
      </c>
      <c r="D927" s="419"/>
      <c r="E927" s="593">
        <f>E926</f>
        <v>12</v>
      </c>
      <c r="F927" s="470" t="b">
        <f t="shared" si="272"/>
        <v>1</v>
      </c>
      <c r="G927" s="419"/>
      <c r="H927" s="1055" t="s">
        <v>1135</v>
      </c>
      <c r="I927" s="1056"/>
      <c r="J927" s="594" t="s">
        <v>720</v>
      </c>
      <c r="K927" s="595" t="str">
        <f t="shared" si="273"/>
        <v>-</v>
      </c>
      <c r="L927" s="596" t="s">
        <v>718</v>
      </c>
      <c r="M927" s="596" t="s">
        <v>718</v>
      </c>
      <c r="N927" s="596" t="s">
        <v>718</v>
      </c>
      <c r="O927" s="596" t="s">
        <v>718</v>
      </c>
      <c r="P927" s="596" t="s">
        <v>718</v>
      </c>
      <c r="Q927" s="601">
        <f>INT($I$369/7)+2</f>
        <v>9</v>
      </c>
      <c r="R927" s="596" t="s">
        <v>718</v>
      </c>
      <c r="S927" s="466" t="b">
        <v>1</v>
      </c>
      <c r="T927" s="596">
        <v>4</v>
      </c>
      <c r="U927" s="596" t="s">
        <v>718</v>
      </c>
      <c r="V927" s="596" t="s">
        <v>718</v>
      </c>
      <c r="W927" s="596" t="s">
        <v>718</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4"/>
        <v>4</v>
      </c>
      <c r="D928" s="419"/>
      <c r="E928" s="593">
        <f>E927</f>
        <v>12</v>
      </c>
      <c r="F928" s="470" t="b">
        <f t="shared" si="272"/>
        <v>1</v>
      </c>
      <c r="G928" s="419"/>
      <c r="H928" s="1057"/>
      <c r="I928" s="1058"/>
      <c r="J928" s="594" t="s">
        <v>721</v>
      </c>
      <c r="K928" s="595" t="str">
        <f t="shared" si="273"/>
        <v>-</v>
      </c>
      <c r="L928" s="596" t="s">
        <v>722</v>
      </c>
      <c r="M928" s="596" t="s">
        <v>722</v>
      </c>
      <c r="N928" s="596" t="s">
        <v>722</v>
      </c>
      <c r="O928" s="596" t="s">
        <v>722</v>
      </c>
      <c r="P928" s="596" t="s">
        <v>722</v>
      </c>
      <c r="Q928" s="596" t="s">
        <v>722</v>
      </c>
      <c r="R928" s="596" t="s">
        <v>722</v>
      </c>
      <c r="S928" s="596" t="s">
        <v>722</v>
      </c>
      <c r="T928" s="596" t="s">
        <v>722</v>
      </c>
      <c r="U928" s="596" t="s">
        <v>722</v>
      </c>
      <c r="V928" s="596" t="s">
        <v>722</v>
      </c>
      <c r="W928" s="596" t="s">
        <v>722</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4"/>
        <v>4</v>
      </c>
      <c r="D929" s="419"/>
      <c r="E929" s="593">
        <f>E928</f>
        <v>12</v>
      </c>
      <c r="F929" s="470" t="b">
        <f t="shared" si="272"/>
        <v>1</v>
      </c>
      <c r="G929" s="419"/>
      <c r="H929" s="1059"/>
      <c r="I929" s="1060"/>
      <c r="J929" s="579" t="s">
        <v>723</v>
      </c>
      <c r="K929" s="597" t="str">
        <f t="shared" si="273"/>
        <v>-</v>
      </c>
      <c r="L929" s="594" t="s">
        <v>718</v>
      </c>
      <c r="M929" s="594" t="s">
        <v>718</v>
      </c>
      <c r="N929" s="594" t="s">
        <v>718</v>
      </c>
      <c r="O929" s="594" t="s">
        <v>718</v>
      </c>
      <c r="P929" s="594" t="s">
        <v>718</v>
      </c>
      <c r="Q929" s="594" t="s">
        <v>718</v>
      </c>
      <c r="R929" s="594" t="s">
        <v>718</v>
      </c>
      <c r="S929" s="594" t="s">
        <v>718</v>
      </c>
      <c r="T929" s="594" t="s">
        <v>718</v>
      </c>
      <c r="U929" s="594" t="s">
        <v>718</v>
      </c>
      <c r="V929" s="598" t="s">
        <v>718</v>
      </c>
      <c r="W929" s="598" t="s">
        <v>718</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4"/>
        <v>4</v>
      </c>
      <c r="D930" s="419"/>
      <c r="E930" s="476">
        <v>13</v>
      </c>
      <c r="F930" s="470" t="b">
        <f t="shared" si="272"/>
        <v>1</v>
      </c>
      <c r="G930" s="419"/>
      <c r="H930" s="590" t="s">
        <v>739</v>
      </c>
      <c r="I930" s="590"/>
      <c r="J930" s="571" t="s">
        <v>717</v>
      </c>
      <c r="K930" s="591">
        <f t="shared" si="273"/>
        <v>43452</v>
      </c>
      <c r="L930" s="600">
        <v>-1</v>
      </c>
      <c r="M930" s="592" t="s">
        <v>718</v>
      </c>
      <c r="N930" s="592" t="s">
        <v>718</v>
      </c>
      <c r="O930" s="592" t="s">
        <v>718</v>
      </c>
      <c r="P930" s="592" t="s">
        <v>718</v>
      </c>
      <c r="Q930" s="592" t="s">
        <v>718</v>
      </c>
      <c r="R930" s="592" t="s">
        <v>718</v>
      </c>
      <c r="S930" s="592" t="s">
        <v>718</v>
      </c>
      <c r="T930" s="592" t="s">
        <v>718</v>
      </c>
      <c r="U930" s="592" t="s">
        <v>718</v>
      </c>
      <c r="V930" s="592" t="s">
        <v>718</v>
      </c>
      <c r="W930" s="592" t="s">
        <v>718</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ht="15" customHeight="1" outlineLevel="3" x14ac:dyDescent="0.25">
      <c r="A931" s="392"/>
      <c r="B931" s="401"/>
      <c r="C931" s="394">
        <f t="shared" si="274"/>
        <v>4</v>
      </c>
      <c r="D931" s="419"/>
      <c r="E931" s="593">
        <f>E930</f>
        <v>13</v>
      </c>
      <c r="F931" s="470" t="b">
        <f t="shared" si="272"/>
        <v>1</v>
      </c>
      <c r="G931" s="419"/>
      <c r="H931" s="1055" t="s">
        <v>740</v>
      </c>
      <c r="I931" s="1056"/>
      <c r="J931" s="594" t="s">
        <v>720</v>
      </c>
      <c r="K931" s="595" t="str">
        <f t="shared" si="273"/>
        <v>-</v>
      </c>
      <c r="L931" s="596" t="s">
        <v>718</v>
      </c>
      <c r="M931" s="596" t="s">
        <v>718</v>
      </c>
      <c r="N931" s="596" t="s">
        <v>718</v>
      </c>
      <c r="O931" s="596" t="s">
        <v>718</v>
      </c>
      <c r="P931" s="596" t="s">
        <v>718</v>
      </c>
      <c r="Q931" s="466">
        <f>INT(150/7)+2</f>
        <v>23</v>
      </c>
      <c r="R931" s="596" t="s">
        <v>718</v>
      </c>
      <c r="S931" s="466" t="b">
        <v>1</v>
      </c>
      <c r="T931" s="596" t="s">
        <v>718</v>
      </c>
      <c r="U931" s="596" t="s">
        <v>718</v>
      </c>
      <c r="V931" s="596" t="s">
        <v>718</v>
      </c>
      <c r="W931" s="596" t="s">
        <v>718</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4"/>
        <v>4</v>
      </c>
      <c r="D932" s="419"/>
      <c r="E932" s="593">
        <f>E931</f>
        <v>13</v>
      </c>
      <c r="F932" s="470" t="b">
        <f t="shared" si="272"/>
        <v>1</v>
      </c>
      <c r="G932" s="419"/>
      <c r="H932" s="1057"/>
      <c r="I932" s="1058"/>
      <c r="J932" s="594" t="s">
        <v>721</v>
      </c>
      <c r="K932" s="595" t="str">
        <f t="shared" si="273"/>
        <v>-</v>
      </c>
      <c r="L932" s="596" t="s">
        <v>722</v>
      </c>
      <c r="M932" s="596" t="s">
        <v>722</v>
      </c>
      <c r="N932" s="596" t="s">
        <v>722</v>
      </c>
      <c r="O932" s="596" t="s">
        <v>722</v>
      </c>
      <c r="P932" s="596" t="s">
        <v>722</v>
      </c>
      <c r="Q932" s="596" t="s">
        <v>722</v>
      </c>
      <c r="R932" s="596" t="s">
        <v>722</v>
      </c>
      <c r="S932" s="596" t="s">
        <v>722</v>
      </c>
      <c r="T932" s="596" t="s">
        <v>722</v>
      </c>
      <c r="U932" s="596" t="s">
        <v>722</v>
      </c>
      <c r="V932" s="596" t="s">
        <v>722</v>
      </c>
      <c r="W932" s="596" t="s">
        <v>722</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4"/>
        <v>4</v>
      </c>
      <c r="D933" s="419"/>
      <c r="E933" s="593">
        <f>E932</f>
        <v>13</v>
      </c>
      <c r="F933" s="470" t="b">
        <f t="shared" si="272"/>
        <v>1</v>
      </c>
      <c r="G933" s="419"/>
      <c r="H933" s="1059"/>
      <c r="I933" s="1060"/>
      <c r="J933" s="579" t="s">
        <v>723</v>
      </c>
      <c r="K933" s="597" t="str">
        <f t="shared" si="273"/>
        <v>-</v>
      </c>
      <c r="L933" s="594" t="s">
        <v>718</v>
      </c>
      <c r="M933" s="594" t="s">
        <v>718</v>
      </c>
      <c r="N933" s="594" t="s">
        <v>718</v>
      </c>
      <c r="O933" s="594" t="s">
        <v>718</v>
      </c>
      <c r="P933" s="594" t="s">
        <v>718</v>
      </c>
      <c r="Q933" s="594" t="s">
        <v>718</v>
      </c>
      <c r="R933" s="594" t="s">
        <v>718</v>
      </c>
      <c r="S933" s="594" t="s">
        <v>718</v>
      </c>
      <c r="T933" s="594" t="s">
        <v>718</v>
      </c>
      <c r="U933" s="594" t="s">
        <v>718</v>
      </c>
      <c r="V933" s="598" t="s">
        <v>718</v>
      </c>
      <c r="W933" s="598" t="s">
        <v>718</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4"/>
        <v>4</v>
      </c>
      <c r="D934" s="419"/>
      <c r="E934" s="476">
        <v>14</v>
      </c>
      <c r="F934" s="470" t="b">
        <f t="shared" si="272"/>
        <v>1</v>
      </c>
      <c r="G934" s="419"/>
      <c r="H934" s="590" t="s">
        <v>741</v>
      </c>
      <c r="I934" s="590"/>
      <c r="J934" s="571" t="s">
        <v>717</v>
      </c>
      <c r="K934" s="591" t="str">
        <f t="shared" si="273"/>
        <v>-</v>
      </c>
      <c r="L934" s="592" t="s">
        <v>718</v>
      </c>
      <c r="M934" s="592" t="s">
        <v>718</v>
      </c>
      <c r="N934" s="592" t="s">
        <v>718</v>
      </c>
      <c r="O934" s="592" t="s">
        <v>718</v>
      </c>
      <c r="P934" s="592" t="s">
        <v>718</v>
      </c>
      <c r="Q934" s="592" t="s">
        <v>718</v>
      </c>
      <c r="R934" s="592" t="s">
        <v>718</v>
      </c>
      <c r="S934" s="592" t="s">
        <v>718</v>
      </c>
      <c r="T934" s="592" t="s">
        <v>718</v>
      </c>
      <c r="U934" s="592" t="s">
        <v>718</v>
      </c>
      <c r="V934" s="592" t="s">
        <v>718</v>
      </c>
      <c r="W934" s="592" t="s">
        <v>718</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ht="15" customHeight="1" outlineLevel="3" x14ac:dyDescent="0.25">
      <c r="A935" s="392"/>
      <c r="B935" s="401"/>
      <c r="C935" s="394">
        <f t="shared" si="274"/>
        <v>4</v>
      </c>
      <c r="D935" s="419"/>
      <c r="E935" s="593">
        <f>E934</f>
        <v>14</v>
      </c>
      <c r="F935" s="470" t="b">
        <f t="shared" si="272"/>
        <v>1</v>
      </c>
      <c r="G935" s="419"/>
      <c r="H935" s="1055" t="s">
        <v>742</v>
      </c>
      <c r="I935" s="1056"/>
      <c r="J935" s="594" t="s">
        <v>720</v>
      </c>
      <c r="K935" s="595" t="str">
        <f t="shared" si="273"/>
        <v>-</v>
      </c>
      <c r="L935" s="596" t="s">
        <v>718</v>
      </c>
      <c r="M935" s="596" t="s">
        <v>718</v>
      </c>
      <c r="N935" s="596" t="s">
        <v>718</v>
      </c>
      <c r="O935" s="596" t="s">
        <v>718</v>
      </c>
      <c r="P935" s="596" t="s">
        <v>718</v>
      </c>
      <c r="Q935" s="466">
        <f>INT(150/7)+2</f>
        <v>23</v>
      </c>
      <c r="R935" s="596" t="s">
        <v>718</v>
      </c>
      <c r="S935" s="466" t="b">
        <v>1</v>
      </c>
      <c r="T935" s="596" t="s">
        <v>718</v>
      </c>
      <c r="U935" s="596" t="s">
        <v>718</v>
      </c>
      <c r="V935" s="596" t="s">
        <v>718</v>
      </c>
      <c r="W935" s="596" t="s">
        <v>718</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4"/>
        <v>4</v>
      </c>
      <c r="D936" s="419"/>
      <c r="E936" s="593">
        <f>E935</f>
        <v>14</v>
      </c>
      <c r="F936" s="470" t="b">
        <f t="shared" si="272"/>
        <v>1</v>
      </c>
      <c r="G936" s="419"/>
      <c r="H936" s="1057"/>
      <c r="I936" s="1058"/>
      <c r="J936" s="594" t="s">
        <v>721</v>
      </c>
      <c r="K936" s="595" t="str">
        <f t="shared" si="273"/>
        <v>-</v>
      </c>
      <c r="L936" s="596" t="s">
        <v>722</v>
      </c>
      <c r="M936" s="596" t="s">
        <v>722</v>
      </c>
      <c r="N936" s="596" t="s">
        <v>722</v>
      </c>
      <c r="O936" s="596" t="s">
        <v>722</v>
      </c>
      <c r="P936" s="596" t="s">
        <v>722</v>
      </c>
      <c r="Q936" s="596" t="s">
        <v>722</v>
      </c>
      <c r="R936" s="596" t="s">
        <v>722</v>
      </c>
      <c r="S936" s="596" t="s">
        <v>722</v>
      </c>
      <c r="T936" s="596" t="s">
        <v>722</v>
      </c>
      <c r="U936" s="596" t="s">
        <v>722</v>
      </c>
      <c r="V936" s="596" t="s">
        <v>722</v>
      </c>
      <c r="W936" s="596" t="s">
        <v>722</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4"/>
        <v>4</v>
      </c>
      <c r="D937" s="419"/>
      <c r="E937" s="593">
        <f>E936</f>
        <v>14</v>
      </c>
      <c r="F937" s="470" t="b">
        <f t="shared" si="272"/>
        <v>1</v>
      </c>
      <c r="G937" s="419"/>
      <c r="H937" s="1059"/>
      <c r="I937" s="1060"/>
      <c r="J937" s="579" t="s">
        <v>723</v>
      </c>
      <c r="K937" s="597" t="str">
        <f t="shared" si="273"/>
        <v>-</v>
      </c>
      <c r="L937" s="594" t="s">
        <v>718</v>
      </c>
      <c r="M937" s="594" t="s">
        <v>718</v>
      </c>
      <c r="N937" s="594" t="s">
        <v>718</v>
      </c>
      <c r="O937" s="594" t="s">
        <v>718</v>
      </c>
      <c r="P937" s="594" t="s">
        <v>718</v>
      </c>
      <c r="Q937" s="594" t="s">
        <v>718</v>
      </c>
      <c r="R937" s="594" t="s">
        <v>718</v>
      </c>
      <c r="S937" s="594" t="s">
        <v>718</v>
      </c>
      <c r="T937" s="594" t="s">
        <v>718</v>
      </c>
      <c r="U937" s="594" t="s">
        <v>718</v>
      </c>
      <c r="V937" s="598" t="s">
        <v>718</v>
      </c>
      <c r="W937" s="598" t="s">
        <v>718</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4"/>
        <v>4</v>
      </c>
      <c r="D938" s="419"/>
      <c r="E938" s="476">
        <v>15</v>
      </c>
      <c r="F938" s="470" t="b">
        <f t="shared" si="272"/>
        <v>1</v>
      </c>
      <c r="G938" s="419"/>
      <c r="H938" s="590" t="s">
        <v>743</v>
      </c>
      <c r="I938" s="590"/>
      <c r="J938" s="571" t="s">
        <v>717</v>
      </c>
      <c r="K938" s="591" t="str">
        <f t="shared" si="273"/>
        <v>-</v>
      </c>
      <c r="L938" s="592" t="s">
        <v>718</v>
      </c>
      <c r="M938" s="592" t="s">
        <v>718</v>
      </c>
      <c r="N938" s="592" t="s">
        <v>718</v>
      </c>
      <c r="O938" s="592" t="s">
        <v>718</v>
      </c>
      <c r="P938" s="592" t="s">
        <v>718</v>
      </c>
      <c r="Q938" s="592" t="s">
        <v>718</v>
      </c>
      <c r="R938" s="592" t="s">
        <v>718</v>
      </c>
      <c r="S938" s="592" t="s">
        <v>718</v>
      </c>
      <c r="T938" s="592" t="s">
        <v>718</v>
      </c>
      <c r="U938" s="592" t="s">
        <v>718</v>
      </c>
      <c r="V938" s="592" t="s">
        <v>718</v>
      </c>
      <c r="W938" s="592" t="s">
        <v>718</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ht="15" customHeight="1" outlineLevel="3" x14ac:dyDescent="0.25">
      <c r="A939" s="392"/>
      <c r="B939" s="401"/>
      <c r="C939" s="394">
        <f t="shared" si="274"/>
        <v>4</v>
      </c>
      <c r="D939" s="419"/>
      <c r="E939" s="593">
        <f>E938</f>
        <v>15</v>
      </c>
      <c r="F939" s="470" t="b">
        <f t="shared" si="272"/>
        <v>1</v>
      </c>
      <c r="G939" s="419"/>
      <c r="H939" s="1055" t="s">
        <v>744</v>
      </c>
      <c r="I939" s="1056"/>
      <c r="J939" s="594" t="s">
        <v>720</v>
      </c>
      <c r="K939" s="595" t="str">
        <f t="shared" si="273"/>
        <v>-</v>
      </c>
      <c r="L939" s="596" t="s">
        <v>718</v>
      </c>
      <c r="M939" s="596" t="s">
        <v>718</v>
      </c>
      <c r="N939" s="596" t="s">
        <v>718</v>
      </c>
      <c r="O939" s="596" t="s">
        <v>718</v>
      </c>
      <c r="P939" s="596" t="s">
        <v>718</v>
      </c>
      <c r="Q939" s="466">
        <f>INT(150/7)+2</f>
        <v>23</v>
      </c>
      <c r="R939" s="596" t="s">
        <v>718</v>
      </c>
      <c r="S939" s="466" t="b">
        <v>1</v>
      </c>
      <c r="T939" s="596" t="s">
        <v>718</v>
      </c>
      <c r="U939" s="596" t="s">
        <v>718</v>
      </c>
      <c r="V939" s="596" t="s">
        <v>718</v>
      </c>
      <c r="W939" s="596" t="s">
        <v>718</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4"/>
        <v>4</v>
      </c>
      <c r="D940" s="419"/>
      <c r="E940" s="593">
        <f>E939</f>
        <v>15</v>
      </c>
      <c r="F940" s="470" t="b">
        <f t="shared" si="272"/>
        <v>1</v>
      </c>
      <c r="G940" s="419"/>
      <c r="H940" s="1057"/>
      <c r="I940" s="1058"/>
      <c r="J940" s="594" t="s">
        <v>721</v>
      </c>
      <c r="K940" s="595" t="str">
        <f t="shared" si="273"/>
        <v>-</v>
      </c>
      <c r="L940" s="596" t="s">
        <v>722</v>
      </c>
      <c r="M940" s="596" t="s">
        <v>722</v>
      </c>
      <c r="N940" s="596" t="s">
        <v>722</v>
      </c>
      <c r="O940" s="596" t="s">
        <v>722</v>
      </c>
      <c r="P940" s="596" t="s">
        <v>722</v>
      </c>
      <c r="Q940" s="596" t="s">
        <v>722</v>
      </c>
      <c r="R940" s="596" t="s">
        <v>722</v>
      </c>
      <c r="S940" s="596" t="s">
        <v>722</v>
      </c>
      <c r="T940" s="596" t="s">
        <v>722</v>
      </c>
      <c r="U940" s="596" t="s">
        <v>722</v>
      </c>
      <c r="V940" s="596" t="s">
        <v>722</v>
      </c>
      <c r="W940" s="466">
        <v>0.8</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4"/>
        <v>4</v>
      </c>
      <c r="D941" s="419"/>
      <c r="E941" s="593">
        <f>E940</f>
        <v>15</v>
      </c>
      <c r="F941" s="470" t="b">
        <f t="shared" si="272"/>
        <v>1</v>
      </c>
      <c r="G941" s="419"/>
      <c r="H941" s="1059"/>
      <c r="I941" s="1060"/>
      <c r="J941" s="579" t="s">
        <v>723</v>
      </c>
      <c r="K941" s="597" t="str">
        <f t="shared" si="273"/>
        <v>-</v>
      </c>
      <c r="L941" s="594" t="s">
        <v>718</v>
      </c>
      <c r="M941" s="594" t="s">
        <v>718</v>
      </c>
      <c r="N941" s="594" t="s">
        <v>718</v>
      </c>
      <c r="O941" s="594" t="s">
        <v>718</v>
      </c>
      <c r="P941" s="594" t="s">
        <v>718</v>
      </c>
      <c r="Q941" s="594" t="s">
        <v>718</v>
      </c>
      <c r="R941" s="594" t="s">
        <v>718</v>
      </c>
      <c r="S941" s="594" t="s">
        <v>718</v>
      </c>
      <c r="T941" s="594" t="s">
        <v>718</v>
      </c>
      <c r="U941" s="594" t="s">
        <v>718</v>
      </c>
      <c r="V941" s="598" t="s">
        <v>718</v>
      </c>
      <c r="W941" s="598" t="s">
        <v>718</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4"/>
        <v>4</v>
      </c>
      <c r="D942" s="419"/>
      <c r="E942" s="476">
        <v>16</v>
      </c>
      <c r="F942" s="470" t="b">
        <f t="shared" ref="F942:F973" si="275">COUNTIFS($L942:$W942,"-")&lt;&gt;COUNTA($L942:$W942)</f>
        <v>1</v>
      </c>
      <c r="G942" s="419"/>
      <c r="H942" s="590" t="s">
        <v>745</v>
      </c>
      <c r="I942" s="590"/>
      <c r="J942" s="571" t="s">
        <v>717</v>
      </c>
      <c r="K942" s="591" t="str">
        <f t="shared" ref="K942:K973" si="276">IFERROR(DATE(2019,1,($L942-1)*7+1),"-")</f>
        <v>-</v>
      </c>
      <c r="L942" s="592" t="s">
        <v>718</v>
      </c>
      <c r="M942" s="592" t="s">
        <v>718</v>
      </c>
      <c r="N942" s="592" t="s">
        <v>718</v>
      </c>
      <c r="O942" s="592" t="s">
        <v>718</v>
      </c>
      <c r="P942" s="592" t="s">
        <v>718</v>
      </c>
      <c r="Q942" s="592" t="s">
        <v>718</v>
      </c>
      <c r="R942" s="592" t="s">
        <v>718</v>
      </c>
      <c r="S942" s="592" t="s">
        <v>718</v>
      </c>
      <c r="T942" s="592" t="s">
        <v>718</v>
      </c>
      <c r="U942" s="592" t="s">
        <v>718</v>
      </c>
      <c r="V942" s="592" t="s">
        <v>718</v>
      </c>
      <c r="W942" s="592" t="s">
        <v>718</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4"/>
        <v>4</v>
      </c>
      <c r="D943" s="419"/>
      <c r="E943" s="593">
        <f>E942</f>
        <v>16</v>
      </c>
      <c r="F943" s="470" t="b">
        <f t="shared" si="275"/>
        <v>1</v>
      </c>
      <c r="G943" s="419"/>
      <c r="H943" s="1055"/>
      <c r="I943" s="1056"/>
      <c r="J943" s="594" t="s">
        <v>720</v>
      </c>
      <c r="K943" s="595" t="str">
        <f t="shared" si="276"/>
        <v>-</v>
      </c>
      <c r="L943" s="596" t="s">
        <v>718</v>
      </c>
      <c r="M943" s="596" t="s">
        <v>718</v>
      </c>
      <c r="N943" s="596" t="s">
        <v>718</v>
      </c>
      <c r="O943" s="596" t="s">
        <v>718</v>
      </c>
      <c r="P943" s="596" t="s">
        <v>718</v>
      </c>
      <c r="Q943" s="596" t="s">
        <v>718</v>
      </c>
      <c r="R943" s="466">
        <v>0</v>
      </c>
      <c r="S943" s="466" t="b">
        <v>1</v>
      </c>
      <c r="T943" s="596" t="s">
        <v>718</v>
      </c>
      <c r="U943" s="596" t="s">
        <v>718</v>
      </c>
      <c r="V943" s="596" t="s">
        <v>718</v>
      </c>
      <c r="W943" s="596" t="s">
        <v>718</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4"/>
        <v>4</v>
      </c>
      <c r="D944" s="419"/>
      <c r="E944" s="593">
        <f>E943</f>
        <v>16</v>
      </c>
      <c r="F944" s="470" t="b">
        <f t="shared" si="275"/>
        <v>1</v>
      </c>
      <c r="G944" s="419"/>
      <c r="H944" s="1057"/>
      <c r="I944" s="1058"/>
      <c r="J944" s="594" t="s">
        <v>721</v>
      </c>
      <c r="K944" s="595" t="str">
        <f t="shared" si="276"/>
        <v>-</v>
      </c>
      <c r="L944" s="596" t="s">
        <v>722</v>
      </c>
      <c r="M944" s="596" t="s">
        <v>722</v>
      </c>
      <c r="N944" s="596" t="s">
        <v>722</v>
      </c>
      <c r="O944" s="596" t="s">
        <v>722</v>
      </c>
      <c r="P944" s="596" t="s">
        <v>722</v>
      </c>
      <c r="Q944" s="596" t="s">
        <v>722</v>
      </c>
      <c r="R944" s="596" t="s">
        <v>722</v>
      </c>
      <c r="S944" s="596" t="s">
        <v>722</v>
      </c>
      <c r="T944" s="596" t="s">
        <v>722</v>
      </c>
      <c r="U944" s="596" t="s">
        <v>722</v>
      </c>
      <c r="V944" s="596" t="s">
        <v>722</v>
      </c>
      <c r="W944" s="596" t="s">
        <v>722</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4"/>
        <v>4</v>
      </c>
      <c r="D945" s="419"/>
      <c r="E945" s="593">
        <f>E944</f>
        <v>16</v>
      </c>
      <c r="F945" s="470" t="b">
        <f t="shared" si="275"/>
        <v>1</v>
      </c>
      <c r="G945" s="419"/>
      <c r="H945" s="1059"/>
      <c r="I945" s="1060"/>
      <c r="J945" s="579" t="s">
        <v>723</v>
      </c>
      <c r="K945" s="597" t="str">
        <f t="shared" si="276"/>
        <v>-</v>
      </c>
      <c r="L945" s="594" t="s">
        <v>718</v>
      </c>
      <c r="M945" s="594" t="s">
        <v>718</v>
      </c>
      <c r="N945" s="594" t="s">
        <v>718</v>
      </c>
      <c r="O945" s="594" t="s">
        <v>718</v>
      </c>
      <c r="P945" s="594" t="s">
        <v>718</v>
      </c>
      <c r="Q945" s="594" t="s">
        <v>718</v>
      </c>
      <c r="R945" s="594" t="s">
        <v>718</v>
      </c>
      <c r="S945" s="594" t="s">
        <v>718</v>
      </c>
      <c r="T945" s="594" t="s">
        <v>718</v>
      </c>
      <c r="U945" s="594" t="s">
        <v>718</v>
      </c>
      <c r="V945" s="598" t="s">
        <v>718</v>
      </c>
      <c r="W945" s="598" t="s">
        <v>718</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ref="C946:C977" si="277">INT($C$866)+3</f>
        <v>4</v>
      </c>
      <c r="D946" s="419"/>
      <c r="E946" s="476">
        <v>17</v>
      </c>
      <c r="F946" s="470" t="b">
        <f t="shared" si="275"/>
        <v>1</v>
      </c>
      <c r="G946" s="419"/>
      <c r="H946" s="590" t="s">
        <v>746</v>
      </c>
      <c r="I946" s="590"/>
      <c r="J946" s="571" t="s">
        <v>717</v>
      </c>
      <c r="K946" s="591" t="str">
        <f t="shared" si="276"/>
        <v>-</v>
      </c>
      <c r="L946" s="592" t="s">
        <v>718</v>
      </c>
      <c r="M946" s="599">
        <v>42</v>
      </c>
      <c r="N946" s="592" t="s">
        <v>718</v>
      </c>
      <c r="O946" s="592" t="s">
        <v>718</v>
      </c>
      <c r="P946" s="592" t="s">
        <v>718</v>
      </c>
      <c r="Q946" s="592" t="s">
        <v>718</v>
      </c>
      <c r="R946" s="592" t="s">
        <v>718</v>
      </c>
      <c r="S946" s="592" t="s">
        <v>718</v>
      </c>
      <c r="T946" s="592" t="s">
        <v>718</v>
      </c>
      <c r="U946" s="592" t="s">
        <v>718</v>
      </c>
      <c r="V946" s="592" t="s">
        <v>718</v>
      </c>
      <c r="W946" s="592" t="s">
        <v>718</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ht="15" customHeight="1" outlineLevel="3" x14ac:dyDescent="0.25">
      <c r="A947" s="392"/>
      <c r="B947" s="401"/>
      <c r="C947" s="394">
        <f t="shared" si="277"/>
        <v>4</v>
      </c>
      <c r="D947" s="419"/>
      <c r="E947" s="593">
        <f>E946</f>
        <v>17</v>
      </c>
      <c r="F947" s="470" t="b">
        <f t="shared" si="275"/>
        <v>1</v>
      </c>
      <c r="G947" s="419"/>
      <c r="H947" s="1055" t="s">
        <v>747</v>
      </c>
      <c r="I947" s="1056"/>
      <c r="J947" s="594" t="s">
        <v>720</v>
      </c>
      <c r="K947" s="595" t="str">
        <f t="shared" si="276"/>
        <v>-</v>
      </c>
      <c r="L947" s="596" t="s">
        <v>718</v>
      </c>
      <c r="M947" s="596" t="s">
        <v>718</v>
      </c>
      <c r="N947" s="596" t="s">
        <v>718</v>
      </c>
      <c r="O947" s="596" t="s">
        <v>718</v>
      </c>
      <c r="P947" s="596" t="s">
        <v>718</v>
      </c>
      <c r="Q947" s="596" t="s">
        <v>718</v>
      </c>
      <c r="R947" s="466">
        <v>0</v>
      </c>
      <c r="S947" s="596" t="s">
        <v>718</v>
      </c>
      <c r="T947" s="596" t="s">
        <v>718</v>
      </c>
      <c r="U947" s="596" t="s">
        <v>718</v>
      </c>
      <c r="V947" s="596" t="s">
        <v>718</v>
      </c>
      <c r="W947" s="596" t="s">
        <v>718</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7"/>
        <v>4</v>
      </c>
      <c r="D948" s="419"/>
      <c r="E948" s="593">
        <f>E947</f>
        <v>17</v>
      </c>
      <c r="F948" s="470" t="b">
        <f t="shared" si="275"/>
        <v>1</v>
      </c>
      <c r="G948" s="419"/>
      <c r="H948" s="1057"/>
      <c r="I948" s="1058"/>
      <c r="J948" s="594" t="s">
        <v>721</v>
      </c>
      <c r="K948" s="595" t="str">
        <f t="shared" si="276"/>
        <v>-</v>
      </c>
      <c r="L948" s="596" t="s">
        <v>722</v>
      </c>
      <c r="M948" s="596" t="s">
        <v>722</v>
      </c>
      <c r="N948" s="596" t="s">
        <v>722</v>
      </c>
      <c r="O948" s="596" t="s">
        <v>722</v>
      </c>
      <c r="P948" s="596" t="s">
        <v>722</v>
      </c>
      <c r="Q948" s="596" t="s">
        <v>722</v>
      </c>
      <c r="R948" s="596" t="s">
        <v>722</v>
      </c>
      <c r="S948" s="596" t="s">
        <v>722</v>
      </c>
      <c r="T948" s="596" t="s">
        <v>722</v>
      </c>
      <c r="U948" s="596" t="s">
        <v>722</v>
      </c>
      <c r="V948" s="596" t="s">
        <v>722</v>
      </c>
      <c r="W948" s="596" t="s">
        <v>722</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7"/>
        <v>4</v>
      </c>
      <c r="D949" s="419"/>
      <c r="E949" s="593">
        <f>E948</f>
        <v>17</v>
      </c>
      <c r="F949" s="470" t="b">
        <f t="shared" si="275"/>
        <v>1</v>
      </c>
      <c r="G949" s="419"/>
      <c r="H949" s="1059"/>
      <c r="I949" s="1060"/>
      <c r="J949" s="579" t="s">
        <v>723</v>
      </c>
      <c r="K949" s="597" t="str">
        <f t="shared" si="276"/>
        <v>-</v>
      </c>
      <c r="L949" s="594" t="s">
        <v>718</v>
      </c>
      <c r="M949" s="594" t="s">
        <v>718</v>
      </c>
      <c r="N949" s="594" t="s">
        <v>718</v>
      </c>
      <c r="O949" s="594" t="s">
        <v>718</v>
      </c>
      <c r="P949" s="594" t="s">
        <v>718</v>
      </c>
      <c r="Q949" s="594" t="s">
        <v>718</v>
      </c>
      <c r="R949" s="594" t="s">
        <v>718</v>
      </c>
      <c r="S949" s="594" t="s">
        <v>718</v>
      </c>
      <c r="T949" s="594" t="s">
        <v>718</v>
      </c>
      <c r="U949" s="594" t="s">
        <v>718</v>
      </c>
      <c r="V949" s="598" t="s">
        <v>718</v>
      </c>
      <c r="W949" s="598" t="s">
        <v>718</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7"/>
        <v>4</v>
      </c>
      <c r="D950" s="419"/>
      <c r="E950" s="476">
        <v>18</v>
      </c>
      <c r="F950" s="470" t="b">
        <f t="shared" si="275"/>
        <v>1</v>
      </c>
      <c r="G950" s="419"/>
      <c r="H950" s="590" t="s">
        <v>748</v>
      </c>
      <c r="I950" s="590"/>
      <c r="J950" s="571" t="s">
        <v>717</v>
      </c>
      <c r="K950" s="591" t="str">
        <f t="shared" si="276"/>
        <v>-</v>
      </c>
      <c r="L950" s="592" t="s">
        <v>718</v>
      </c>
      <c r="M950" s="592" t="s">
        <v>718</v>
      </c>
      <c r="N950" s="592" t="s">
        <v>718</v>
      </c>
      <c r="O950" s="592" t="s">
        <v>718</v>
      </c>
      <c r="P950" s="592" t="s">
        <v>718</v>
      </c>
      <c r="Q950" s="592" t="s">
        <v>718</v>
      </c>
      <c r="R950" s="592" t="s">
        <v>718</v>
      </c>
      <c r="S950" s="592" t="s">
        <v>718</v>
      </c>
      <c r="T950" s="592" t="s">
        <v>718</v>
      </c>
      <c r="U950" s="592" t="s">
        <v>718</v>
      </c>
      <c r="V950" s="592" t="s">
        <v>718</v>
      </c>
      <c r="W950" s="592" t="s">
        <v>718</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ht="15" customHeight="1" outlineLevel="3" x14ac:dyDescent="0.25">
      <c r="A951" s="392"/>
      <c r="B951" s="401"/>
      <c r="C951" s="394">
        <f t="shared" si="277"/>
        <v>4</v>
      </c>
      <c r="D951" s="419"/>
      <c r="E951" s="593">
        <f>E950</f>
        <v>18</v>
      </c>
      <c r="F951" s="470" t="b">
        <f t="shared" si="275"/>
        <v>1</v>
      </c>
      <c r="G951" s="419"/>
      <c r="H951" s="1055" t="s">
        <v>749</v>
      </c>
      <c r="I951" s="1056"/>
      <c r="J951" s="594" t="s">
        <v>720</v>
      </c>
      <c r="K951" s="595" t="str">
        <f t="shared" si="276"/>
        <v>-</v>
      </c>
      <c r="L951" s="596" t="s">
        <v>718</v>
      </c>
      <c r="M951" s="596" t="s">
        <v>718</v>
      </c>
      <c r="N951" s="596" t="s">
        <v>718</v>
      </c>
      <c r="O951" s="466">
        <v>1</v>
      </c>
      <c r="P951" s="596" t="s">
        <v>718</v>
      </c>
      <c r="Q951" s="596" t="s">
        <v>718</v>
      </c>
      <c r="R951" s="596" t="s">
        <v>718</v>
      </c>
      <c r="S951" s="596" t="s">
        <v>718</v>
      </c>
      <c r="T951" s="596" t="s">
        <v>718</v>
      </c>
      <c r="U951" s="596" t="s">
        <v>718</v>
      </c>
      <c r="V951" s="596" t="s">
        <v>718</v>
      </c>
      <c r="W951" s="596" t="s">
        <v>718</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7"/>
        <v>4</v>
      </c>
      <c r="D952" s="419"/>
      <c r="E952" s="593">
        <f>E951</f>
        <v>18</v>
      </c>
      <c r="F952" s="470" t="b">
        <f t="shared" si="275"/>
        <v>1</v>
      </c>
      <c r="G952" s="419"/>
      <c r="H952" s="1057"/>
      <c r="I952" s="1058"/>
      <c r="J952" s="594" t="s">
        <v>721</v>
      </c>
      <c r="K952" s="595" t="str">
        <f t="shared" si="276"/>
        <v>-</v>
      </c>
      <c r="L952" s="596" t="s">
        <v>722</v>
      </c>
      <c r="M952" s="466">
        <v>38</v>
      </c>
      <c r="N952" s="596" t="s">
        <v>722</v>
      </c>
      <c r="O952" s="596" t="s">
        <v>722</v>
      </c>
      <c r="P952" s="596" t="s">
        <v>722</v>
      </c>
      <c r="Q952" s="596" t="s">
        <v>722</v>
      </c>
      <c r="R952" s="596" t="s">
        <v>722</v>
      </c>
      <c r="S952" s="596" t="s">
        <v>722</v>
      </c>
      <c r="T952" s="596" t="s">
        <v>722</v>
      </c>
      <c r="U952" s="596" t="s">
        <v>722</v>
      </c>
      <c r="V952" s="596" t="s">
        <v>722</v>
      </c>
      <c r="W952" s="596" t="s">
        <v>722</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7"/>
        <v>4</v>
      </c>
      <c r="D953" s="419"/>
      <c r="E953" s="593">
        <f>E952</f>
        <v>18</v>
      </c>
      <c r="F953" s="470" t="b">
        <f t="shared" si="275"/>
        <v>1</v>
      </c>
      <c r="G953" s="419"/>
      <c r="H953" s="1059"/>
      <c r="I953" s="1060"/>
      <c r="J953" s="579" t="s">
        <v>723</v>
      </c>
      <c r="K953" s="597" t="str">
        <f t="shared" si="276"/>
        <v>-</v>
      </c>
      <c r="L953" s="594" t="s">
        <v>718</v>
      </c>
      <c r="M953" s="594" t="s">
        <v>718</v>
      </c>
      <c r="N953" s="594" t="s">
        <v>718</v>
      </c>
      <c r="O953" s="594" t="s">
        <v>718</v>
      </c>
      <c r="P953" s="594" t="s">
        <v>718</v>
      </c>
      <c r="Q953" s="594" t="s">
        <v>718</v>
      </c>
      <c r="R953" s="594" t="s">
        <v>718</v>
      </c>
      <c r="S953" s="594" t="s">
        <v>718</v>
      </c>
      <c r="T953" s="594" t="s">
        <v>718</v>
      </c>
      <c r="U953" s="594" t="s">
        <v>718</v>
      </c>
      <c r="V953" s="598" t="s">
        <v>718</v>
      </c>
      <c r="W953" s="598" t="s">
        <v>718</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7"/>
        <v>4</v>
      </c>
      <c r="D954" s="419"/>
      <c r="E954" s="476">
        <v>19</v>
      </c>
      <c r="F954" s="470" t="b">
        <f t="shared" si="275"/>
        <v>1</v>
      </c>
      <c r="G954" s="419"/>
      <c r="H954" s="590" t="s">
        <v>750</v>
      </c>
      <c r="I954" s="590"/>
      <c r="J954" s="571" t="s">
        <v>717</v>
      </c>
      <c r="K954" s="591" t="str">
        <f t="shared" si="276"/>
        <v>-</v>
      </c>
      <c r="L954" s="592" t="s">
        <v>718</v>
      </c>
      <c r="M954" s="592" t="s">
        <v>718</v>
      </c>
      <c r="N954" s="592" t="s">
        <v>718</v>
      </c>
      <c r="O954" s="592" t="s">
        <v>718</v>
      </c>
      <c r="P954" s="592" t="s">
        <v>718</v>
      </c>
      <c r="Q954" s="592" t="s">
        <v>718</v>
      </c>
      <c r="R954" s="592" t="s">
        <v>718</v>
      </c>
      <c r="S954" s="592" t="s">
        <v>718</v>
      </c>
      <c r="T954" s="592" t="s">
        <v>718</v>
      </c>
      <c r="U954" s="592" t="s">
        <v>718</v>
      </c>
      <c r="V954" s="592" t="s">
        <v>718</v>
      </c>
      <c r="W954" s="592" t="s">
        <v>718</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ht="15" customHeight="1" outlineLevel="3" x14ac:dyDescent="0.25">
      <c r="A955" s="392"/>
      <c r="B955" s="401"/>
      <c r="C955" s="394">
        <f t="shared" si="277"/>
        <v>4</v>
      </c>
      <c r="D955" s="419"/>
      <c r="E955" s="593">
        <f>E954</f>
        <v>19</v>
      </c>
      <c r="F955" s="470" t="b">
        <f t="shared" si="275"/>
        <v>1</v>
      </c>
      <c r="G955" s="419"/>
      <c r="H955" s="1055" t="s">
        <v>751</v>
      </c>
      <c r="I955" s="1056"/>
      <c r="J955" s="594" t="s">
        <v>720</v>
      </c>
      <c r="K955" s="595">
        <f t="shared" si="276"/>
        <v>43536</v>
      </c>
      <c r="L955" s="466">
        <v>11</v>
      </c>
      <c r="M955" s="596" t="s">
        <v>718</v>
      </c>
      <c r="N955" s="596" t="s">
        <v>718</v>
      </c>
      <c r="O955" s="596" t="s">
        <v>718</v>
      </c>
      <c r="P955" s="596" t="s">
        <v>718</v>
      </c>
      <c r="Q955" s="596" t="s">
        <v>718</v>
      </c>
      <c r="R955" s="596" t="s">
        <v>718</v>
      </c>
      <c r="S955" s="596" t="s">
        <v>718</v>
      </c>
      <c r="T955" s="596" t="s">
        <v>718</v>
      </c>
      <c r="U955" s="596" t="s">
        <v>718</v>
      </c>
      <c r="V955" s="596" t="s">
        <v>718</v>
      </c>
      <c r="W955" s="596" t="s">
        <v>718</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7"/>
        <v>4</v>
      </c>
      <c r="D956" s="419"/>
      <c r="E956" s="593">
        <f>E955</f>
        <v>19</v>
      </c>
      <c r="F956" s="470" t="b">
        <f t="shared" si="275"/>
        <v>1</v>
      </c>
      <c r="G956" s="419"/>
      <c r="H956" s="1057"/>
      <c r="I956" s="1058"/>
      <c r="J956" s="594" t="s">
        <v>721</v>
      </c>
      <c r="K956" s="595" t="str">
        <f t="shared" si="276"/>
        <v>-</v>
      </c>
      <c r="L956" s="596" t="s">
        <v>722</v>
      </c>
      <c r="M956" s="596" t="s">
        <v>722</v>
      </c>
      <c r="N956" s="466">
        <v>20</v>
      </c>
      <c r="O956" s="466">
        <v>3</v>
      </c>
      <c r="P956" s="596" t="s">
        <v>722</v>
      </c>
      <c r="Q956" s="596" t="s">
        <v>722</v>
      </c>
      <c r="R956" s="596" t="s">
        <v>722</v>
      </c>
      <c r="S956" s="596" t="s">
        <v>722</v>
      </c>
      <c r="T956" s="596" t="s">
        <v>722</v>
      </c>
      <c r="U956" s="596" t="s">
        <v>722</v>
      </c>
      <c r="V956" s="596" t="s">
        <v>722</v>
      </c>
      <c r="W956" s="466">
        <v>0.1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7"/>
        <v>4</v>
      </c>
      <c r="D957" s="419"/>
      <c r="E957" s="593">
        <f>E956</f>
        <v>19</v>
      </c>
      <c r="F957" s="470" t="b">
        <f t="shared" si="275"/>
        <v>1</v>
      </c>
      <c r="G957" s="419"/>
      <c r="H957" s="1059"/>
      <c r="I957" s="1060"/>
      <c r="J957" s="579" t="s">
        <v>723</v>
      </c>
      <c r="K957" s="597" t="str">
        <f t="shared" si="276"/>
        <v>-</v>
      </c>
      <c r="L957" s="594" t="s">
        <v>718</v>
      </c>
      <c r="M957" s="594" t="s">
        <v>718</v>
      </c>
      <c r="N957" s="594" t="s">
        <v>718</v>
      </c>
      <c r="O957" s="594" t="s">
        <v>718</v>
      </c>
      <c r="P957" s="594" t="s">
        <v>718</v>
      </c>
      <c r="Q957" s="594" t="s">
        <v>718</v>
      </c>
      <c r="R957" s="594" t="s">
        <v>718</v>
      </c>
      <c r="S957" s="594" t="s">
        <v>718</v>
      </c>
      <c r="T957" s="594" t="s">
        <v>718</v>
      </c>
      <c r="U957" s="594" t="s">
        <v>718</v>
      </c>
      <c r="V957" s="598" t="s">
        <v>718</v>
      </c>
      <c r="W957" s="602">
        <v>0.75</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7"/>
        <v>4</v>
      </c>
      <c r="D958" s="419"/>
      <c r="E958" s="476">
        <v>20</v>
      </c>
      <c r="F958" s="470" t="b">
        <f t="shared" si="275"/>
        <v>1</v>
      </c>
      <c r="G958" s="419"/>
      <c r="H958" s="590" t="s">
        <v>752</v>
      </c>
      <c r="I958" s="590"/>
      <c r="J958" s="571" t="s">
        <v>717</v>
      </c>
      <c r="K958" s="591" t="str">
        <f t="shared" si="276"/>
        <v>-</v>
      </c>
      <c r="L958" s="592" t="s">
        <v>718</v>
      </c>
      <c r="M958" s="592" t="s">
        <v>718</v>
      </c>
      <c r="N958" s="592" t="s">
        <v>718</v>
      </c>
      <c r="O958" s="592" t="s">
        <v>718</v>
      </c>
      <c r="P958" s="592" t="s">
        <v>718</v>
      </c>
      <c r="Q958" s="592" t="s">
        <v>718</v>
      </c>
      <c r="R958" s="592" t="s">
        <v>718</v>
      </c>
      <c r="S958" s="592" t="s">
        <v>718</v>
      </c>
      <c r="T958" s="592" t="s">
        <v>718</v>
      </c>
      <c r="U958" s="592" t="s">
        <v>718</v>
      </c>
      <c r="V958" s="592" t="s">
        <v>718</v>
      </c>
      <c r="W958" s="592" t="s">
        <v>718</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ht="15" customHeight="1" outlineLevel="3" x14ac:dyDescent="0.25">
      <c r="A959" s="392"/>
      <c r="B959" s="401"/>
      <c r="C959" s="394">
        <f t="shared" si="277"/>
        <v>4</v>
      </c>
      <c r="D959" s="419"/>
      <c r="E959" s="593">
        <f>E958</f>
        <v>20</v>
      </c>
      <c r="F959" s="470" t="b">
        <f t="shared" si="275"/>
        <v>1</v>
      </c>
      <c r="G959" s="419"/>
      <c r="H959" s="1055" t="s">
        <v>753</v>
      </c>
      <c r="I959" s="1056"/>
      <c r="J959" s="594" t="s">
        <v>720</v>
      </c>
      <c r="K959" s="595">
        <f t="shared" si="276"/>
        <v>43711</v>
      </c>
      <c r="L959" s="466">
        <v>36</v>
      </c>
      <c r="M959" s="596" t="s">
        <v>718</v>
      </c>
      <c r="N959" s="596" t="s">
        <v>718</v>
      </c>
      <c r="O959" s="596" t="s">
        <v>718</v>
      </c>
      <c r="P959" s="596" t="s">
        <v>718</v>
      </c>
      <c r="Q959" s="596" t="s">
        <v>718</v>
      </c>
      <c r="R959" s="596" t="s">
        <v>718</v>
      </c>
      <c r="S959" s="596" t="s">
        <v>718</v>
      </c>
      <c r="T959" s="596" t="s">
        <v>718</v>
      </c>
      <c r="U959" s="596" t="s">
        <v>718</v>
      </c>
      <c r="V959" s="596" t="s">
        <v>718</v>
      </c>
      <c r="W959" s="596" t="s">
        <v>718</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7"/>
        <v>4</v>
      </c>
      <c r="D960" s="419"/>
      <c r="E960" s="593">
        <f>E959</f>
        <v>20</v>
      </c>
      <c r="F960" s="470" t="b">
        <f t="shared" si="275"/>
        <v>1</v>
      </c>
      <c r="G960" s="419"/>
      <c r="H960" s="1057"/>
      <c r="I960" s="1058"/>
      <c r="J960" s="594" t="s">
        <v>721</v>
      </c>
      <c r="K960" s="595" t="str">
        <f t="shared" si="276"/>
        <v>-</v>
      </c>
      <c r="L960" s="596" t="s">
        <v>722</v>
      </c>
      <c r="M960" s="596" t="s">
        <v>722</v>
      </c>
      <c r="N960" s="466">
        <v>20</v>
      </c>
      <c r="O960" s="466">
        <v>6</v>
      </c>
      <c r="P960" s="596" t="s">
        <v>722</v>
      </c>
      <c r="Q960" s="596" t="s">
        <v>722</v>
      </c>
      <c r="R960" s="596" t="s">
        <v>722</v>
      </c>
      <c r="S960" s="596" t="s">
        <v>722</v>
      </c>
      <c r="T960" s="596" t="s">
        <v>722</v>
      </c>
      <c r="U960" s="596" t="s">
        <v>722</v>
      </c>
      <c r="V960" s="596" t="s">
        <v>722</v>
      </c>
      <c r="W960" s="466">
        <v>0.1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7"/>
        <v>4</v>
      </c>
      <c r="D961" s="419"/>
      <c r="E961" s="593">
        <f>E960</f>
        <v>20</v>
      </c>
      <c r="F961" s="470" t="b">
        <f t="shared" si="275"/>
        <v>1</v>
      </c>
      <c r="G961" s="419"/>
      <c r="H961" s="1059"/>
      <c r="I961" s="1060"/>
      <c r="J961" s="579" t="s">
        <v>723</v>
      </c>
      <c r="K961" s="597" t="str">
        <f t="shared" si="276"/>
        <v>-</v>
      </c>
      <c r="L961" s="594" t="s">
        <v>718</v>
      </c>
      <c r="M961" s="594" t="s">
        <v>718</v>
      </c>
      <c r="N961" s="594" t="s">
        <v>718</v>
      </c>
      <c r="O961" s="594" t="s">
        <v>718</v>
      </c>
      <c r="P961" s="594" t="s">
        <v>718</v>
      </c>
      <c r="Q961" s="594" t="s">
        <v>718</v>
      </c>
      <c r="R961" s="594" t="s">
        <v>718</v>
      </c>
      <c r="S961" s="594" t="s">
        <v>718</v>
      </c>
      <c r="T961" s="594" t="s">
        <v>718</v>
      </c>
      <c r="U961" s="594" t="s">
        <v>718</v>
      </c>
      <c r="V961" s="598" t="s">
        <v>718</v>
      </c>
      <c r="W961" s="602">
        <v>0.75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7"/>
        <v>4</v>
      </c>
      <c r="D962" s="419"/>
      <c r="E962" s="476">
        <v>21</v>
      </c>
      <c r="F962" s="470" t="b">
        <f t="shared" si="275"/>
        <v>1</v>
      </c>
      <c r="G962" s="419"/>
      <c r="H962" s="590" t="s">
        <v>754</v>
      </c>
      <c r="I962" s="590"/>
      <c r="J962" s="571" t="s">
        <v>717</v>
      </c>
      <c r="K962" s="591" t="str">
        <f t="shared" si="276"/>
        <v>-</v>
      </c>
      <c r="L962" s="592" t="s">
        <v>718</v>
      </c>
      <c r="M962" s="592" t="s">
        <v>718</v>
      </c>
      <c r="N962" s="592" t="s">
        <v>718</v>
      </c>
      <c r="O962" s="592" t="s">
        <v>718</v>
      </c>
      <c r="P962" s="592" t="s">
        <v>718</v>
      </c>
      <c r="Q962" s="592" t="s">
        <v>718</v>
      </c>
      <c r="R962" s="592" t="s">
        <v>718</v>
      </c>
      <c r="S962" s="592" t="s">
        <v>718</v>
      </c>
      <c r="T962" s="592" t="s">
        <v>718</v>
      </c>
      <c r="U962" s="592" t="s">
        <v>718</v>
      </c>
      <c r="V962" s="592" t="s">
        <v>718</v>
      </c>
      <c r="W962" s="592" t="s">
        <v>718</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ht="15" customHeight="1" outlineLevel="3" x14ac:dyDescent="0.25">
      <c r="A963" s="392"/>
      <c r="B963" s="401"/>
      <c r="C963" s="394">
        <f t="shared" si="277"/>
        <v>4</v>
      </c>
      <c r="D963" s="419"/>
      <c r="E963" s="593">
        <f>E962</f>
        <v>21</v>
      </c>
      <c r="F963" s="470" t="b">
        <f t="shared" si="275"/>
        <v>1</v>
      </c>
      <c r="G963" s="419"/>
      <c r="H963" s="1055" t="s">
        <v>755</v>
      </c>
      <c r="I963" s="1056"/>
      <c r="J963" s="594" t="s">
        <v>720</v>
      </c>
      <c r="K963" s="595">
        <f t="shared" si="276"/>
        <v>43753</v>
      </c>
      <c r="L963" s="466">
        <v>42</v>
      </c>
      <c r="M963" s="596" t="s">
        <v>718</v>
      </c>
      <c r="N963" s="596" t="s">
        <v>718</v>
      </c>
      <c r="O963" s="596" t="s">
        <v>718</v>
      </c>
      <c r="P963" s="596" t="s">
        <v>718</v>
      </c>
      <c r="Q963" s="596" t="s">
        <v>718</v>
      </c>
      <c r="R963" s="596" t="s">
        <v>718</v>
      </c>
      <c r="S963" s="596" t="s">
        <v>718</v>
      </c>
      <c r="T963" s="596" t="s">
        <v>718</v>
      </c>
      <c r="U963" s="596" t="s">
        <v>718</v>
      </c>
      <c r="V963" s="596" t="s">
        <v>718</v>
      </c>
      <c r="W963" s="596" t="s">
        <v>718</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7"/>
        <v>4</v>
      </c>
      <c r="D964" s="419"/>
      <c r="E964" s="593">
        <f>E963</f>
        <v>21</v>
      </c>
      <c r="F964" s="470" t="b">
        <f t="shared" si="275"/>
        <v>1</v>
      </c>
      <c r="G964" s="419"/>
      <c r="H964" s="1057"/>
      <c r="I964" s="1058"/>
      <c r="J964" s="594" t="s">
        <v>721</v>
      </c>
      <c r="K964" s="595" t="str">
        <f t="shared" si="276"/>
        <v>-</v>
      </c>
      <c r="L964" s="596" t="s">
        <v>722</v>
      </c>
      <c r="M964" s="596" t="s">
        <v>722</v>
      </c>
      <c r="N964" s="466">
        <v>28</v>
      </c>
      <c r="O964" s="466">
        <v>3</v>
      </c>
      <c r="P964" s="596" t="s">
        <v>722</v>
      </c>
      <c r="Q964" s="596" t="s">
        <v>722</v>
      </c>
      <c r="R964" s="596" t="s">
        <v>722</v>
      </c>
      <c r="S964" s="596" t="s">
        <v>722</v>
      </c>
      <c r="T964" s="596" t="s">
        <v>722</v>
      </c>
      <c r="U964" s="596" t="s">
        <v>722</v>
      </c>
      <c r="V964" s="596" t="s">
        <v>722</v>
      </c>
      <c r="W964" s="466">
        <v>0.5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7"/>
        <v>4</v>
      </c>
      <c r="D965" s="419"/>
      <c r="E965" s="593">
        <f>E964</f>
        <v>21</v>
      </c>
      <c r="F965" s="470" t="b">
        <f t="shared" si="275"/>
        <v>1</v>
      </c>
      <c r="G965" s="419"/>
      <c r="H965" s="1059"/>
      <c r="I965" s="1060"/>
      <c r="J965" s="579" t="s">
        <v>723</v>
      </c>
      <c r="K965" s="597" t="str">
        <f t="shared" si="276"/>
        <v>-</v>
      </c>
      <c r="L965" s="594" t="s">
        <v>718</v>
      </c>
      <c r="M965" s="594" t="s">
        <v>718</v>
      </c>
      <c r="N965" s="594" t="s">
        <v>718</v>
      </c>
      <c r="O965" s="594" t="s">
        <v>718</v>
      </c>
      <c r="P965" s="594" t="s">
        <v>718</v>
      </c>
      <c r="Q965" s="594" t="s">
        <v>718</v>
      </c>
      <c r="R965" s="594" t="s">
        <v>718</v>
      </c>
      <c r="S965" s="594" t="s">
        <v>718</v>
      </c>
      <c r="T965" s="594" t="s">
        <v>718</v>
      </c>
      <c r="U965" s="594" t="s">
        <v>718</v>
      </c>
      <c r="V965" s="598" t="s">
        <v>718</v>
      </c>
      <c r="W965" s="602">
        <v>0.9</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77"/>
        <v>4</v>
      </c>
      <c r="D966" s="419"/>
      <c r="E966" s="476">
        <v>22</v>
      </c>
      <c r="F966" s="470" t="b">
        <f t="shared" si="275"/>
        <v>1</v>
      </c>
      <c r="G966" s="419"/>
      <c r="H966" s="590" t="s">
        <v>756</v>
      </c>
      <c r="I966" s="590"/>
      <c r="J966" s="571" t="s">
        <v>717</v>
      </c>
      <c r="K966" s="591" t="str">
        <f t="shared" si="276"/>
        <v>-</v>
      </c>
      <c r="L966" s="592" t="s">
        <v>718</v>
      </c>
      <c r="M966" s="592" t="s">
        <v>718</v>
      </c>
      <c r="N966" s="592" t="s">
        <v>718</v>
      </c>
      <c r="O966" s="592" t="s">
        <v>718</v>
      </c>
      <c r="P966" s="592" t="s">
        <v>718</v>
      </c>
      <c r="Q966" s="592" t="s">
        <v>718</v>
      </c>
      <c r="R966" s="592" t="s">
        <v>718</v>
      </c>
      <c r="S966" s="592" t="s">
        <v>718</v>
      </c>
      <c r="T966" s="592" t="s">
        <v>718</v>
      </c>
      <c r="U966" s="592" t="s">
        <v>718</v>
      </c>
      <c r="V966" s="592" t="s">
        <v>718</v>
      </c>
      <c r="W966" s="592" t="s">
        <v>718</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7"/>
        <v>4</v>
      </c>
      <c r="D967" s="419"/>
      <c r="E967" s="593">
        <f>E966</f>
        <v>22</v>
      </c>
      <c r="F967" s="470" t="b">
        <f t="shared" si="275"/>
        <v>1</v>
      </c>
      <c r="G967" s="419"/>
      <c r="H967" s="1055" t="s">
        <v>757</v>
      </c>
      <c r="I967" s="1056"/>
      <c r="J967" s="594" t="s">
        <v>720</v>
      </c>
      <c r="K967" s="595" t="str">
        <f t="shared" si="276"/>
        <v>-</v>
      </c>
      <c r="L967" s="596" t="s">
        <v>718</v>
      </c>
      <c r="M967" s="596" t="s">
        <v>718</v>
      </c>
      <c r="N967" s="466">
        <v>0</v>
      </c>
      <c r="O967" s="596" t="s">
        <v>718</v>
      </c>
      <c r="P967" s="596" t="s">
        <v>718</v>
      </c>
      <c r="Q967" s="596" t="s">
        <v>718</v>
      </c>
      <c r="R967" s="596" t="s">
        <v>718</v>
      </c>
      <c r="S967" s="596" t="s">
        <v>718</v>
      </c>
      <c r="T967" s="596" t="s">
        <v>718</v>
      </c>
      <c r="U967" s="596" t="s">
        <v>718</v>
      </c>
      <c r="V967" s="596" t="s">
        <v>718</v>
      </c>
      <c r="W967" s="596" t="s">
        <v>718</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7"/>
        <v>4</v>
      </c>
      <c r="D968" s="419"/>
      <c r="E968" s="593">
        <f>E967</f>
        <v>22</v>
      </c>
      <c r="F968" s="470" t="b">
        <f t="shared" si="275"/>
        <v>1</v>
      </c>
      <c r="G968" s="419"/>
      <c r="H968" s="1057"/>
      <c r="I968" s="1058"/>
      <c r="J968" s="594" t="s">
        <v>721</v>
      </c>
      <c r="K968" s="595" t="str">
        <f t="shared" si="276"/>
        <v>-</v>
      </c>
      <c r="L968" s="596" t="s">
        <v>722</v>
      </c>
      <c r="M968" s="596" t="s">
        <v>722</v>
      </c>
      <c r="N968" s="596" t="s">
        <v>722</v>
      </c>
      <c r="O968" s="596" t="s">
        <v>722</v>
      </c>
      <c r="P968" s="596" t="s">
        <v>722</v>
      </c>
      <c r="Q968" s="596" t="s">
        <v>722</v>
      </c>
      <c r="R968" s="596" t="s">
        <v>722</v>
      </c>
      <c r="S968" s="596" t="s">
        <v>722</v>
      </c>
      <c r="T968" s="596" t="s">
        <v>722</v>
      </c>
      <c r="U968" s="596" t="s">
        <v>722</v>
      </c>
      <c r="V968" s="596" t="s">
        <v>722</v>
      </c>
      <c r="W968" s="466">
        <v>0.1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7"/>
        <v>4</v>
      </c>
      <c r="D969" s="419"/>
      <c r="E969" s="593">
        <f>E968</f>
        <v>22</v>
      </c>
      <c r="F969" s="470" t="b">
        <f t="shared" si="275"/>
        <v>1</v>
      </c>
      <c r="G969" s="419"/>
      <c r="H969" s="1059"/>
      <c r="I969" s="1060"/>
      <c r="J969" s="579" t="s">
        <v>723</v>
      </c>
      <c r="K969" s="597" t="str">
        <f t="shared" si="276"/>
        <v>-</v>
      </c>
      <c r="L969" s="594" t="s">
        <v>718</v>
      </c>
      <c r="M969" s="594" t="s">
        <v>718</v>
      </c>
      <c r="N969" s="594" t="s">
        <v>718</v>
      </c>
      <c r="O969" s="594" t="s">
        <v>718</v>
      </c>
      <c r="P969" s="594" t="s">
        <v>718</v>
      </c>
      <c r="Q969" s="594" t="s">
        <v>718</v>
      </c>
      <c r="R969" s="594" t="s">
        <v>718</v>
      </c>
      <c r="S969" s="594" t="s">
        <v>718</v>
      </c>
      <c r="T969" s="594" t="s">
        <v>718</v>
      </c>
      <c r="U969" s="594" t="s">
        <v>718</v>
      </c>
      <c r="V969" s="598" t="s">
        <v>718</v>
      </c>
      <c r="W969" s="602">
        <v>0.5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7"/>
        <v>4</v>
      </c>
      <c r="D970" s="419"/>
      <c r="E970" s="476">
        <v>23</v>
      </c>
      <c r="F970" s="470" t="b">
        <f t="shared" si="275"/>
        <v>1</v>
      </c>
      <c r="G970" s="419"/>
      <c r="H970" s="590" t="s">
        <v>758</v>
      </c>
      <c r="I970" s="590"/>
      <c r="J970" s="571" t="s">
        <v>717</v>
      </c>
      <c r="K970" s="591" t="str">
        <f t="shared" si="276"/>
        <v>-</v>
      </c>
      <c r="L970" s="592" t="s">
        <v>718</v>
      </c>
      <c r="M970" s="592" t="s">
        <v>718</v>
      </c>
      <c r="N970" s="592" t="s">
        <v>718</v>
      </c>
      <c r="O970" s="592" t="s">
        <v>718</v>
      </c>
      <c r="P970" s="592" t="s">
        <v>718</v>
      </c>
      <c r="Q970" s="592" t="s">
        <v>718</v>
      </c>
      <c r="R970" s="592" t="s">
        <v>718</v>
      </c>
      <c r="S970" s="592" t="s">
        <v>718</v>
      </c>
      <c r="T970" s="592" t="s">
        <v>718</v>
      </c>
      <c r="U970" s="592" t="s">
        <v>718</v>
      </c>
      <c r="V970" s="592" t="s">
        <v>718</v>
      </c>
      <c r="W970" s="592" t="s">
        <v>718</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7"/>
        <v>4</v>
      </c>
      <c r="D971" s="419"/>
      <c r="E971" s="593">
        <f>E970</f>
        <v>23</v>
      </c>
      <c r="F971" s="470" t="b">
        <f t="shared" si="275"/>
        <v>1</v>
      </c>
      <c r="G971" s="419"/>
      <c r="H971" s="1055" t="s">
        <v>759</v>
      </c>
      <c r="I971" s="1056"/>
      <c r="J971" s="594" t="s">
        <v>720</v>
      </c>
      <c r="K971" s="595" t="str">
        <f t="shared" si="276"/>
        <v>-</v>
      </c>
      <c r="L971" s="596" t="s">
        <v>718</v>
      </c>
      <c r="M971" s="596" t="s">
        <v>718</v>
      </c>
      <c r="N971" s="466">
        <v>0</v>
      </c>
      <c r="O971" s="596" t="s">
        <v>718</v>
      </c>
      <c r="P971" s="596" t="s">
        <v>718</v>
      </c>
      <c r="Q971" s="596" t="s">
        <v>718</v>
      </c>
      <c r="R971" s="596" t="s">
        <v>718</v>
      </c>
      <c r="S971" s="596" t="s">
        <v>718</v>
      </c>
      <c r="T971" s="596" t="s">
        <v>718</v>
      </c>
      <c r="U971" s="596" t="s">
        <v>718</v>
      </c>
      <c r="V971" s="596" t="s">
        <v>718</v>
      </c>
      <c r="W971" s="596" t="s">
        <v>718</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7"/>
        <v>4</v>
      </c>
      <c r="D972" s="419"/>
      <c r="E972" s="593">
        <f>E971</f>
        <v>23</v>
      </c>
      <c r="F972" s="470" t="b">
        <f t="shared" si="275"/>
        <v>1</v>
      </c>
      <c r="G972" s="419"/>
      <c r="H972" s="1057"/>
      <c r="I972" s="1058"/>
      <c r="J972" s="594" t="s">
        <v>721</v>
      </c>
      <c r="K972" s="595" t="str">
        <f t="shared" si="276"/>
        <v>-</v>
      </c>
      <c r="L972" s="596" t="s">
        <v>722</v>
      </c>
      <c r="M972" s="596" t="s">
        <v>722</v>
      </c>
      <c r="N972" s="596" t="s">
        <v>722</v>
      </c>
      <c r="O972" s="596" t="s">
        <v>722</v>
      </c>
      <c r="P972" s="596" t="s">
        <v>722</v>
      </c>
      <c r="Q972" s="596" t="s">
        <v>722</v>
      </c>
      <c r="R972" s="596" t="s">
        <v>722</v>
      </c>
      <c r="S972" s="596" t="s">
        <v>722</v>
      </c>
      <c r="T972" s="596" t="s">
        <v>722</v>
      </c>
      <c r="U972" s="596" t="s">
        <v>722</v>
      </c>
      <c r="V972" s="596" t="s">
        <v>722</v>
      </c>
      <c r="W972" s="466">
        <v>0.1</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7"/>
        <v>4</v>
      </c>
      <c r="D973" s="419"/>
      <c r="E973" s="593">
        <f>E972</f>
        <v>23</v>
      </c>
      <c r="F973" s="470" t="b">
        <f t="shared" si="275"/>
        <v>1</v>
      </c>
      <c r="G973" s="419"/>
      <c r="H973" s="1059"/>
      <c r="I973" s="1060"/>
      <c r="J973" s="579" t="s">
        <v>723</v>
      </c>
      <c r="K973" s="597" t="str">
        <f t="shared" si="276"/>
        <v>-</v>
      </c>
      <c r="L973" s="594" t="s">
        <v>718</v>
      </c>
      <c r="M973" s="594" t="s">
        <v>718</v>
      </c>
      <c r="N973" s="594" t="s">
        <v>718</v>
      </c>
      <c r="O973" s="594" t="s">
        <v>718</v>
      </c>
      <c r="P973" s="594" t="s">
        <v>718</v>
      </c>
      <c r="Q973" s="594" t="s">
        <v>718</v>
      </c>
      <c r="R973" s="594" t="s">
        <v>718</v>
      </c>
      <c r="S973" s="594" t="s">
        <v>718</v>
      </c>
      <c r="T973" s="594" t="s">
        <v>718</v>
      </c>
      <c r="U973" s="594" t="s">
        <v>718</v>
      </c>
      <c r="V973" s="598" t="s">
        <v>718</v>
      </c>
      <c r="W973" s="602">
        <v>0.5</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7"/>
        <v>4</v>
      </c>
      <c r="D974" s="419"/>
      <c r="E974" s="476">
        <v>24</v>
      </c>
      <c r="F974" s="470" t="b">
        <f t="shared" ref="F974:F985" si="278">COUNTIFS($L974:$W974,"-")&lt;&gt;COUNTA($L974:$W974)</f>
        <v>1</v>
      </c>
      <c r="G974" s="419"/>
      <c r="H974" s="590" t="s">
        <v>760</v>
      </c>
      <c r="I974" s="590"/>
      <c r="J974" s="571" t="s">
        <v>717</v>
      </c>
      <c r="K974" s="591" t="str">
        <f t="shared" ref="K974:K985" si="279">IFERROR(DATE(2019,1,($L974-1)*7+1),"-")</f>
        <v>-</v>
      </c>
      <c r="L974" s="592" t="s">
        <v>718</v>
      </c>
      <c r="M974" s="592" t="s">
        <v>718</v>
      </c>
      <c r="N974" s="592" t="s">
        <v>718</v>
      </c>
      <c r="O974" s="592" t="s">
        <v>718</v>
      </c>
      <c r="P974" s="592" t="s">
        <v>718</v>
      </c>
      <c r="Q974" s="592" t="s">
        <v>718</v>
      </c>
      <c r="R974" s="592" t="s">
        <v>718</v>
      </c>
      <c r="S974" s="592" t="s">
        <v>718</v>
      </c>
      <c r="T974" s="592" t="s">
        <v>718</v>
      </c>
      <c r="U974" s="592" t="s">
        <v>718</v>
      </c>
      <c r="V974" s="592" t="s">
        <v>718</v>
      </c>
      <c r="W974" s="592" t="s">
        <v>718</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7"/>
        <v>4</v>
      </c>
      <c r="D975" s="419"/>
      <c r="E975" s="593">
        <f>E974</f>
        <v>24</v>
      </c>
      <c r="F975" s="470" t="b">
        <f t="shared" si="278"/>
        <v>1</v>
      </c>
      <c r="G975" s="419"/>
      <c r="H975" s="1055" t="s">
        <v>761</v>
      </c>
      <c r="I975" s="1056"/>
      <c r="J975" s="594" t="s">
        <v>720</v>
      </c>
      <c r="K975" s="595" t="str">
        <f t="shared" si="279"/>
        <v>-</v>
      </c>
      <c r="L975" s="596" t="s">
        <v>718</v>
      </c>
      <c r="M975" s="596" t="s">
        <v>718</v>
      </c>
      <c r="N975" s="596" t="s">
        <v>718</v>
      </c>
      <c r="O975" s="596" t="s">
        <v>718</v>
      </c>
      <c r="P975" s="596" t="s">
        <v>718</v>
      </c>
      <c r="Q975" s="596" t="s">
        <v>718</v>
      </c>
      <c r="R975" s="596" t="s">
        <v>718</v>
      </c>
      <c r="S975" s="596" t="s">
        <v>718</v>
      </c>
      <c r="T975" s="596" t="s">
        <v>718</v>
      </c>
      <c r="U975" s="596" t="s">
        <v>718</v>
      </c>
      <c r="V975" s="596" t="s">
        <v>718</v>
      </c>
      <c r="W975" s="596" t="s">
        <v>718</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7"/>
        <v>4</v>
      </c>
      <c r="D976" s="419"/>
      <c r="E976" s="593">
        <f>E975</f>
        <v>24</v>
      </c>
      <c r="F976" s="470" t="b">
        <f t="shared" si="278"/>
        <v>1</v>
      </c>
      <c r="G976" s="419"/>
      <c r="H976" s="1057"/>
      <c r="I976" s="1058"/>
      <c r="J976" s="594" t="s">
        <v>721</v>
      </c>
      <c r="K976" s="595" t="str">
        <f t="shared" si="279"/>
        <v>-</v>
      </c>
      <c r="L976" s="596" t="s">
        <v>722</v>
      </c>
      <c r="M976" s="596" t="s">
        <v>722</v>
      </c>
      <c r="N976" s="596" t="s">
        <v>722</v>
      </c>
      <c r="O976" s="596" t="s">
        <v>722</v>
      </c>
      <c r="P976" s="596" t="s">
        <v>722</v>
      </c>
      <c r="Q976" s="596" t="s">
        <v>722</v>
      </c>
      <c r="R976" s="596" t="s">
        <v>722</v>
      </c>
      <c r="S976" s="596" t="s">
        <v>722</v>
      </c>
      <c r="T976" s="596" t="s">
        <v>722</v>
      </c>
      <c r="U976" s="596" t="s">
        <v>722</v>
      </c>
      <c r="V976" s="596" t="s">
        <v>722</v>
      </c>
      <c r="W976" s="596" t="s">
        <v>722</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7"/>
        <v>4</v>
      </c>
      <c r="D977" s="419"/>
      <c r="E977" s="593">
        <f>E976</f>
        <v>24</v>
      </c>
      <c r="F977" s="470" t="b">
        <f t="shared" si="278"/>
        <v>1</v>
      </c>
      <c r="G977" s="419"/>
      <c r="H977" s="1059"/>
      <c r="I977" s="1060"/>
      <c r="J977" s="579" t="s">
        <v>723</v>
      </c>
      <c r="K977" s="597" t="str">
        <f t="shared" si="279"/>
        <v>-</v>
      </c>
      <c r="L977" s="594" t="s">
        <v>718</v>
      </c>
      <c r="M977" s="594" t="s">
        <v>718</v>
      </c>
      <c r="N977" s="594" t="s">
        <v>718</v>
      </c>
      <c r="O977" s="594" t="s">
        <v>718</v>
      </c>
      <c r="P977" s="594" t="s">
        <v>718</v>
      </c>
      <c r="Q977" s="594" t="s">
        <v>718</v>
      </c>
      <c r="R977" s="594" t="s">
        <v>718</v>
      </c>
      <c r="S977" s="594" t="s">
        <v>718</v>
      </c>
      <c r="T977" s="594" t="s">
        <v>718</v>
      </c>
      <c r="U977" s="594" t="s">
        <v>718</v>
      </c>
      <c r="V977" s="598" t="s">
        <v>718</v>
      </c>
      <c r="W977" s="598" t="s">
        <v>718</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ref="C978:C985" si="280">INT($C$866)+3</f>
        <v>4</v>
      </c>
      <c r="D978" s="419"/>
      <c r="E978" s="476">
        <v>25</v>
      </c>
      <c r="F978" s="470" t="b">
        <f t="shared" si="278"/>
        <v>1</v>
      </c>
      <c r="G978" s="419"/>
      <c r="H978" s="590" t="s">
        <v>1128</v>
      </c>
      <c r="I978" s="590"/>
      <c r="J978" s="571" t="s">
        <v>717</v>
      </c>
      <c r="K978" s="591" t="str">
        <f t="shared" si="279"/>
        <v>-</v>
      </c>
      <c r="L978" s="592" t="s">
        <v>718</v>
      </c>
      <c r="M978" s="592" t="s">
        <v>718</v>
      </c>
      <c r="N978" s="592" t="s">
        <v>718</v>
      </c>
      <c r="O978" s="592" t="s">
        <v>718</v>
      </c>
      <c r="P978" s="592" t="s">
        <v>718</v>
      </c>
      <c r="Q978" s="599">
        <v>21</v>
      </c>
      <c r="R978" s="592" t="s">
        <v>718</v>
      </c>
      <c r="S978" s="592" t="s">
        <v>718</v>
      </c>
      <c r="T978" s="592" t="s">
        <v>718</v>
      </c>
      <c r="U978" s="592" t="s">
        <v>718</v>
      </c>
      <c r="V978" s="592" t="s">
        <v>718</v>
      </c>
      <c r="W978" s="592" t="s">
        <v>718</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ht="15" customHeight="1" outlineLevel="3" x14ac:dyDescent="0.25">
      <c r="A979" s="392"/>
      <c r="B979" s="401"/>
      <c r="C979" s="394">
        <f t="shared" si="280"/>
        <v>4</v>
      </c>
      <c r="D979" s="419"/>
      <c r="E979" s="593">
        <f>E978</f>
        <v>25</v>
      </c>
      <c r="F979" s="470" t="b">
        <f t="shared" si="278"/>
        <v>1</v>
      </c>
      <c r="G979" s="419"/>
      <c r="H979" s="1055" t="s">
        <v>1129</v>
      </c>
      <c r="I979" s="1056"/>
      <c r="J979" s="594" t="s">
        <v>720</v>
      </c>
      <c r="K979" s="595" t="str">
        <f t="shared" si="279"/>
        <v>-</v>
      </c>
      <c r="L979" s="596" t="s">
        <v>718</v>
      </c>
      <c r="M979" s="596" t="s">
        <v>718</v>
      </c>
      <c r="N979" s="596" t="s">
        <v>718</v>
      </c>
      <c r="O979" s="596" t="s">
        <v>718</v>
      </c>
      <c r="P979" s="596" t="s">
        <v>718</v>
      </c>
      <c r="Q979" s="596" t="s">
        <v>718</v>
      </c>
      <c r="R979" s="596" t="s">
        <v>718</v>
      </c>
      <c r="S979" s="466" t="b">
        <v>1</v>
      </c>
      <c r="T979" s="596" t="s">
        <v>718</v>
      </c>
      <c r="U979" s="596" t="s">
        <v>718</v>
      </c>
      <c r="V979" s="596" t="s">
        <v>718</v>
      </c>
      <c r="W979" s="596" t="s">
        <v>718</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80"/>
        <v>4</v>
      </c>
      <c r="D980" s="419"/>
      <c r="E980" s="593">
        <f>E979</f>
        <v>25</v>
      </c>
      <c r="F980" s="470" t="b">
        <f t="shared" si="278"/>
        <v>1</v>
      </c>
      <c r="G980" s="419"/>
      <c r="H980" s="1057"/>
      <c r="I980" s="1058"/>
      <c r="J980" s="594" t="s">
        <v>721</v>
      </c>
      <c r="K980" s="595" t="str">
        <f t="shared" si="279"/>
        <v>-</v>
      </c>
      <c r="L980" s="596" t="s">
        <v>722</v>
      </c>
      <c r="M980" s="596" t="s">
        <v>722</v>
      </c>
      <c r="N980" s="596" t="s">
        <v>722</v>
      </c>
      <c r="O980" s="596" t="s">
        <v>722</v>
      </c>
      <c r="P980" s="466">
        <v>21</v>
      </c>
      <c r="Q980" s="596" t="s">
        <v>722</v>
      </c>
      <c r="R980" s="596" t="s">
        <v>722</v>
      </c>
      <c r="S980" s="596" t="s">
        <v>722</v>
      </c>
      <c r="T980" s="596" t="s">
        <v>722</v>
      </c>
      <c r="U980" s="596" t="s">
        <v>722</v>
      </c>
      <c r="V980" s="596" t="s">
        <v>722</v>
      </c>
      <c r="W980" s="596" t="s">
        <v>722</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si="280"/>
        <v>4</v>
      </c>
      <c r="D981" s="419"/>
      <c r="E981" s="593">
        <f>E980</f>
        <v>25</v>
      </c>
      <c r="F981" s="470" t="b">
        <f t="shared" si="278"/>
        <v>1</v>
      </c>
      <c r="G981" s="419"/>
      <c r="H981" s="1059"/>
      <c r="I981" s="1060"/>
      <c r="J981" s="579" t="s">
        <v>723</v>
      </c>
      <c r="K981" s="597" t="str">
        <f t="shared" si="279"/>
        <v>-</v>
      </c>
      <c r="L981" s="594" t="s">
        <v>718</v>
      </c>
      <c r="M981" s="594" t="s">
        <v>718</v>
      </c>
      <c r="N981" s="594" t="s">
        <v>718</v>
      </c>
      <c r="O981" s="594" t="s">
        <v>718</v>
      </c>
      <c r="P981" s="594" t="s">
        <v>718</v>
      </c>
      <c r="Q981" s="594" t="s">
        <v>718</v>
      </c>
      <c r="R981" s="594" t="s">
        <v>718</v>
      </c>
      <c r="S981" s="594" t="s">
        <v>718</v>
      </c>
      <c r="T981" s="594" t="s">
        <v>718</v>
      </c>
      <c r="U981" s="594" t="s">
        <v>718</v>
      </c>
      <c r="V981" s="598" t="s">
        <v>718</v>
      </c>
      <c r="W981" s="598" t="s">
        <v>718</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outlineLevel="3" x14ac:dyDescent="0.25">
      <c r="A982" s="392"/>
      <c r="B982" s="401"/>
      <c r="C982" s="394">
        <f t="shared" si="280"/>
        <v>4</v>
      </c>
      <c r="D982" s="419"/>
      <c r="E982" s="476">
        <v>26</v>
      </c>
      <c r="F982" s="470" t="b">
        <f t="shared" si="278"/>
        <v>1</v>
      </c>
      <c r="G982" s="419"/>
      <c r="H982" s="590" t="s">
        <v>762</v>
      </c>
      <c r="I982" s="590"/>
      <c r="J982" s="571" t="s">
        <v>717</v>
      </c>
      <c r="K982" s="591">
        <f t="shared" si="279"/>
        <v>43452</v>
      </c>
      <c r="L982" s="600">
        <v>-1</v>
      </c>
      <c r="M982" s="592" t="s">
        <v>718</v>
      </c>
      <c r="N982" s="592" t="s">
        <v>718</v>
      </c>
      <c r="O982" s="592" t="s">
        <v>718</v>
      </c>
      <c r="P982" s="592" t="s">
        <v>718</v>
      </c>
      <c r="Q982" s="592" t="s">
        <v>718</v>
      </c>
      <c r="R982" s="592" t="s">
        <v>718</v>
      </c>
      <c r="S982" s="592" t="s">
        <v>718</v>
      </c>
      <c r="T982" s="592" t="s">
        <v>718</v>
      </c>
      <c r="U982" s="592" t="s">
        <v>718</v>
      </c>
      <c r="V982" s="599">
        <v>0.05</v>
      </c>
      <c r="W982" s="592" t="s">
        <v>718</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0"/>
        <v>4</v>
      </c>
      <c r="D983" s="419"/>
      <c r="E983" s="593">
        <f>E982</f>
        <v>26</v>
      </c>
      <c r="F983" s="470" t="b">
        <f t="shared" si="278"/>
        <v>1</v>
      </c>
      <c r="G983" s="419"/>
      <c r="H983" s="1055" t="s">
        <v>763</v>
      </c>
      <c r="I983" s="1056"/>
      <c r="J983" s="594" t="s">
        <v>720</v>
      </c>
      <c r="K983" s="595" t="str">
        <f t="shared" si="279"/>
        <v>-</v>
      </c>
      <c r="L983" s="596" t="s">
        <v>718</v>
      </c>
      <c r="M983" s="596" t="s">
        <v>718</v>
      </c>
      <c r="N983" s="596" t="s">
        <v>718</v>
      </c>
      <c r="O983" s="596" t="s">
        <v>718</v>
      </c>
      <c r="P983" s="596" t="s">
        <v>718</v>
      </c>
      <c r="Q983" s="596" t="s">
        <v>718</v>
      </c>
      <c r="R983" s="596" t="s">
        <v>718</v>
      </c>
      <c r="S983" s="596" t="s">
        <v>718</v>
      </c>
      <c r="T983" s="596" t="s">
        <v>718</v>
      </c>
      <c r="U983" s="596" t="s">
        <v>718</v>
      </c>
      <c r="V983" s="596" t="s">
        <v>718</v>
      </c>
      <c r="W983" s="596" t="s">
        <v>718</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0"/>
        <v>4</v>
      </c>
      <c r="D984" s="419"/>
      <c r="E984" s="593">
        <f>E983</f>
        <v>26</v>
      </c>
      <c r="F984" s="470" t="b">
        <f t="shared" si="278"/>
        <v>1</v>
      </c>
      <c r="G984" s="419"/>
      <c r="H984" s="1057"/>
      <c r="I984" s="1058"/>
      <c r="J984" s="594" t="s">
        <v>721</v>
      </c>
      <c r="K984" s="595" t="str">
        <f t="shared" si="279"/>
        <v>-</v>
      </c>
      <c r="L984" s="596" t="s">
        <v>722</v>
      </c>
      <c r="M984" s="596" t="s">
        <v>722</v>
      </c>
      <c r="N984" s="596" t="s">
        <v>722</v>
      </c>
      <c r="O984" s="596" t="s">
        <v>722</v>
      </c>
      <c r="P984" s="596" t="s">
        <v>722</v>
      </c>
      <c r="Q984" s="596" t="s">
        <v>722</v>
      </c>
      <c r="R984" s="596" t="s">
        <v>722</v>
      </c>
      <c r="S984" s="596" t="s">
        <v>722</v>
      </c>
      <c r="T984" s="596" t="s">
        <v>722</v>
      </c>
      <c r="U984" s="596" t="s">
        <v>722</v>
      </c>
      <c r="V984" s="596" t="s">
        <v>722</v>
      </c>
      <c r="W984" s="596" t="s">
        <v>722</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0"/>
        <v>4</v>
      </c>
      <c r="D985" s="419"/>
      <c r="E985" s="593">
        <f>E984</f>
        <v>26</v>
      </c>
      <c r="F985" s="470" t="b">
        <f t="shared" si="278"/>
        <v>1</v>
      </c>
      <c r="G985" s="419"/>
      <c r="H985" s="1059"/>
      <c r="I985" s="1060"/>
      <c r="J985" s="579" t="s">
        <v>723</v>
      </c>
      <c r="K985" s="597" t="str">
        <f t="shared" si="279"/>
        <v>-</v>
      </c>
      <c r="L985" s="603" t="s">
        <v>718</v>
      </c>
      <c r="M985" s="603" t="s">
        <v>718</v>
      </c>
      <c r="N985" s="603" t="s">
        <v>718</v>
      </c>
      <c r="O985" s="603" t="s">
        <v>718</v>
      </c>
      <c r="P985" s="603" t="s">
        <v>718</v>
      </c>
      <c r="Q985" s="603" t="s">
        <v>718</v>
      </c>
      <c r="R985" s="603" t="s">
        <v>718</v>
      </c>
      <c r="S985" s="603" t="s">
        <v>718</v>
      </c>
      <c r="T985" s="603" t="s">
        <v>718</v>
      </c>
      <c r="U985" s="603" t="s">
        <v>718</v>
      </c>
      <c r="V985" s="602">
        <v>-0.05</v>
      </c>
      <c r="W985" s="598" t="s">
        <v>718</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ht="5.0999999999999996" customHeight="1" outlineLevel="3" x14ac:dyDescent="0.25">
      <c r="A986" s="392"/>
      <c r="B986" s="401"/>
      <c r="C986" s="394">
        <f>INT($C$866)+3.005</f>
        <v>4.0049999999999999</v>
      </c>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t="s">
        <v>447</v>
      </c>
      <c r="AQ986" s="404"/>
      <c r="AR986" s="392"/>
      <c r="AS986" s="392"/>
      <c r="AT986" s="392"/>
    </row>
    <row r="987" spans="1:46" ht="5.0999999999999996" customHeight="1" outlineLevel="2" x14ac:dyDescent="0.25">
      <c r="A987" s="392"/>
      <c r="B987" s="401"/>
      <c r="C987" s="394">
        <f>INT($C$866)+2.005</f>
        <v>3.0049999999999999</v>
      </c>
      <c r="D987" s="419" t="s">
        <v>443</v>
      </c>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04"/>
      <c r="AR987" s="392"/>
      <c r="AS987" s="392"/>
      <c r="AT987" s="392"/>
    </row>
    <row r="988" spans="1:46" outlineLevel="2" x14ac:dyDescent="0.25">
      <c r="A988" s="392"/>
      <c r="B988" s="401"/>
      <c r="C988" s="394">
        <f>INT($C$866)+2</f>
        <v>3</v>
      </c>
      <c r="D988" s="419"/>
      <c r="E988" s="476"/>
      <c r="F988" s="476"/>
      <c r="G988" s="419"/>
      <c r="H988" s="551" t="s">
        <v>764</v>
      </c>
      <c r="I988" s="424"/>
      <c r="J988" s="424"/>
      <c r="K988" s="423"/>
      <c r="L988" s="423"/>
      <c r="M988" s="423"/>
      <c r="N988" s="423"/>
      <c r="O988" s="423"/>
      <c r="P988" s="423"/>
      <c r="Q988" s="423"/>
      <c r="R988" s="423"/>
      <c r="S988" s="423"/>
      <c r="T988" s="423"/>
      <c r="U988" s="423"/>
      <c r="V988" s="423"/>
      <c r="W988" s="423"/>
      <c r="X988" s="423"/>
      <c r="Y988" s="423"/>
      <c r="Z988" s="423"/>
      <c r="AA988" s="423"/>
      <c r="AB988" s="481"/>
      <c r="AC988" s="481"/>
      <c r="AD988" s="481"/>
      <c r="AE988" s="481"/>
      <c r="AF988" s="481"/>
      <c r="AG988" s="481"/>
      <c r="AH988" s="481"/>
      <c r="AI988" s="481"/>
      <c r="AJ988" s="481"/>
      <c r="AK988" s="481"/>
      <c r="AL988" s="481"/>
      <c r="AM988" s="481"/>
      <c r="AN988" s="481"/>
      <c r="AO988" s="481"/>
      <c r="AP988" s="419"/>
      <c r="AQ988" s="404"/>
      <c r="AR988" s="392"/>
      <c r="AS988" s="392"/>
      <c r="AT988" s="392"/>
    </row>
    <row r="989" spans="1:46" outlineLevel="2" x14ac:dyDescent="0.25">
      <c r="A989" s="392"/>
      <c r="B989" s="401"/>
      <c r="C989" s="394">
        <f>INT($C$866)+3</f>
        <v>4</v>
      </c>
      <c r="D989" s="419"/>
      <c r="E989" s="476"/>
      <c r="F989" s="476"/>
      <c r="G989" s="419"/>
      <c r="H989" s="424"/>
      <c r="I989" s="424"/>
      <c r="J989" s="446" t="s">
        <v>765</v>
      </c>
      <c r="K989" s="446"/>
      <c r="L989" s="446"/>
      <c r="M989" s="446"/>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c r="AN989" s="424"/>
      <c r="AO989" s="424"/>
      <c r="AP989" s="419"/>
      <c r="AQ989" s="404"/>
      <c r="AR989" s="392"/>
      <c r="AS989" s="392"/>
      <c r="AT989" s="392"/>
    </row>
    <row r="990" spans="1:46" outlineLevel="2" x14ac:dyDescent="0.25">
      <c r="A990" s="392"/>
      <c r="B990" s="401"/>
      <c r="C990" s="394">
        <v>4</v>
      </c>
      <c r="D990" s="419"/>
      <c r="E990" s="476"/>
      <c r="F990" s="476"/>
      <c r="G990" s="419"/>
      <c r="H990" s="424"/>
      <c r="I990" s="424"/>
      <c r="J990" s="467">
        <v>0.3</v>
      </c>
      <c r="K990" s="467">
        <v>0.35</v>
      </c>
      <c r="L990" s="467">
        <v>0.45</v>
      </c>
      <c r="M990" s="561">
        <v>1</v>
      </c>
      <c r="N990" s="467">
        <v>0.55000000000000004</v>
      </c>
      <c r="O990" s="424" t="s">
        <v>766</v>
      </c>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c r="AN990" s="424"/>
      <c r="AO990" s="424"/>
      <c r="AP990" s="419"/>
      <c r="AQ990" s="404"/>
      <c r="AR990" s="392"/>
      <c r="AS990" s="392"/>
      <c r="AT990" s="392"/>
    </row>
    <row r="991" spans="1:46" outlineLevel="3" x14ac:dyDescent="0.25">
      <c r="A991" s="392"/>
      <c r="B991" s="401"/>
      <c r="C991" s="394">
        <f>INT($C$866)+3</f>
        <v>4</v>
      </c>
      <c r="D991" s="419"/>
      <c r="E991" s="476"/>
      <c r="F991" s="476"/>
      <c r="G991" s="419"/>
      <c r="H991" s="424" t="s">
        <v>767</v>
      </c>
      <c r="I991" s="424"/>
      <c r="J991" s="466">
        <v>0</v>
      </c>
      <c r="K991" s="466">
        <v>0.5</v>
      </c>
      <c r="L991" s="466">
        <v>1.25</v>
      </c>
      <c r="M991" s="440">
        <f>FORECAST(M990,CHOOSE({1,2},L991,N991),CHOOSE({1,2},L990,N990))</f>
        <v>13.624999999999998</v>
      </c>
      <c r="N991" s="466">
        <v>3.5</v>
      </c>
      <c r="O991" s="424" t="s">
        <v>768</v>
      </c>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c r="AN991" s="424"/>
      <c r="AO991" s="424"/>
      <c r="AP991" s="419"/>
      <c r="AQ991" s="404"/>
      <c r="AR991" s="392"/>
      <c r="AS991" s="392"/>
      <c r="AT991" s="392"/>
    </row>
    <row r="992" spans="1:46" ht="5.0999999999999996" customHeight="1" outlineLevel="3" x14ac:dyDescent="0.25">
      <c r="A992" s="392"/>
      <c r="B992" s="401"/>
      <c r="C992" s="394">
        <f>INT($C$866)+3.005</f>
        <v>4.0049999999999999</v>
      </c>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t="s">
        <v>447</v>
      </c>
      <c r="AQ992" s="404"/>
      <c r="AR992" s="392"/>
      <c r="AS992" s="392"/>
      <c r="AT992" s="392"/>
    </row>
    <row r="993" spans="1:46" ht="5.0999999999999996" customHeight="1" outlineLevel="2" x14ac:dyDescent="0.25">
      <c r="A993" s="392"/>
      <c r="B993" s="401"/>
      <c r="C993" s="394">
        <f>INT($C$866)+2.005</f>
        <v>3.0049999999999999</v>
      </c>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04"/>
      <c r="AR993" s="392"/>
      <c r="AS993" s="392"/>
      <c r="AT993" s="392"/>
    </row>
    <row r="994" spans="1:46" ht="5.0999999999999996" customHeight="1" outlineLevel="1" x14ac:dyDescent="0.25">
      <c r="A994" s="392"/>
      <c r="B994" s="429"/>
      <c r="C994" s="430">
        <f>INT($C$866)+1.005</f>
        <v>2.0049999999999999</v>
      </c>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c r="AF994" s="431"/>
      <c r="AG994" s="431"/>
      <c r="AH994" s="431"/>
      <c r="AI994" s="431"/>
      <c r="AJ994" s="431"/>
      <c r="AK994" s="431"/>
      <c r="AL994" s="431"/>
      <c r="AM994" s="431"/>
      <c r="AN994" s="431"/>
      <c r="AO994" s="431"/>
      <c r="AP994" s="431"/>
      <c r="AQ994" s="432" t="s">
        <v>130</v>
      </c>
      <c r="AR994" s="392"/>
      <c r="AS994" s="392"/>
      <c r="AT994" s="392"/>
    </row>
    <row r="995" spans="1:46" ht="5.0999999999999996" customHeight="1" x14ac:dyDescent="0.25">
      <c r="A995" s="392"/>
      <c r="B995" s="433"/>
      <c r="C995" s="434">
        <f>INT($C$866)+0.005</f>
        <v>1.0049999999999999</v>
      </c>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c r="AC995" s="433"/>
      <c r="AD995" s="433"/>
      <c r="AE995" s="433"/>
      <c r="AF995" s="433"/>
      <c r="AG995" s="433"/>
      <c r="AH995" s="433"/>
      <c r="AI995" s="433"/>
      <c r="AJ995" s="433"/>
      <c r="AK995" s="433"/>
      <c r="AL995" s="433"/>
      <c r="AM995" s="433"/>
      <c r="AN995" s="433"/>
      <c r="AO995" s="433"/>
      <c r="AP995" s="433"/>
      <c r="AQ995" s="433"/>
      <c r="AR995" s="392"/>
      <c r="AS995" s="392"/>
      <c r="AT995" s="392"/>
    </row>
    <row r="996" spans="1:46" outlineLevel="2" x14ac:dyDescent="0.25">
      <c r="A996" s="392"/>
      <c r="B996" s="392"/>
      <c r="C996" s="394">
        <f>INT($C$866)+2</f>
        <v>3</v>
      </c>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row>
    <row r="997" spans="1:46" x14ac:dyDescent="0.25">
      <c r="A997" s="392"/>
      <c r="B997" s="392"/>
      <c r="C997" s="393"/>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c r="AA997" s="392"/>
      <c r="AB997" s="392"/>
      <c r="AC997" s="392"/>
      <c r="AD997" s="392"/>
      <c r="AE997" s="392"/>
      <c r="AF997" s="392"/>
      <c r="AG997" s="392"/>
      <c r="AH997" s="392"/>
      <c r="AI997" s="392"/>
      <c r="AJ997" s="392"/>
      <c r="AK997" s="392"/>
      <c r="AL997" s="392"/>
      <c r="AM997" s="392"/>
      <c r="AN997" s="392"/>
      <c r="AO997" s="392"/>
      <c r="AP997" s="392"/>
      <c r="AQ997" s="392"/>
      <c r="AR997" s="392"/>
      <c r="AS997" s="392"/>
      <c r="AT997" s="392"/>
    </row>
    <row r="998" spans="1:46" x14ac:dyDescent="0.25">
      <c r="A998" s="392"/>
      <c r="B998" s="392"/>
      <c r="C998" s="393"/>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c r="AA998" s="392"/>
      <c r="AB998" s="392"/>
      <c r="AC998" s="392"/>
      <c r="AD998" s="392"/>
      <c r="AE998" s="392"/>
      <c r="AF998" s="392"/>
      <c r="AG998" s="392"/>
      <c r="AH998" s="392"/>
      <c r="AI998" s="392"/>
      <c r="AJ998" s="392"/>
      <c r="AK998" s="392"/>
      <c r="AL998" s="392"/>
      <c r="AM998" s="392"/>
      <c r="AN998" s="392"/>
      <c r="AO998" s="392"/>
      <c r="AP998" s="392"/>
      <c r="AQ998" s="392"/>
      <c r="AR998" s="392"/>
      <c r="AS998" s="392"/>
      <c r="AT998" s="392"/>
    </row>
    <row r="999" spans="1:46" x14ac:dyDescent="0.25">
      <c r="A999" s="392"/>
      <c r="B999" s="392"/>
      <c r="C999" s="393"/>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C1003" s="604" t="s">
        <v>769</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770</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97" t="s">
        <v>1035</v>
      </c>
      <c r="L18" s="1098"/>
      <c r="M18" s="1098"/>
      <c r="N18" s="1098"/>
      <c r="O18" s="1098"/>
      <c r="P18" s="1098"/>
      <c r="Q18" s="1098"/>
      <c r="R18" s="1098"/>
      <c r="S18" s="1098"/>
      <c r="T18" s="1098"/>
      <c r="U18" s="1098"/>
      <c r="V18" s="1098"/>
      <c r="W18" s="1098"/>
      <c r="X18" s="1098"/>
      <c r="Y18" s="109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9" t="s">
        <v>1031</v>
      </c>
      <c r="L21" s="1100"/>
      <c r="M21" s="1100"/>
      <c r="N21" s="1100"/>
      <c r="O21" s="1100"/>
      <c r="P21" s="1100"/>
      <c r="Q21" s="1100"/>
      <c r="R21" s="1100"/>
      <c r="S21" s="1100"/>
      <c r="T21" s="1100"/>
      <c r="U21" s="1100"/>
      <c r="V21" s="1100"/>
      <c r="W21" s="1100"/>
      <c r="X21" s="1100"/>
      <c r="Y21" s="1101"/>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1026</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1029</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771</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772</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773</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771</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772</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771</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772</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774</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775</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777</v>
      </c>
      <c r="I57" s="437" t="s">
        <v>1034</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861</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919</v>
      </c>
      <c r="I60" s="440" t="s">
        <v>776</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922</v>
      </c>
      <c r="I63" s="622" t="s">
        <v>776</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923</v>
      </c>
      <c r="I66" s="440" t="s">
        <v>776</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924</v>
      </c>
      <c r="I69" s="440" t="s">
        <v>776</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921</v>
      </c>
      <c r="I72" s="440" t="s">
        <v>776</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925</v>
      </c>
      <c r="I75" s="440" t="s">
        <v>776</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920</v>
      </c>
      <c r="I78" s="440" t="s">
        <v>776</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926</v>
      </c>
      <c r="I81" s="622" t="s">
        <v>776</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927</v>
      </c>
      <c r="I84" s="440" t="s">
        <v>776</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928</v>
      </c>
      <c r="I87" s="440" t="s">
        <v>776</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929</v>
      </c>
      <c r="I90" s="440" t="s">
        <v>776</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930</v>
      </c>
      <c r="I93" s="440" t="s">
        <v>776</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931</v>
      </c>
      <c r="I96" s="440" t="s">
        <v>776</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932</v>
      </c>
      <c r="I99" s="622" t="s">
        <v>776</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933</v>
      </c>
      <c r="I102" s="440" t="s">
        <v>776</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934</v>
      </c>
      <c r="I105" s="440" t="s">
        <v>776</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935</v>
      </c>
      <c r="I108" s="440" t="s">
        <v>776</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936</v>
      </c>
      <c r="I111" s="440" t="s">
        <v>776</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937</v>
      </c>
      <c r="I114" s="440" t="s">
        <v>776</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938</v>
      </c>
      <c r="I117" s="440" t="s">
        <v>776</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939</v>
      </c>
      <c r="I120" s="440" t="s">
        <v>776</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1028</v>
      </c>
      <c r="I124" s="903" t="s">
        <v>1030</v>
      </c>
      <c r="J124" s="902" t="s">
        <v>802</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861</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919</v>
      </c>
      <c r="I127" s="440" t="s">
        <v>776</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922</v>
      </c>
      <c r="I128" s="622" t="s">
        <v>776</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923</v>
      </c>
      <c r="I129" s="440" t="s">
        <v>776</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924</v>
      </c>
      <c r="I130" s="440" t="s">
        <v>776</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921</v>
      </c>
      <c r="I131" s="440" t="s">
        <v>776</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925</v>
      </c>
      <c r="I132" s="440" t="s">
        <v>776</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920</v>
      </c>
      <c r="I133" s="440" t="s">
        <v>776</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926</v>
      </c>
      <c r="I134" s="622" t="s">
        <v>776</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927</v>
      </c>
      <c r="I135" s="440" t="s">
        <v>776</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928</v>
      </c>
      <c r="I136" s="440" t="s">
        <v>776</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929</v>
      </c>
      <c r="I137" s="440" t="s">
        <v>776</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930</v>
      </c>
      <c r="I138" s="440" t="s">
        <v>776</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931</v>
      </c>
      <c r="I139" s="440" t="s">
        <v>776</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932</v>
      </c>
      <c r="I140" s="622" t="s">
        <v>776</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933</v>
      </c>
      <c r="I141" s="440" t="s">
        <v>776</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934</v>
      </c>
      <c r="I142" s="440" t="s">
        <v>776</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935</v>
      </c>
      <c r="I143" s="440" t="s">
        <v>776</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936</v>
      </c>
      <c r="I144" s="440" t="s">
        <v>776</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937</v>
      </c>
      <c r="I145" s="440" t="s">
        <v>776</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938</v>
      </c>
      <c r="I146" s="440" t="s">
        <v>776</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939</v>
      </c>
      <c r="I147" s="440" t="s">
        <v>776</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778</v>
      </c>
      <c r="I149" s="437"/>
      <c r="J149" s="437" t="s">
        <v>787</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779</v>
      </c>
      <c r="J150" s="407" t="s">
        <v>861</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966</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957</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958</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960</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959</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961</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964</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965</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961</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962</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963</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969</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961</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962</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963</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780</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781</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782</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783</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784</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785</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786</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957</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958</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960</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959</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961</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964</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965</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961</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962</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963</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969</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961</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962</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963</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780</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781</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782</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783</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784</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785</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786</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957</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958</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960</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959</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961</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964</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965</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961</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962</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963</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969</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961</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962</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963</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780</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781</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782</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783</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784</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785</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786</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957</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958</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960</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959</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961</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964</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965</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961</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962</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963</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969</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961</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962</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963</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780</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781</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782</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783</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784</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785</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786</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957</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958</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960</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959</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961</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964</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965</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961</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962</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963</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969</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961</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962</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963</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780</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781</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782</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783</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784</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785</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786</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957</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958</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960</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959</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961</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964</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965</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961</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962</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963</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969</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961</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962</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963</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780</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781</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782</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783</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784</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785</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786</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957</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958</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960</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959</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961</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964</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965</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961</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962</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963</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969</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961</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962</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963</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780</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781</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782</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783</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784</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785</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786</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957</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958</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960</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959</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961</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964</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965</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961</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962</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963</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969</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961</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962</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963</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780</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781</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782</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783</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784</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785</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786</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957</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958</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960</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959</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961</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964</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965</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961</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962</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963</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969</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961</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962</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963</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780</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781</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782</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783</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784</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785</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786</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940</v>
      </c>
      <c r="B25" s="333">
        <v>1</v>
      </c>
    </row>
    <row r="26" spans="1:2" x14ac:dyDescent="0.25">
      <c r="A26" s="73" t="s">
        <v>941</v>
      </c>
      <c r="B26" s="333">
        <v>1</v>
      </c>
    </row>
    <row r="27" spans="1:2" x14ac:dyDescent="0.25">
      <c r="A27" s="73" t="s">
        <v>942</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940</v>
      </c>
      <c r="B35" s="333">
        <v>1</v>
      </c>
    </row>
    <row r="36" spans="1:2" x14ac:dyDescent="0.25">
      <c r="A36" s="73" t="s">
        <v>941</v>
      </c>
      <c r="B36" s="333">
        <v>1</v>
      </c>
    </row>
    <row r="37" spans="1:2" x14ac:dyDescent="0.25">
      <c r="A37" s="73" t="s">
        <v>942</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940</v>
      </c>
      <c r="B45" s="333">
        <v>1</v>
      </c>
    </row>
    <row r="46" spans="1:2" x14ac:dyDescent="0.25">
      <c r="A46" s="73" t="s">
        <v>941</v>
      </c>
      <c r="B46" s="333">
        <v>1</v>
      </c>
    </row>
    <row r="47" spans="1:2" x14ac:dyDescent="0.25">
      <c r="A47" s="73" t="s">
        <v>942</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abSelected="1"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1000</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1047</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998</v>
      </c>
      <c r="J18" s="738"/>
      <c r="K18" s="110" t="s">
        <v>997</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798</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1160</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1161</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1162</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8"/>
      <c r="H31" s="1018"/>
      <c r="I31" s="1018"/>
      <c r="J31" s="1018"/>
      <c r="K31" s="1018"/>
      <c r="L31" s="1018"/>
      <c r="M31" s="1018"/>
      <c r="N31" s="1018"/>
      <c r="O31" s="1018"/>
      <c r="P31" s="1018"/>
      <c r="Q31" s="1018"/>
      <c r="R31" s="1018"/>
      <c r="S31" s="1018"/>
      <c r="T31" s="1018"/>
      <c r="U31" s="1018"/>
      <c r="V31" s="1018"/>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8"/>
      <c r="M32" s="1018"/>
      <c r="N32" s="1018"/>
      <c r="O32" s="1018"/>
      <c r="P32" s="1018"/>
      <c r="Q32" s="1018"/>
      <c r="R32" s="1018"/>
      <c r="S32" s="1018"/>
      <c r="T32" s="1018"/>
      <c r="U32" s="1018"/>
      <c r="V32" s="1018"/>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873</v>
      </c>
      <c r="K34" s="762" t="s">
        <v>423</v>
      </c>
      <c r="L34" s="762" t="s">
        <v>841</v>
      </c>
      <c r="M34" s="762" t="s">
        <v>842</v>
      </c>
      <c r="N34" s="762" t="s">
        <v>843</v>
      </c>
      <c r="O34" s="762" t="s">
        <v>844</v>
      </c>
      <c r="P34" s="762" t="s">
        <v>845</v>
      </c>
      <c r="Q34" s="762" t="s">
        <v>846</v>
      </c>
      <c r="R34" s="762" t="s">
        <v>847</v>
      </c>
      <c r="S34" s="762" t="s">
        <v>848</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1163</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1099</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1104</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1100</v>
      </c>
      <c r="J93" s="982" t="s">
        <v>1101</v>
      </c>
      <c r="K93" s="982" t="s">
        <v>1102</v>
      </c>
      <c r="L93" s="982" t="s">
        <v>1103</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1046</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1111</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1113</v>
      </c>
      <c r="I130" s="999" t="s">
        <v>1114</v>
      </c>
      <c r="J130" s="1000" t="s">
        <v>1115</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1108</v>
      </c>
      <c r="I131" s="724" t="s">
        <v>1109</v>
      </c>
      <c r="J131" s="724" t="s">
        <v>1110</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1116</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1108</v>
      </c>
      <c r="I152" s="724" t="s">
        <v>1109</v>
      </c>
      <c r="J152" s="724" t="s">
        <v>1110</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1112</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1108</v>
      </c>
      <c r="I172" s="724" t="s">
        <v>1109</v>
      </c>
      <c r="J172" s="724" t="s">
        <v>1110</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2" t="s">
        <v>1140</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1182</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1048</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1010</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1079</v>
      </c>
      <c r="M216" s="941" t="s">
        <v>70</v>
      </c>
      <c r="N216" s="941" t="s">
        <v>1080</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1050</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1066</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1049</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1183</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1060</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1067</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1062</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1068</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1071</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1070</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1082</v>
      </c>
      <c r="I252" s="198"/>
      <c r="J252" s="944">
        <v>0.15</v>
      </c>
      <c r="K252" s="1102" t="s">
        <v>1085</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1083</v>
      </c>
      <c r="I253" s="198"/>
      <c r="J253" s="944">
        <v>0.02</v>
      </c>
      <c r="K253" s="1102"/>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1084</v>
      </c>
      <c r="I254" s="198"/>
      <c r="J254" s="945">
        <f>1-SUM(J252:J253)</f>
        <v>0.83000000000000007</v>
      </c>
      <c r="K254" s="1102"/>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1069</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1073</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1074</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1075</v>
      </c>
      <c r="K260" s="939" t="s">
        <v>1078</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1076</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1077</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1081</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1086</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1068</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1071</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1070</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1082</v>
      </c>
      <c r="I272" s="198"/>
      <c r="J272" s="944">
        <v>0.125</v>
      </c>
      <c r="K272" s="1102" t="s">
        <v>1085</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1083</v>
      </c>
      <c r="I273" s="198"/>
      <c r="J273" s="944">
        <v>0.02</v>
      </c>
      <c r="K273" s="1102"/>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1084</v>
      </c>
      <c r="I274" s="198"/>
      <c r="J274" s="945">
        <f>1-SUM(J272:J273)</f>
        <v>0.85499999999999998</v>
      </c>
      <c r="K274" s="1102"/>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713</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1072</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1051</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1052</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1061</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1053</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1065</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1054</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1055</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1056</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1057</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1063</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1064</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1058</v>
      </c>
      <c r="H305" s="210"/>
      <c r="I305" s="1107" t="s">
        <v>1059</v>
      </c>
      <c r="J305" s="1108"/>
      <c r="K305" s="1108"/>
      <c r="L305" s="1108"/>
      <c r="M305" s="1108"/>
      <c r="N305" s="1108"/>
      <c r="O305" s="1108"/>
      <c r="P305" s="1108"/>
      <c r="Q305" s="1109"/>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10" t="s">
        <v>75</v>
      </c>
      <c r="J306" s="1111"/>
      <c r="K306" s="1112"/>
      <c r="L306" s="1113" t="s">
        <v>72</v>
      </c>
      <c r="M306" s="1114"/>
      <c r="N306" s="1115"/>
      <c r="O306" s="1116" t="s">
        <v>342</v>
      </c>
      <c r="P306" s="1117"/>
      <c r="Q306" s="1118"/>
      <c r="R306" s="58"/>
      <c r="S306" s="1103" t="s">
        <v>1088</v>
      </c>
      <c r="T306" s="1105" t="s">
        <v>1087</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4"/>
      <c r="T307" s="1106"/>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903</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904</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1005</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895</v>
      </c>
      <c r="J11" s="762"/>
      <c r="K11" s="763"/>
      <c r="L11" s="763"/>
      <c r="M11" s="762"/>
      <c r="N11" s="762"/>
      <c r="O11" s="762" t="s">
        <v>899</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902</v>
      </c>
      <c r="J12" s="762"/>
      <c r="K12" s="762" t="s">
        <v>210</v>
      </c>
      <c r="L12" s="762" t="s">
        <v>901</v>
      </c>
      <c r="M12" s="762" t="s">
        <v>900</v>
      </c>
      <c r="N12" s="762" t="s">
        <v>899</v>
      </c>
      <c r="O12" s="762" t="str">
        <f>"per "&amp;$I$26&amp;" MJ"</f>
        <v>per 100 MJ</v>
      </c>
      <c r="P12" s="762"/>
      <c r="Q12" s="762" t="s">
        <v>974</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909</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910</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911</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912</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913</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914</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915</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916</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917</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918</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898</v>
      </c>
      <c r="I26" s="775">
        <v>100</v>
      </c>
      <c r="J26" s="754" t="s">
        <v>897</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896</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876</v>
      </c>
      <c r="H16" s="55"/>
      <c r="I16" s="709" t="s">
        <v>427</v>
      </c>
      <c r="K16" s="709" t="s">
        <v>974</v>
      </c>
      <c r="L16" s="55"/>
      <c r="M16" s="709" t="s">
        <v>881</v>
      </c>
      <c r="N16" s="55"/>
      <c r="O16" s="709" t="s">
        <v>882</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975</v>
      </c>
      <c r="L17" s="55"/>
      <c r="M17" s="55" t="s">
        <v>880</v>
      </c>
      <c r="N17" s="55"/>
      <c r="O17" s="55" t="s">
        <v>883</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2022-04-21T06:50:18Z</dcterms:modified>
</cp:coreProperties>
</file>