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C41776AF-DF9F-4A36-9F5C-E1DA05AD1322}" xr6:coauthVersionLast="47" xr6:coauthVersionMax="47" xr10:uidLastSave="{00000000-0000-0000-0000-000000000000}"/>
  <bookViews>
    <workbookView xWindow="29775" yWindow="105" windowWidth="27735" windowHeight="15135"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40" i="13" l="1"/>
  <c r="N341" i="13"/>
  <c r="N339" i="13"/>
  <c r="N359" i="13"/>
  <c r="L264" i="13"/>
  <c r="K264" i="13"/>
  <c r="J264" i="13"/>
  <c r="U264" i="13"/>
  <c r="T264" i="13"/>
  <c r="X280" i="14"/>
  <c r="Y280" i="14" s="1"/>
  <c r="Z280" i="14" s="1"/>
  <c r="AA280" i="14" s="1"/>
  <c r="AB280" i="14" s="1"/>
  <c r="X279" i="14"/>
  <c r="Y279" i="14" s="1"/>
  <c r="Z279" i="14" s="1"/>
  <c r="AA279" i="14" s="1"/>
  <c r="AB279" i="14" s="1"/>
  <c r="W279" i="14"/>
  <c r="V279" i="14"/>
  <c r="U279" i="14"/>
  <c r="U280" i="14"/>
  <c r="X281" i="14"/>
  <c r="C280" i="14"/>
  <c r="Y281" i="14"/>
  <c r="Z281" i="14" s="1"/>
  <c r="AA281" i="14" s="1"/>
  <c r="AB281" i="14" s="1"/>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40" i="14"/>
  <c r="K340"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0"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6" i="13"/>
  <c r="AB175" i="13"/>
  <c r="AB174" i="13"/>
  <c r="C408" i="13"/>
  <c r="C409"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Y700" i="14"/>
  <c r="U700" i="14"/>
  <c r="C700" i="14"/>
  <c r="A700" i="14"/>
  <c r="Y699" i="14"/>
  <c r="U699" i="14"/>
  <c r="C699" i="14"/>
  <c r="Y698" i="14"/>
  <c r="Z698" i="14" s="1"/>
  <c r="Z700" i="14" s="1"/>
  <c r="V698" i="14"/>
  <c r="V700" i="14" s="1"/>
  <c r="C698" i="14"/>
  <c r="U697" i="14"/>
  <c r="C697" i="14"/>
  <c r="Z696" i="14"/>
  <c r="Z699" i="14" s="1"/>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2" i="13"/>
  <c r="J341" i="13"/>
  <c r="C341" i="13"/>
  <c r="J340" i="13"/>
  <c r="C340"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8" i="14"/>
  <c r="W565" i="14"/>
  <c r="V704" i="14"/>
  <c r="V705" i="14" s="1"/>
  <c r="V706" i="14" s="1"/>
  <c r="BD100" i="13"/>
  <c r="AZ106" i="13" s="1"/>
  <c r="F103" i="13"/>
  <c r="AY103" i="13"/>
  <c r="N222" i="13"/>
  <c r="M222" i="13"/>
  <c r="Z694" i="14"/>
  <c r="Y566" i="14"/>
  <c r="M103" i="13"/>
  <c r="M102" i="13" s="1"/>
  <c r="M101" i="13" s="1"/>
  <c r="AN100" i="13"/>
  <c r="AS100" i="13" s="1"/>
  <c r="AC94" i="13"/>
  <c r="W685" i="14"/>
  <c r="W684" i="14"/>
  <c r="X684" i="14"/>
  <c r="Z684" i="14"/>
  <c r="AB684" i="14"/>
  <c r="V170" i="13"/>
  <c r="V169" i="13"/>
  <c r="V565" i="14"/>
  <c r="K58" i="10"/>
  <c r="AF321" i="13"/>
  <c r="AA238" i="13"/>
  <c r="V646" i="14"/>
  <c r="V692" i="14"/>
  <c r="AA684" i="14"/>
  <c r="Z685" i="14"/>
  <c r="AA685" i="14"/>
  <c r="J127" i="13"/>
  <c r="U565" i="14"/>
  <c r="U685" i="14"/>
  <c r="Z234" i="13"/>
  <c r="V171" i="13"/>
  <c r="C278" i="13"/>
  <c r="V175" i="13"/>
  <c r="C85" i="13"/>
  <c r="N103" i="13"/>
  <c r="N102" i="13" s="1"/>
  <c r="N101" i="13" s="1"/>
  <c r="AB68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X696" i="14"/>
  <c r="W699" i="14"/>
  <c r="W697" i="14"/>
  <c r="C288"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V697" i="14"/>
  <c r="W698" i="14"/>
  <c r="V699" i="14"/>
  <c r="Y746" i="14"/>
  <c r="U1022" i="14"/>
  <c r="U1021" i="14" s="1"/>
  <c r="U566" i="14"/>
  <c r="W1013" i="14"/>
  <c r="V1022" i="14"/>
  <c r="V1021" i="14" s="1"/>
  <c r="U1023" i="14"/>
  <c r="V566" i="14"/>
  <c r="Y742" i="14"/>
  <c r="W1022" i="14"/>
  <c r="V1023" i="14"/>
  <c r="Z697" i="14"/>
  <c r="X974" i="14"/>
  <c r="W1023" i="14"/>
  <c r="X1023" i="14" s="1"/>
  <c r="Y1023" i="14" s="1"/>
  <c r="Z1023" i="14" s="1"/>
  <c r="AA1023" i="14" s="1"/>
  <c r="AB1023" i="14" s="1"/>
  <c r="X566" i="14"/>
  <c r="AA696" i="14"/>
  <c r="AA698" i="14"/>
  <c r="V702" i="14"/>
  <c r="W1024" i="14"/>
  <c r="X1024" i="14" s="1"/>
  <c r="Y1024" i="14" s="1"/>
  <c r="Z1024" i="14" s="1"/>
  <c r="AA1024" i="14" s="1"/>
  <c r="AB1024" i="14" s="1"/>
  <c r="Z566" i="14"/>
  <c r="W704" i="14" l="1"/>
  <c r="W705" i="14" s="1"/>
  <c r="W706" i="14" s="1"/>
  <c r="AB693" i="14"/>
  <c r="AB691" i="14"/>
  <c r="AZ110" i="13"/>
  <c r="AZ103" i="13"/>
  <c r="AZ104" i="13"/>
  <c r="AZ102" i="13"/>
  <c r="AZ113" i="13"/>
  <c r="AZ107" i="13"/>
  <c r="AZ111" i="13"/>
  <c r="AZ109" i="13"/>
  <c r="AZ105" i="13"/>
  <c r="AZ112" i="13"/>
  <c r="AZ108" i="13"/>
  <c r="X170" i="13"/>
  <c r="AR170" i="13" s="1"/>
  <c r="F102" i="13"/>
  <c r="AY102" i="13"/>
  <c r="BA106" i="13" s="1"/>
  <c r="X175" i="13"/>
  <c r="AR175" i="13" s="1"/>
  <c r="AC103" i="13"/>
  <c r="AA691"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4" i="14"/>
  <c r="S213" i="13"/>
  <c r="AA212" i="13"/>
  <c r="T214" i="13"/>
  <c r="Y213" i="13"/>
  <c r="Q209" i="13"/>
  <c r="X210" i="13"/>
  <c r="AA208" i="13"/>
  <c r="S214" i="13"/>
  <c r="AB214" i="13"/>
  <c r="Y208" i="13"/>
  <c r="U212" i="13"/>
  <c r="S211" i="13"/>
  <c r="Y212" i="13"/>
  <c r="T212" i="13"/>
  <c r="AA211" i="13"/>
  <c r="AA693" i="14"/>
  <c r="Y211" i="13"/>
  <c r="Y209" i="13"/>
  <c r="X211" i="13"/>
  <c r="Q208" i="13"/>
  <c r="AC113" i="13"/>
  <c r="S189" i="13"/>
  <c r="Q184" i="13"/>
  <c r="U187" i="13"/>
  <c r="S187" i="13"/>
  <c r="AC112" i="13"/>
  <c r="T189" i="13"/>
  <c r="AB186" i="13"/>
  <c r="R209" i="13"/>
  <c r="AB209" i="13"/>
  <c r="R212" i="13"/>
  <c r="Q210" i="13"/>
  <c r="AB773" i="14"/>
  <c r="AB689" i="14" s="1"/>
  <c r="AA689" i="14"/>
  <c r="J101" i="13"/>
  <c r="F101" i="13" s="1"/>
  <c r="Q188" i="13"/>
  <c r="X187" i="13"/>
  <c r="Y185" i="13"/>
  <c r="AC110" i="13"/>
  <c r="Z210" i="13"/>
  <c r="R186" i="13"/>
  <c r="X184" i="13"/>
  <c r="AB208" i="13"/>
  <c r="AB188" i="13"/>
  <c r="U188" i="13"/>
  <c r="AA741" i="14"/>
  <c r="Z641" i="14"/>
  <c r="S184" i="13"/>
  <c r="Y186" i="13"/>
  <c r="S190" i="13"/>
  <c r="S186" i="13"/>
  <c r="Z185" i="13"/>
  <c r="Z190" i="13"/>
  <c r="Z189" i="13"/>
  <c r="S188" i="13"/>
  <c r="Z187" i="13"/>
  <c r="Z184" i="13"/>
  <c r="Y189" i="13"/>
  <c r="AA185" i="13"/>
  <c r="T184" i="13"/>
  <c r="X189" i="13"/>
  <c r="X690" i="14"/>
  <c r="X692" i="14"/>
  <c r="AB1006" i="14"/>
  <c r="AB1005" i="14" s="1"/>
  <c r="AA1005" i="14"/>
  <c r="L246" i="13"/>
  <c r="N246" i="13"/>
  <c r="AB184" i="13"/>
  <c r="Q189" i="13"/>
  <c r="W169" i="13"/>
  <c r="X169" i="13" s="1"/>
  <c r="AR169" i="13" s="1"/>
  <c r="T186" i="13"/>
  <c r="AA186" i="13"/>
  <c r="V703" i="14"/>
  <c r="W702" i="14"/>
  <c r="W1021" i="14"/>
  <c r="X1022" i="14"/>
  <c r="Y747" i="14"/>
  <c r="Z746" i="14"/>
  <c r="X694" i="14"/>
  <c r="X691" i="14"/>
  <c r="X693" i="14"/>
  <c r="X699" i="14"/>
  <c r="X697" i="14"/>
  <c r="Y981" i="14"/>
  <c r="Z982" i="14"/>
  <c r="AB190" i="13"/>
  <c r="U190" i="13"/>
  <c r="U186" i="13"/>
  <c r="AB185" i="13"/>
  <c r="R184" i="13"/>
  <c r="Q187" i="13"/>
  <c r="R188" i="13"/>
  <c r="T190" i="13"/>
  <c r="T187" i="13"/>
  <c r="O112" i="13"/>
  <c r="O111" i="13"/>
  <c r="O113" i="13" s="1"/>
  <c r="N229" i="13"/>
  <c r="U189" i="13"/>
  <c r="Y642" i="14"/>
  <c r="Y743" i="14"/>
  <c r="Z742" i="14"/>
  <c r="Y644" i="14"/>
  <c r="AB690" i="14"/>
  <c r="AB692" i="14"/>
  <c r="J227" i="13"/>
  <c r="M245" i="13"/>
  <c r="Y190" i="13"/>
  <c r="X186" i="13"/>
  <c r="R185" i="13"/>
  <c r="Y187" i="13"/>
  <c r="AA184" i="13"/>
  <c r="AA190" i="13"/>
  <c r="K230" i="13"/>
  <c r="R190" i="13"/>
  <c r="AA700" i="14"/>
  <c r="AB698" i="14"/>
  <c r="AB700" i="14" s="1"/>
  <c r="AA699" i="14"/>
  <c r="AB696" i="14"/>
  <c r="AA697" i="14"/>
  <c r="W700" i="14"/>
  <c r="X698" i="14"/>
  <c r="X700" i="14" s="1"/>
  <c r="AB567" i="14"/>
  <c r="AA567" i="14"/>
  <c r="Y567" i="14"/>
  <c r="X567" i="14"/>
  <c r="Z567" i="14"/>
  <c r="U184" i="13"/>
  <c r="X188" i="13"/>
  <c r="AB189" i="13"/>
  <c r="S185" i="13"/>
  <c r="L219" i="13"/>
  <c r="Q185" i="13"/>
  <c r="AA187" i="13"/>
  <c r="AA188" i="13"/>
  <c r="Z188" i="13"/>
  <c r="J221" i="13"/>
  <c r="Y184" i="13"/>
  <c r="K221" i="13"/>
  <c r="T188" i="13"/>
  <c r="F108" i="13"/>
  <c r="F109" i="13"/>
  <c r="Y468" i="14"/>
  <c r="Y469" i="14" s="1"/>
  <c r="Y470" i="14" s="1"/>
  <c r="Z467" i="14"/>
  <c r="AA1013" i="14"/>
  <c r="AB1014" i="14"/>
  <c r="AB1013" i="14" s="1"/>
  <c r="Y476" i="14"/>
  <c r="Y477" i="14" s="1"/>
  <c r="Y478" i="14" s="1"/>
  <c r="Z475" i="14"/>
  <c r="Z186" i="13"/>
  <c r="L229" i="13"/>
  <c r="AB187" i="13"/>
  <c r="M229" i="13"/>
  <c r="Y974" i="14"/>
  <c r="X973" i="14"/>
  <c r="U185" i="13"/>
  <c r="R187" i="13"/>
  <c r="Q190" i="13"/>
  <c r="Y188" i="13"/>
  <c r="Q186" i="13"/>
  <c r="X185" i="13"/>
  <c r="X190" i="13"/>
  <c r="T185" i="13"/>
  <c r="R189" i="13"/>
  <c r="X704" i="14" l="1"/>
  <c r="X705" i="14" s="1"/>
  <c r="X706" i="14" s="1"/>
  <c r="BA113" i="13"/>
  <c r="BA108" i="13"/>
  <c r="BA112" i="13"/>
  <c r="BA110" i="13"/>
  <c r="BA109" i="13"/>
  <c r="BA111" i="13"/>
  <c r="BA107" i="13"/>
  <c r="BA102" i="13"/>
  <c r="BA104" i="13"/>
  <c r="BA103" i="13"/>
  <c r="BA105" i="13"/>
  <c r="J222" i="13"/>
  <c r="L220" i="13"/>
  <c r="Y646" i="14"/>
  <c r="Y643" i="14"/>
  <c r="Y645" i="14"/>
  <c r="Y1022" i="14"/>
  <c r="X1021" i="14"/>
  <c r="M230" i="13"/>
  <c r="Z468" i="14"/>
  <c r="Z469" i="14" s="1"/>
  <c r="Z470" i="14" s="1"/>
  <c r="AA467" i="14"/>
  <c r="K222" i="13"/>
  <c r="AB699" i="14"/>
  <c r="AB697" i="14"/>
  <c r="W703" i="14"/>
  <c r="X702" i="14"/>
  <c r="J228" i="13"/>
  <c r="AB741" i="14"/>
  <c r="AB641" i="14" s="1"/>
  <c r="AA641" i="14"/>
  <c r="Z974" i="14"/>
  <c r="Y973" i="14"/>
  <c r="Z476" i="14"/>
  <c r="Z477" i="14" s="1"/>
  <c r="Z478" i="14" s="1"/>
  <c r="AA475" i="14"/>
  <c r="L230" i="13"/>
  <c r="M246" i="13"/>
  <c r="R240" i="13" s="1"/>
  <c r="N230" i="13"/>
  <c r="Z747" i="14"/>
  <c r="AA746" i="14"/>
  <c r="Z644" i="14"/>
  <c r="Z743" i="14"/>
  <c r="AA742" i="14"/>
  <c r="Z642" i="14"/>
  <c r="Z981" i="14"/>
  <c r="AA982" i="14"/>
  <c r="X243" i="13" l="1"/>
  <c r="Q241" i="13"/>
  <c r="Y704" i="14"/>
  <c r="Z704" i="14" s="1"/>
  <c r="Z240" i="13"/>
  <c r="Z243" i="13"/>
  <c r="Y240" i="13"/>
  <c r="R242" i="13"/>
  <c r="U242" i="13"/>
  <c r="X245" i="13"/>
  <c r="S246" i="13"/>
  <c r="AA243" i="13"/>
  <c r="Z246" i="13"/>
  <c r="R241" i="13"/>
  <c r="S243" i="13"/>
  <c r="T245" i="13"/>
  <c r="AA747" i="14"/>
  <c r="AB746" i="14"/>
  <c r="AB747" i="14" s="1"/>
  <c r="Z245" i="13"/>
  <c r="J229" i="13"/>
  <c r="AA245" i="13"/>
  <c r="U244" i="13"/>
  <c r="AA974" i="14"/>
  <c r="Z973" i="14"/>
  <c r="AA644" i="14"/>
  <c r="AA743" i="14"/>
  <c r="AB742" i="14"/>
  <c r="AA642"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22" i="14"/>
  <c r="Y1021" i="14"/>
  <c r="Z643" i="14"/>
  <c r="Z645" i="14"/>
  <c r="Z646" i="14"/>
  <c r="Y705" i="14"/>
  <c r="Y706" i="14" s="1"/>
  <c r="AB246" i="13"/>
  <c r="U245" i="13"/>
  <c r="T243" i="13"/>
  <c r="AB244" i="13"/>
  <c r="L221" i="13"/>
  <c r="U246" i="13"/>
  <c r="Y241" i="13"/>
  <c r="Q240" i="13"/>
  <c r="Z244" i="13"/>
  <c r="Z242" i="13"/>
  <c r="AA981" i="14"/>
  <c r="AB982" i="14"/>
  <c r="AB981" i="14" s="1"/>
  <c r="S245" i="13"/>
  <c r="Z241" i="13"/>
  <c r="AA468" i="14"/>
  <c r="AA469" i="14" s="1"/>
  <c r="AA470" i="14" s="1"/>
  <c r="AB467" i="14"/>
  <c r="AB468" i="14" s="1"/>
  <c r="AB469" i="14" s="1"/>
  <c r="AB470" i="14" s="1"/>
  <c r="AA241" i="13"/>
  <c r="AA476" i="14"/>
  <c r="AA477" i="14" s="1"/>
  <c r="AA478" i="14" s="1"/>
  <c r="AB475" i="14"/>
  <c r="AB476" i="14" s="1"/>
  <c r="AB477" i="14" s="1"/>
  <c r="AB478" i="14" s="1"/>
  <c r="AB245" i="13"/>
  <c r="Q243" i="13"/>
  <c r="S240" i="13"/>
  <c r="U240" i="13"/>
  <c r="Y245" i="13"/>
  <c r="T242" i="13"/>
  <c r="X703" i="14"/>
  <c r="Y702" i="14"/>
  <c r="AB241" i="13"/>
  <c r="L222" i="13" l="1"/>
  <c r="Z217" i="13" s="1"/>
  <c r="AB974" i="14"/>
  <c r="AB973" i="14" s="1"/>
  <c r="AA973" i="14"/>
  <c r="AB743" i="14"/>
  <c r="AB642" i="14"/>
  <c r="AB644" i="14"/>
  <c r="AA1022" i="14"/>
  <c r="Z1021" i="14"/>
  <c r="AA646" i="14"/>
  <c r="AA643" i="14"/>
  <c r="AA645" i="14"/>
  <c r="Y703" i="14"/>
  <c r="Z702" i="14"/>
  <c r="Z705" i="14"/>
  <c r="Z706" i="14" s="1"/>
  <c r="AA704"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6" i="14"/>
  <c r="AB645" i="14"/>
  <c r="AB64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5" i="14"/>
  <c r="AA706" i="14" s="1"/>
  <c r="AB704" i="14"/>
  <c r="AB705" i="14" s="1"/>
  <c r="AB706" i="14" s="1"/>
  <c r="AB1022" i="14"/>
  <c r="AB1021" i="14" s="1"/>
  <c r="AA1021" i="14"/>
  <c r="T219" i="13"/>
  <c r="Y216" i="13"/>
  <c r="Q229" i="13"/>
  <c r="AA221" i="13"/>
  <c r="X217" i="13"/>
  <c r="AB227" i="13"/>
  <c r="X229" i="13"/>
  <c r="Z703" i="14"/>
  <c r="AA702" i="14"/>
  <c r="S221" i="13"/>
  <c r="Z229"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4"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3000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<sst xmlns="http://schemas.openxmlformats.org/spreadsheetml/2006/main" count="4290" uniqueCount="2519">
  <si>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</si>
  <si>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</si>
  <si>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</si>
  <si>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</si>
  <si>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</si>
  <si>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</si>
  <si>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</si>
  <si>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</si>
  <si>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</si>
  <si>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</si>
  <si>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</si>
  <si>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</si>
  <si>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</si>
  <si>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</si>
  <si>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</si>
  <si>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</si>
  <si>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</si>
  <si>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</si>
  <si>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</si>
  <si>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</si>
  <si>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</si>
  <si>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</si>
  <si>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</si>
  <si>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</si>
  <si>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</si>
  <si>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</si>
  <si>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</si>
  <si>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</si>
  <si>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</si>
  <si>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</si>
  <si>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</si>
  <si>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</si>
  <si>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</si>
  <si>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</si>
  <si>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</si>
  <si>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</si>
  <si>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</si>
  <si>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</si>
  <si>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</si>
  <si>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</si>
  <si>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</si>
  <si>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</si>
  <si>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</si>
  <si>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</si>
  <si>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</si>
  <si>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</si>
  <si>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</si>
  <si>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</si>
  <si>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</si>
  <si>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</si>
  <si>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</si>
  <si>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</si>
  <si>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</si>
  <si>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</si>
  <si>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</si>
  <si>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</si>
  <si>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</si>
  <si>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</si>
  <si>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</si>
  <si>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</si>
  <si>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</si>
  <si>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</si>
  <si>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</si>
  <si>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</si>
  <si>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</si>
  <si>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</si>
  <si>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</si>
  <si>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</si>
  <si>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</si>
  <si>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</si>
  <si>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</si>
  <si>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</si>
  <si>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</si>
  <si>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</si>
  <si>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</si>
  <si>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</si>
  <si>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</si>
  <si>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</si>
  <si>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</si>
  <si>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</si>
  <si>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</si>
  <si>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</si>
  <si>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</si>
  <si>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</si>
  <si>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</si>
  <si>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</si>
  <si>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</si>
  <si>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</si>
  <si>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</si>
  <si>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</si>
  <si>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</si>
  <si>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</si>
  <si>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</si>
  <si>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</si>
  <si>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</si>
  <si>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</si>
  <si>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</si>
  <si>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</si>
  <si>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</si>
  <si>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</si>
  <si>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</si>
  <si>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</si>
  <si>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</si>
  <si>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</si>
  <si>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</si>
  <si>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</si>
  <si>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</si>
  <si>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</si>
  <si>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</si>
  <si>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</si>
  <si>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</si>
  <si>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</si>
  <si>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</si>
  <si>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</si>
  <si>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</si>
  <si>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</si>
  <si>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</si>
  <si>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</si>
  <si>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</si>
  <si>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</si>
  <si>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</si>
  <si>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</si>
  <si>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</si>
  <si>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</si>
  <si>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</si>
  <si>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</si>
  <si>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</si>
  <si>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</si>
  <si>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</si>
  <si>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</si>
  <si>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</si>
  <si>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</si>
  <si>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</si>
  <si>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</si>
  <si>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</si>
  <si>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</si>
  <si>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</si>
  <si>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</si>
  <si>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</si>
  <si>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</si>
  <si>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</si>
  <si>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</si>
  <si>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</si>
  <si>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</si>
  <si>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</si>
  <si>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</si>
  <si>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</si>
  <si>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</si>
  <si>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</si>
  <si>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</si>
  <si>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</si>
  <si>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</si>
  <si>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</si>
  <si>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</si>
  <si>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</si>
  <si>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</si>
  <si>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</si>
  <si>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</si>
  <si>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</si>
  <si>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</si>
  <si>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</si>
  <si>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</si>
  <si>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</si>
  <si>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</si>
  <si>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</si>
  <si>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</si>
  <si>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</si>
  <si>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</si>
  <si>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</si>
  <si>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</si>
  <si>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</si>
  <si>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</si>
  <si>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</si>
  <si>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</si>
  <si>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</si>
  <si>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</si>
  <si>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</si>
  <si>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</si>
  <si>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</si>
  <si>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</si>
  <si>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</si>
  <si>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</si>
  <si>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</si>
  <si>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</si>
  <si>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</si>
  <si>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</si>
  <si>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</si>
  <si>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</si>
  <si>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</si>
  <si>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</si>
  <si>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</si>
  <si>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</si>
  <si>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</si>
  <si>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</si>
  <si>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</si>
  <si>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</si>
  <si>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</si>
  <si>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</si>
  <si>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</si>
  <si>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</si>
  <si>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</si>
  <si>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</si>
  <si>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</si>
  <si>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</si>
  <si>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</si>
  <si>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</si>
  <si>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</si>
  <si>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</si>
  <si>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</si>
  <si>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</si>
  <si>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</si>
  <si>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</si>
  <si>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</si>
  <si>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</si>
  <si>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</si>
  <si>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</si>
  <si>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</si>
  <si>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</si>
  <si>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</si>
  <si>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</si>
  <si>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</si>
  <si>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</si>
  <si>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</si>
  <si>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</si>
  <si>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</si>
  <si>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</si>
  <si>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</si>
  <si>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</si>
  <si>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</si>
  <si>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</si>
  <si>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</si>
  <si>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</si>
  <si>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</si>
  <si>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</si>
  <si>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</si>
  <si>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</si>
  <si>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</si>
  <si>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</si>
  <si>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</si>
  <si>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</si>
  <si>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</si>
  <si>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</si>
  <si>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</si>
  <si>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</si>
  <si>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</si>
  <si>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</si>
  <si>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</si>
  <si>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</si>
  <si>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</si>
  <si>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</si>
  <si>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</si>
  <si>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</si>
  <si>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</si>
  <si>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</si>
  <si>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</si>
  <si>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</si>
  <si>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</si>
  <si>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</si>
  <si>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</si>
  <si>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</si>
  <si>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</si>
  <si>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</si>
  <si>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</si>
  <si>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</si>
  <si>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</si>
  <si>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</si>
  <si>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</si>
  <si>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</si>
  <si>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</si>
  <si>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</si>
  <si>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</si>
  <si>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</si>
  <si>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</si>
  <si>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</si>
  <si>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</si>
  <si>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</si>
  <si>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</si>
  <si>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</si>
  <si>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</si>
  <si>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</si>
  <si>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</si>
  <si>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</si>
  <si>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</si>
  <si>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</si>
  <si>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</si>
  <si>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</si>
  <si>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</si>
  <si>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</si>
  <si>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</si>
  <si>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</si>
  <si>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</si>
  <si>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</si>
  <si>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</si>
  <si>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</si>
  <si>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</si>
  <si>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</si>
  <si>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</si>
  <si>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</si>
  <si>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</si>
  <si>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</si>
  <si>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</si>
  <si>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</si>
  <si>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</si>
  <si>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</si>
  <si>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</si>
  <si>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</si>
  <si>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</si>
  <si>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</si>
  <si>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</si>
  <si>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</si>
  <si>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</si>
  <si>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</si>
  <si>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</si>
  <si>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</si>
  <si>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</si>
  <si>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</si>
  <si>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</si>
  <si>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</si>
  <si>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</si>
  <si>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</si>
  <si>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</si>
  <si>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</si>
  <si>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</si>
  <si>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</si>
  <si>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</si>
  <si>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</si>
  <si>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</si>
  <si>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</si>
  <si>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</si>
  <si>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</si>
  <si>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</si>
  <si>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</si>
  <si>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</si>
  <si>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</si>
  <si>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</si>
  <si>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</si>
  <si>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</si>
  <si>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</si>
  <si>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</si>
  <si>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</si>
  <si>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</si>
  <si>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</si>
  <si>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</si>
  <si>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</si>
  <si>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</si>
  <si>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</si>
  <si>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</si>
  <si>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</si>
  <si>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</si>
  <si>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</si>
  <si>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</si>
  <si>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</si>
  <si>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</si>
  <si>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</si>
  <si>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</si>
  <si>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</si>
  <si>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</si>
  <si>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</si>
  <si>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</si>
  <si>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</si>
  <si>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</si>
  <si>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</si>
  <si>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</si>
  <si>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</si>
  <si>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</si>
  <si>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</si>
  <si>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</si>
  <si>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</si>
  <si>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</si>
  <si>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</si>
  <si>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</si>
  <si>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</si>
  <si>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</si>
  <si>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</si>
  <si>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</si>
  <si>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</si>
  <si>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</si>
  <si>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</si>
  <si>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</si>
  <si>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</si>
  <si>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</si>
  <si>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</si>
  <si>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</si>
  <si>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</si>
  <si>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</si>
  <si>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</si>
  <si>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</si>
  <si>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</si>
  <si>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</si>
  <si>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</si>
  <si>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</si>
  <si>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</si>
  <si>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</si>
  <si>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</si>
  <si>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</si>
  <si>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</si>
  <si>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</si>
  <si>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</si>
  <si>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</si>
  <si>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</si>
  <si>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</si>
  <si>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</si>
  <si>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</si>
  <si>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</si>
  <si>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</si>
  <si>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</si>
  <si>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</si>
  <si>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</si>
  <si>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</si>
  <si>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</si>
  <si>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</si>
  <si>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</si>
  <si>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</si>
  <si>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</si>
  <si>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</si>
  <si>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</si>
  <si>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</si>
  <si>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</si>
  <si>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</si>
  <si>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</si>
  <si>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</si>
  <si>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</si>
  <si>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</si>
  <si>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</si>
  <si>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</si>
  <si>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</si>
  <si>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</si>
  <si>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</si>
  <si>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</si>
  <si>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</si>
  <si>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</si>
  <si>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</si>
  <si>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</si>
  <si>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</si>
  <si>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</si>
  <si>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</si>
  <si>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</si>
  <si>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</si>
  <si>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</si>
  <si>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</si>
  <si>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</si>
  <si>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</si>
  <si>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</si>
  <si>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</si>
  <si>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</si>
  <si>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</si>
  <si>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</si>
  <si>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</si>
  <si>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</si>
  <si>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</si>
  <si>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</si>
  <si>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</si>
  <si>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</si>
  <si>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</si>
  <si>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</si>
  <si>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</si>
  <si>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</si>
  <si>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</si>
  <si>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</si>
  <si>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</si>
  <si>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</si>
  <si>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</si>
  <si>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</si>
  <si>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</si>
  <si>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</si>
  <si>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</si>
  <si>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</si>
  <si>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</si>
  <si>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</si>
  <si>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</si>
  <si>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</si>
  <si>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</si>
  <si>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</si>
  <si>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</si>
  <si>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</si>
  <si>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</si>
  <si>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</si>
  <si>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</si>
  <si>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</si>
  <si>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</si>
  <si>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</si>
  <si>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</si>
  <si>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</si>
  <si>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</si>
  <si>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</si>
  <si>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</si>
  <si>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</si>
  <si>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</si>
  <si>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</si>
  <si>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</si>
  <si>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</si>
  <si>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</si>
  <si>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</si>
  <si>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</si>
  <si>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</si>
  <si>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</si>
  <si>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</si>
  <si>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</si>
  <si>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</si>
  <si>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</si>
  <si>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</si>
  <si>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</si>
  <si>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</si>
  <si>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</si>
  <si>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</si>
  <si>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</si>
  <si>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</si>
  <si>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</si>
  <si>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</si>
  <si>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</si>
  <si>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</si>
  <si>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</si>
  <si>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</si>
  <si>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</si>
  <si>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</si>
  <si>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</si>
  <si>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</si>
  <si>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</si>
  <si>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</si>
  <si>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</si>
  <si>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</si>
  <si>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</si>
  <si>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</si>
  <si>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</si>
  <si>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</si>
  <si>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</si>
  <si>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</si>
  <si>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</si>
  <si>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</si>
  <si>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</si>
  <si>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</si>
  <si>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</si>
  <si>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</si>
  <si>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</si>
  <si>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</si>
  <si>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</si>
  <si>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</si>
  <si>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</si>
  <si>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</si>
  <si>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</si>
  <si>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</si>
  <si>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</si>
  <si>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</si>
  <si>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</si>
  <si>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</si>
  <si>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</si>
  <si>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</si>
  <si>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</si>
  <si>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</si>
  <si>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</si>
  <si>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</si>
  <si>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</si>
  <si>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</si>
  <si>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</si>
  <si>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</si>
  <si>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</si>
  <si>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</si>
  <si>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</si>
  <si>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</si>
  <si>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</si>
  <si>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</si>
  <si>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</si>
  <si>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</si>
  <si>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</si>
  <si>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</si>
  <si>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</si>
  <si>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</si>
  <si>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</si>
  <si>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</si>
  <si>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</si>
  <si>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</si>
  <si>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</si>
  <si>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</si>
  <si>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</si>
  <si>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</si>
  <si>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</si>
  <si>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</si>
  <si>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</si>
  <si>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</si>
  <si>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</si>
  <si>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</si>
  <si>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</si>
  <si>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</si>
  <si>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</si>
  <si>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</si>
  <si>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</si>
  <si>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</si>
  <si>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</si>
  <si>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</si>
  <si>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</si>
  <si>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</si>
  <si>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</si>
  <si>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</si>
  <si>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</si>
  <si>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</si>
  <si>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</si>
  <si>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</si>
  <si>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</si>
  <si>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</si>
  <si>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</si>
  <si>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</si>
  <si>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</si>
  <si>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</si>
  <si>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</si>
  <si>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</si>
  <si>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</si>
  <si>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</si>
  <si>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</si>
  <si>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</si>
  <si>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</si>
  <si>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</si>
  <si>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</si>
  <si>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</si>
  <si>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</si>
  <si>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</si>
  <si>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</si>
  <si>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</si>
  <si>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</si>
  <si>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</si>
  <si>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</si>
  <si>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</si>
  <si>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</si>
  <si>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</si>
  <si>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</si>
  <si>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</si>
  <si>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</si>
  <si>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</si>
  <si>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</si>
  <si>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</si>
  <si>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</si>
  <si>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</si>
  <si>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</si>
  <si>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</si>
  <si>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</si>
  <si>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</si>
  <si>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</si>
  <si>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</si>
  <si>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</si>
  <si>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</si>
  <si>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</si>
  <si>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</si>
  <si>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</si>
  <si>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</si>
  <si>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</si>
  <si>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</si>
  <si>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</si>
  <si>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</si>
  <si>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</si>
  <si>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</si>
  <si>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</si>
  <si>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</si>
  <si>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</si>
  <si>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</si>
  <si>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</si>
  <si>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</si>
  <si>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</si>
  <si>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</si>
  <si>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</si>
  <si>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</si>
  <si>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</si>
  <si>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</si>
  <si>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</si>
  <si>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</si>
  <si>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</si>
  <si>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</si>
  <si>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</si>
  <si>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</si>
  <si>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</si>
  <si>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</si>
  <si>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</si>
  <si>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</si>
  <si>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</si>
  <si>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</si>
  <si>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</si>
  <si>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</si>
  <si>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</si>
  <si>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</si>
  <si>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</si>
  <si>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</si>
  <si>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</si>
  <si>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</si>
  <si>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</si>
  <si>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</si>
  <si>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</si>
  <si>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</si>
  <si>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</si>
  <si>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</si>
  <si>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</si>
  <si>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</si>
  <si>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</si>
  <si>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</si>
  <si>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</si>
  <si>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</si>
  <si>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</si>
  <si>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</si>
  <si>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</si>
  <si>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</si>
  <si>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</si>
  <si>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</si>
  <si>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</si>
  <si>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</si>
  <si>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</si>
  <si>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</si>
  <si>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</si>
  <si>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</si>
  <si>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</si>
  <si>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</si>
  <si>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</si>
  <si>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</si>
  <si>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</si>
  <si>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</si>
  <si>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</si>
  <si>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</si>
  <si>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</si>
  <si>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</si>
  <si>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</si>
  <si>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</si>
  <si>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</si>
  <si>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</si>
  <si>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</si>
  <si>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</si>
  <si>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</si>
  <si>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</si>
  <si>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</si>
  <si>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</si>
  <si>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</si>
  <si>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</si>
  <si>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</si>
  <si>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</si>
  <si>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</si>
  <si>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</si>
  <si>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</si>
  <si>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</si>
  <si>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</si>
  <si>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</si>
  <si>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</si>
  <si>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</si>
  <si>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</si>
  <si>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</si>
  <si>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</si>
  <si>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</si>
  <si>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</si>
  <si>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</si>
  <si>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</si>
  <si>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</si>
  <si>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</si>
  <si>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</si>
  <si>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</si>
  <si>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</si>
  <si>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</si>
  <si>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</si>
  <si>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</si>
  <si>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</si>
  <si>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</si>
  <si>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</si>
  <si>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</si>
  <si>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</si>
  <si>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</si>
  <si>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</si>
  <si>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</si>
  <si>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</si>
  <si>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</si>
  <si>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</si>
  <si>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</si>
  <si>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</si>
  <si>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</si>
  <si>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</si>
  <si>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</si>
  <si>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</si>
  <si>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</si>
  <si>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</si>
  <si>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</si>
  <si>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</si>
  <si>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</si>
  <si>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</si>
  <si>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</si>
  <si>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</si>
  <si>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</si>
  <si>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</si>
  <si>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</si>
  <si>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</si>
  <si>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</si>
  <si>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</si>
  <si>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</si>
  <si>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</si>
  <si>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</si>
  <si>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</si>
  <si>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</si>
  <si>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</si>
  <si>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</si>
  <si>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</si>
  <si>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</si>
  <si>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</si>
  <si>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</si>
  <si>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</si>
  <si>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</si>
  <si>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</si>
  <si>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</si>
  <si>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</si>
  <si>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</si>
  <si>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</si>
  <si>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</si>
  <si>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</si>
  <si>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</si>
  <si>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</si>
  <si>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</si>
  <si>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</si>
  <si>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</si>
  <si>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</si>
  <si>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</si>
  <si>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</si>
  <si>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</si>
  <si>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</si>
  <si>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</si>
  <si>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</si>
  <si>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</si>
  <si>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</si>
  <si>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</si>
  <si>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</si>
  <si>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</si>
  <si>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</si>
  <si>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</si>
  <si>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</si>
  <si>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</si>
  <si>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</si>
  <si>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</si>
  <si>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</si>
  <si>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</si>
  <si>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</si>
  <si>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</si>
  <si>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</si>
  <si>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</si>
  <si>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</si>
  <si>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</si>
  <si>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</si>
  <si>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</si>
  <si>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</si>
  <si>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</si>
  <si>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</si>
  <si>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</si>
  <si>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</si>
  <si>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</si>
  <si>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</si>
  <si>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</si>
  <si>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</si>
  <si>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</si>
  <si>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</si>
  <si>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</si>
  <si>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</si>
  <si>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</si>
  <si>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</si>
  <si>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</si>
  <si>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</si>
  <si>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</si>
  <si>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</si>
  <si>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</si>
  <si>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</si>
  <si>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</si>
  <si>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</si>
  <si>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</si>
  <si>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</si>
  <si>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</si>
  <si>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</si>
  <si>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</si>
  <si>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</si>
  <si>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</si>
  <si>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</si>
  <si>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</si>
  <si>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</si>
  <si>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</si>
  <si>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</si>
  <si>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</si>
  <si>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</si>
  <si>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</si>
  <si>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</si>
  <si>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</si>
  <si>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</si>
  <si>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</si>
  <si>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</si>
  <si>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</si>
  <si>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</si>
  <si>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</si>
  <si>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</si>
  <si>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</si>
  <si>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</si>
  <si>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</si>
  <si>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</si>
  <si>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</si>
  <si>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</si>
  <si>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</si>
  <si>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</si>
  <si>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</si>
  <si>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</si>
  <si>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</si>
  <si>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</si>
  <si>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</si>
  <si>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</si>
  <si>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</si>
  <si>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</si>
  <si>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</si>
  <si>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</si>
  <si>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</si>
  <si>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</si>
  <si>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</si>
  <si>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</si>
  <si>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</si>
  <si>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</si>
  <si>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</si>
  <si>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</si>
  <si>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</si>
  <si>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</si>
  <si>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</si>
  <si>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</si>
  <si>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</si>
  <si>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</si>
  <si>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</si>
  <si>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</si>
  <si>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</si>
  <si>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</si>
  <si>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</si>
  <si>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</si>
  <si>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</si>
  <si>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</si>
  <si>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</si>
  <si>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</si>
  <si>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</si>
  <si>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</si>
  <si>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</si>
  <si>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</si>
  <si>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</si>
  <si>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</si>
  <si>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</si>
  <si>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</si>
  <si>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</si>
  <si>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</si>
  <si>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</si>
  <si>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</si>
  <si>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</si>
  <si>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</si>
  <si>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</si>
  <si>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</si>
  <si>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</si>
  <si>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</si>
  <si>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</si>
  <si>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</si>
  <si>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</si>
  <si>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</si>
  <si>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</si>
  <si>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</si>
  <si>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</si>
  <si>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</si>
  <si>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</si>
  <si>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</si>
  <si>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</si>
  <si>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</si>
  <si>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</si>
  <si>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</si>
  <si>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</si>
  <si>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</si>
  <si>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</si>
  <si>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</si>
  <si>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</si>
  <si>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</si>
  <si>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</si>
  <si>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</si>
  <si>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</si>
  <si>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</si>
  <si>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</si>
  <si>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</si>
  <si>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</si>
  <si>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</si>
  <si>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</si>
  <si>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</si>
  <si>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</si>
  <si>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</si>
  <si>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</si>
  <si>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</si>
  <si>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</si>
  <si>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</si>
  <si>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</si>
  <si>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</si>
  <si>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</si>
  <si>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</si>
  <si>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</si>
  <si>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</si>
  <si>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</si>
  <si>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</si>
  <si>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</si>
  <si>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</si>
  <si>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</si>
  <si>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</si>
  <si>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</si>
  <si>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</si>
  <si>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</si>
  <si>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</si>
  <si>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</si>
  <si>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</si>
  <si>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</si>
  <si>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</si>
  <si>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</si>
  <si>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</si>
  <si>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</si>
  <si>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</si>
  <si>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</si>
  <si>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</si>
  <si>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</si>
  <si>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</si>
  <si>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</si>
  <si>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</si>
  <si>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</si>
  <si>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</si>
  <si>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</si>
  <si>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</si>
  <si>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</si>
  <si>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</si>
  <si>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</si>
  <si>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</si>
  <si>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</si>
  <si>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</si>
  <si>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</si>
  <si>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</si>
  <si>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</si>
  <si>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</si>
  <si>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</si>
  <si>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</si>
  <si>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</si>
  <si>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</si>
  <si>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</si>
  <si>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</si>
  <si>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</si>
  <si>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</si>
  <si>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</si>
  <si>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</si>
  <si>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</si>
  <si>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</si>
  <si>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</si>
  <si>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</si>
  <si>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</si>
  <si>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</si>
  <si>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</si>
  <si>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</si>
  <si>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</si>
  <si>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</si>
  <si>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</si>
  <si>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</si>
  <si>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</si>
  <si>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</si>
  <si>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</si>
  <si>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</si>
  <si>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</si>
  <si>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</si>
  <si>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</si>
  <si>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</si>
  <si>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</si>
  <si>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</si>
  <si>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</si>
  <si>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</si>
  <si>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</si>
  <si>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</si>
  <si>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</si>
  <si>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</si>
  <si>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</si>
  <si>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</si>
  <si>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</si>
  <si>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</si>
  <si>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</si>
  <si>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</si>
  <si>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</si>
  <si>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</si>
  <si>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</si>
  <si>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</si>
  <si>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</si>
  <si>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</si>
  <si>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</si>
  <si>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</si>
  <si>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</si>
  <si>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</si>
  <si>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</si>
  <si>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</si>
  <si>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</si>
  <si>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</si>
  <si>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</si>
  <si>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</si>
  <si>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</si>
  <si>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</si>
  <si>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</si>
  <si>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</si>
  <si>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</si>
  <si>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</si>
  <si>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</si>
  <si>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</si>
  <si>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</si>
  <si>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</si>
  <si>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</si>
  <si>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</si>
  <si>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</si>
  <si>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</si>
  <si>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</si>
  <si>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</si>
  <si>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</si>
  <si>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</si>
  <si>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</si>
  <si>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</si>
  <si>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</si>
  <si>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</si>
  <si>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</si>
  <si>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</si>
  <si>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</si>
  <si>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</si>
  <si>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</si>
  <si>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</si>
  <si>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</si>
  <si>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</si>
  <si>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</si>
  <si>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</si>
  <si>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</si>
  <si>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</si>
  <si>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</si>
  <si>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</si>
  <si>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</si>
  <si>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</si>
  <si>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</si>
  <si>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</si>
  <si>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</si>
  <si>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</si>
  <si>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</si>
  <si>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</si>
  <si>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</si>
  <si>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</si>
  <si>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</si>
  <si>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</si>
  <si>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</si>
  <si>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</si>
  <si>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</si>
  <si>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</si>
  <si>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</si>
  <si>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</si>
  <si>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</si>
  <si>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</si>
  <si>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</si>
  <si>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</si>
  <si>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</si>
  <si>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</si>
  <si>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</si>
  <si>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</si>
  <si>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</si>
  <si>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</si>
  <si>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</si>
  <si>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</si>
  <si>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</si>
  <si>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</si>
  <si>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</si>
  <si>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</si>
  <si>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</si>
  <si>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</si>
  <si>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</si>
  <si>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</si>
  <si>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</si>
  <si>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</si>
  <si>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</si>
  <si>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</si>
  <si>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</si>
  <si>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</si>
  <si>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</si>
  <si>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</si>
  <si>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</si>
  <si>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</si>
  <si>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</si>
  <si>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</si>
  <si>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</si>
  <si>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</si>
  <si>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</si>
  <si>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</si>
  <si>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</si>
  <si>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</si>
  <si>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</si>
  <si>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</si>
  <si>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</si>
  <si>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</si>
  <si>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</si>
  <si>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</si>
  <si>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</si>
  <si>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</si>
  <si>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</si>
  <si>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</si>
  <si>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</si>
  <si>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</si>
  <si>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</si>
  <si>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</si>
  <si>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</si>
  <si>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</si>
  <si>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</si>
  <si>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</si>
  <si>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</si>
  <si>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</si>
  <si>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</si>
  <si>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</si>
  <si>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</si>
  <si>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</si>
  <si>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</si>
  <si>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</si>
  <si>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</si>
  <si>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</si>
  <si>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</si>
  <si>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</si>
  <si>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</si>
  <si>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</si>
  <si>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</si>
  <si>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</si>
  <si>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</si>
  <si>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</si>
  <si>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</si>
  <si>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</si>
  <si>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</si>
  <si>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</si>
  <si>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</si>
  <si>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</si>
  <si>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</si>
  <si>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</si>
  <si>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</si>
  <si>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</si>
  <si>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</si>
  <si>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</si>
  <si>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</si>
  <si>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</si>
  <si>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</si>
  <si>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</si>
  <si>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</si>
  <si>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</si>
  <si>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</si>
  <si>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</si>
  <si>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</si>
  <si>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</si>
  <si>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</si>
  <si>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</si>
  <si>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</si>
  <si>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</si>
  <si>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</si>
  <si>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</si>
  <si>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</si>
  <si>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</si>
  <si>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</si>
  <si>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</si>
  <si>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</si>
  <si>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</si>
  <si>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</si>
  <si>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</si>
  <si>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</si>
  <si>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</si>
  <si>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</si>
  <si>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</si>
  <si>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</si>
  <si>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</si>
  <si>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</si>
  <si>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</si>
  <si>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</si>
  <si>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</si>
  <si>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</si>
  <si>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</si>
  <si>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</si>
  <si>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</si>
  <si>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</si>
  <si>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</si>
  <si>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</si>
  <si>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</si>
  <si>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</si>
  <si>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</si>
  <si>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</si>
  <si>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</si>
  <si>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</si>
  <si>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</si>
  <si>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</si>
  <si>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</si>
  <si>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</si>
  <si>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</si>
  <si>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</si>
  <si>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</si>
  <si>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</si>
  <si>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</si>
  <si>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</si>
  <si>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</si>
  <si>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</si>
  <si>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</si>
  <si>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</si>
  <si>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</si>
  <si>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</si>
  <si>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</si>
  <si>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</si>
  <si>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</si>
  <si>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</si>
  <si>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</si>
  <si>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</si>
  <si>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</si>
  <si>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</si>
  <si>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</si>
  <si>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</si>
  <si>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</si>
  <si>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</si>
  <si>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</si>
  <si>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</si>
  <si>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</si>
  <si>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</si>
  <si>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</si>
  <si>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</si>
  <si>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</si>
  <si>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</si>
  <si>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</si>
  <si>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</si>
  <si>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</si>
  <si>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</si>
  <si>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</si>
  <si>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</si>
  <si>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</si>
  <si>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</si>
  <si>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</si>
  <si>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</si>
  <si>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</si>
  <si>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</si>
  <si>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</si>
  <si>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</si>
  <si>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</si>
  <si>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</si>
  <si>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</si>
  <si>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</si>
  <si>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</si>
  <si>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</si>
  <si>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</si>
  <si>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</si>
  <si>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</si>
  <si>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</si>
  <si>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</si>
  <si>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</si>
  <si>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</si>
  <si>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</si>
  <si>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</si>
  <si>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</si>
  <si>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</si>
  <si>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</si>
  <si>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</si>
  <si>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</si>
  <si>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</si>
  <si>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</si>
  <si>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</si>
  <si>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</si>
  <si>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</si>
  <si>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</si>
  <si>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</si>
  <si>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</si>
  <si>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</si>
  <si>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</si>
  <si>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</si>
  <si>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</si>
  <si>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</si>
  <si>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</si>
  <si>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</si>
  <si>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</si>
  <si>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</si>
  <si>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</si>
  <si>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</si>
  <si>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</si>
  <si>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</si>
  <si>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</si>
  <si>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</si>
  <si>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</si>
  <si>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</si>
  <si>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</si>
  <si>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</si>
  <si>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</si>
  <si>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</si>
  <si>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</si>
  <si>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</si>
  <si>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</si>
  <si>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</si>
  <si>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</si>
  <si>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</si>
  <si>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</si>
  <si>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</si>
  <si>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</si>
  <si>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</si>
  <si>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</si>
  <si>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</si>
  <si>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</si>
  <si>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</si>
  <si>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</si>
  <si>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</si>
  <si>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</si>
  <si>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</si>
  <si>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</si>
  <si>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</si>
  <si>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</si>
  <si>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</si>
  <si>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</si>
  <si>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</si>
  <si>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</si>
  <si>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</si>
  <si>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</si>
  <si>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</si>
  <si>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</si>
  <si>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</si>
  <si>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</si>
  <si>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</si>
  <si>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</si>
  <si>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</si>
  <si>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</si>
  <si>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</si>
  <si>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</si>
  <si>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</si>
  <si>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</si>
  <si>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</si>
  <si>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</si>
  <si>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</si>
  <si>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</si>
  <si>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</si>
  <si>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</si>
  <si>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</si>
  <si>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</si>
  <si>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</si>
  <si>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</si>
  <si>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</si>
  <si>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</si>
  <si>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</si>
  <si>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</si>
  <si>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</si>
  <si>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</si>
  <si>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</si>
  <si>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</si>
  <si>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</si>
  <si>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</si>
  <si>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</si>
  <si>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</si>
  <si>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</si>
  <si>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</si>
  <si>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</si>
  <si>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</si>
  <si>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</si>
  <si>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</si>
  <si>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</si>
  <si>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</si>
  <si>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</si>
  <si>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</si>
  <si>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</si>
  <si>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</si>
  <si>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</si>
  <si>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</si>
  <si>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</si>
  <si>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</si>
  <si>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</si>
  <si>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</si>
  <si>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</si>
  <si>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</si>
  <si>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</si>
  <si>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</si>
  <si>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</si>
  <si>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</si>
  <si>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</si>
  <si>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</si>
  <si>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</si>
  <si>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</si>
  <si>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</si>
  <si>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</si>
  <si>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</si>
  <si>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</si>
  <si>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</si>
  <si>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</si>
  <si>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</si>
  <si>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</si>
  <si>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</si>
  <si>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</si>
  <si>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</si>
  <si>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</si>
  <si>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</si>
  <si>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</si>
  <si>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</si>
  <si>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</si>
  <si>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</si>
  <si>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</si>
  <si>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</si>
  <si>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</si>
  <si>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</si>
  <si>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</si>
  <si>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</si>
  <si>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</si>
  <si>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</si>
  <si>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</si>
  <si>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</si>
  <si>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</si>
  <si>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</si>
  <si>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</si>
  <si>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</si>
  <si>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</si>
  <si>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</si>
  <si>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</si>
  <si>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</si>
  <si>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</si>
  <si>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</si>
  <si>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</si>
  <si>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</si>
  <si>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</si>
  <si>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</si>
  <si>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</si>
  <si>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</si>
  <si>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</si>
  <si>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</si>
  <si>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</si>
  <si>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</si>
  <si>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</si>
  <si>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</si>
  <si>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</si>
  <si>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</si>
  <si>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</si>
  <si>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</si>
  <si>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</si>
  <si>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</si>
  <si>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</si>
  <si>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</si>
  <si>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</si>
  <si>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</si>
  <si>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</si>
  <si>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</si>
  <si>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</si>
  <si>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</si>
  <si>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</si>
  <si>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</si>
  <si>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</si>
  <si>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</si>
  <si>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</si>
  <si>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</si>
  <si>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</si>
  <si>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</si>
  <si>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</si>
  <si>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</si>
  <si>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</si>
  <si>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</si>
  <si>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</si>
  <si>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</si>
  <si>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</si>
  <si>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</si>
  <si>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</si>
  <si>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</si>
  <si>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</si>
  <si>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</si>
  <si>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</si>
  <si>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</si>
  <si>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</si>
  <si>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</si>
  <si>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</si>
  <si>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</si>
  <si>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</si>
  <si>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</si>
  <si>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</si>
  <si>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</si>
  <si>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</si>
  <si>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</si>
  <si>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</si>
  <si>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</si>
  <si>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</si>
  <si>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</si>
  <si>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</si>
  <si>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</si>
  <si>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</si>
  <si>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</si>
  <si>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</si>
  <si>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</si>
  <si>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</si>
  <si>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</si>
  <si>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</si>
  <si>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</si>
  <si>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</si>
  <si>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</si>
  <si>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</si>
  <si>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</si>
  <si>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</si>
  <si>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</si>
  <si>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</si>
  <si>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</si>
  <si>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</si>
  <si>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</si>
  <si>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</si>
  <si>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</si>
  <si>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</si>
  <si>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</si>
  <si>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</si>
  <si>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</si>
  <si>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</si>
  <si>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</si>
  <si>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</si>
  <si>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</si>
  <si>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</si>
  <si>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</si>
  <si>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</si>
  <si>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</si>
  <si>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</si>
  <si>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</si>
  <si>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</si>
  <si>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</si>
  <si>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</si>
  <si>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</si>
  <si>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</si>
  <si>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</si>
  <si>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</si>
  <si>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</si>
  <si>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</si>
  <si>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</si>
  <si>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</si>
  <si>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</si>
  <si>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</si>
  <si>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</si>
  <si>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</si>
  <si>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</si>
  <si>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</si>
  <si>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</si>
  <si>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</si>
  <si>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</si>
  <si>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</si>
  <si>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</si>
  <si>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</si>
  <si>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</si>
  <si>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</si>
  <si>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</si>
  <si>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</si>
  <si>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</si>
  <si>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</si>
  <si>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</si>
  <si>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</si>
  <si>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</si>
  <si>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</si>
  <si>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</si>
  <si>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</si>
  <si>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</si>
  <si>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</si>
  <si>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</si>
  <si>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</si>
  <si>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</si>
  <si>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</si>
  <si>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</si>
  <si>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</si>
  <si>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</si>
  <si>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</si>
  <si>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</si>
  <si>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</si>
  <si>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</si>
  <si>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</si>
  <si>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</si>
  <si>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</si>
  <si>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</si>
  <si>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</si>
  <si>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</si>
  <si>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</si>
  <si>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</si>
  <si>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</si>
  <si>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</si>
  <si>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</si>
  <si>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</si>
  <si>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</si>
  <si>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</si>
  <si>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</si>
  <si>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</si>
  <si>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</si>
  <si>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</si>
  <si>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</si>
  <si>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</si>
  <si>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</si>
  <si>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</si>
  <si>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</si>
  <si>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</si>
  <si>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</si>
  <si>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</si>
  <si>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</si>
  <si>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</si>
  <si>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</si>
  <si>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</si>
  <si>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</si>
  <si>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</si>
  <si>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</si>
  <si>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</si>
  <si>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</si>
  <si>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</si>
  <si>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</si>
  <si>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</si>
  <si>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</si>
  <si>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</si>
  <si>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</si>
  <si>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</si>
  <si>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</si>
  <si>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</si>
  <si>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</si>
  <si>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</si>
  <si>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</si>
  <si>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</si>
  <si>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</si>
  <si>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</si>
  <si>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</si>
  <si>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</si>
  <si>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</si>
  <si>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</si>
  <si>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</si>
  <si>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</si>
  <si>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</si>
  <si>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</si>
  <si>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</si>
  <si>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</si>
  <si>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</si>
  <si>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</si>
  <si>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</si>
  <si>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</si>
  <si>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</si>
  <si>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</si>
  <si>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</si>
  <si>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</si>
  <si>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</si>
  <si>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</si>
  <si>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</si>
  <si>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</si>
  <si>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</si>
  <si>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</si>
  <si>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</si>
  <si>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</si>
  <si>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</si>
  <si>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</si>
  <si>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</si>
  <si>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</si>
  <si>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</si>
  <si>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</si>
  <si>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</si>
  <si>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</si>
  <si>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</si>
  <si>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</si>
  <si>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</si>
  <si>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</si>
  <si>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</si>
  <si>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</si>
  <si>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</si>
  <si>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</si>
  <si>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</si>
  <si>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</si>
  <si>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</si>
  <si>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</si>
  <si>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</si>
  <si>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</si>
  <si>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</si>
  <si>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</si>
  <si>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</si>
  <si>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</si>
  <si>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</si>
  <si>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</si>
  <si>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</si>
  <si>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</si>
  <si>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</si>
  <si>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</si>
  <si>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</si>
  <si>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</si>
  <si>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</si>
  <si>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</si>
  <si>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</si>
  <si>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</si>
  <si>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</si>
  <si>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</si>
  <si>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</si>
  <si>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</si>
  <si>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</si>
  <si>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</si>
  <si>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</si>
  <si>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</si>
  <si>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</si>
  <si>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</si>
  <si>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</si>
  <si>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</si>
  <si>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</si>
  <si>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</si>
  <si>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</si>
  <si>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</si>
  <si>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</si>
  <si>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</si>
  <si>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</si>
  <si>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</si>
  <si>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</si>
  <si>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</si>
  <si>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</si>
  <si>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</si>
  <si>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</si>
  <si>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</si>
  <si>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</si>
  <si>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</si>
  <si>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</si>
  <si>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</si>
  <si>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</si>
  <si>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</si>
  <si>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</si>
  <si>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</si>
  <si>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</si>
  <si>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</si>
  <si>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</si>
  <si>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</si>
  <si>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</si>
  <si>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</si>
  <si>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</si>
  <si>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</si>
  <si>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</si>
  <si>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</si>
  <si>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</si>
  <si>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</si>
  <si>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</si>
  <si>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</si>
  <si>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</si>
  <si>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</si>
  <si>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</si>
  <si>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</si>
  <si>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</si>
  <si>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</si>
  <si>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</si>
  <si>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</si>
  <si>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</si>
  <si>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</si>
  <si>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</si>
  <si>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</si>
  <si>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</si>
  <si>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</si>
  <si>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</si>
  <si>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</si>
  <si>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</si>
  <si>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</si>
  <si>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</si>
  <si>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</si>
  <si>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</si>
  <si>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</si>
  <si>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</si>
  <si>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</si>
  <si>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</si>
  <si>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</si>
  <si>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</si>
  <si>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</si>
  <si>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</si>
  <si>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</si>
  <si>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</si>
  <si>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</si>
  <si>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</si>
  <si>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</si>
  <si>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</si>
  <si>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</si>
  <si>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</si>
  <si>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</si>
  <si>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</si>
  <si>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</si>
  <si>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</si>
  <si>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</si>
  <si>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</si>
  <si>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</si>
  <si>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</si>
  <si>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</si>
  <si>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</si>
  <si>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</si>
  <si>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</si>
  <si>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</si>
  <si>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</si>
  <si>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</si>
  <si>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</si>
  <si>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</si>
  <si>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</si>
  <si>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</si>
  <si>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</si>
  <si>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</si>
  <si>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</si>
  <si>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</si>
  <si>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</si>
  <si>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</si>
  <si>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</si>
  <si>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</si>
  <si>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</si>
  <si>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</si>
  <si>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</si>
  <si>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</si>
  <si>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</si>
  <si>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</si>
  <si>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</si>
  <si>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</si>
  <si>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</si>
  <si>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</si>
  <si>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</si>
  <si>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</si>
  <si>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</si>
  <si>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</si>
  <si>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</si>
  <si>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</si>
  <si>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</si>
  <si>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</si>
  <si>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</si>
  <si>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</si>
  <si>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</si>
  <si>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</si>
  <si>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</si>
  <si>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</si>
  <si>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</si>
  <si>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</si>
  <si>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</si>
  <si>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</si>
  <si>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</si>
  <si>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</si>
  <si>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</si>
  <si>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</si>
  <si>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</si>
  <si>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</si>
  <si>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</si>
  <si>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</si>
  <si>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</si>
  <si>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</si>
  <si>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</si>
  <si>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</si>
  <si>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</si>
  <si>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</si>
  <si>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</si>
  <si>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</si>
  <si>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</si>
  <si>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</si>
  <si>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</si>
  <si>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</si>
  <si>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</si>
  <si>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</si>
  <si>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</si>
  <si>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</si>
  <si>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</si>
  <si>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</si>
  <si>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</si>
  <si>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</si>
  <si>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</si>
  <si>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</si>
  <si>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</si>
  <si>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</si>
  <si>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</si>
  <si>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</si>
  <si>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</si>
  <si>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</si>
  <si>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</si>
  <si>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</si>
  <si>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</si>
  <si>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</si>
  <si>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</si>
  <si>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</si>
  <si>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</si>
  <si>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</si>
  <si>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</si>
  <si>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</si>
  <si>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</si>
  <si>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</si>
  <si>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</si>
  <si>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</si>
  <si>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</si>
  <si>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</si>
  <si>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</si>
  <si>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</si>
  <si>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</si>
  <si>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</si>
  <si>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</si>
  <si>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</si>
  <si>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</si>
  <si>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</si>
  <si>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</si>
  <si>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</si>
  <si>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</si>
  <si>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</si>
  <si>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</si>
  <si>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</si>
  <si>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</si>
  <si>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</si>
  <si>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</si>
  <si>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</si>
  <si>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</si>
  <si>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</si>
  <si>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</si>
  <si>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</si>
  <si>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</si>
  <si>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</si>
  <si>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</si>
  <si>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</si>
  <si>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</si>
  <si>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</si>
  <si>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</si>
  <si>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</si>
  <si>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</si>
  <si>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</si>
  <si>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</si>
  <si>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</si>
  <si>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</si>
  <si>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</si>
  <si>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</si>
  <si>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</si>
  <si>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</si>
  <si>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</si>
  <si>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</si>
  <si>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</si>
  <si>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</si>
  <si>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</si>
  <si>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</si>
  <si>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</si>
  <si>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</si>
  <si>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</si>
  <si>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</si>
  <si>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</si>
  <si>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</si>
  <si>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</si>
  <si>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</si>
  <si>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</si>
  <si>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</si>
  <si>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</si>
  <si>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</si>
  <si>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</si>
  <si>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</si>
  <si>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</si>
  <si>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</si>
  <si>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</si>
  <si>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</si>
  <si>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</si>
  <si>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</si>
  <si>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</si>
  <si>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</si>
  <si>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</si>
  <si>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</si>
  <si>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</si>
  <si>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</si>
  <si>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</si>
  <si>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</si>
  <si>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</si>
  <si>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</si>
  <si>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</si>
  <si>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</si>
  <si>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</si>
  <si>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</si>
  <si>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</si>
  <si>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</si>
  <si>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</si>
  <si>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</si>
  <si>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</si>
  <si>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</si>
  <si>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</si>
  <si>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</si>
  <si>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</si>
  <si>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</si>
  <si>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</si>
  <si>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</si>
  <si>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</si>
  <si>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</si>
  <si>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</si>
  <si>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</si>
  <si>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</si>
  <si>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</si>
  <si>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</si>
  <si>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</si>
  <si>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</si>
  <si>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</si>
  <si>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</si>
  <si>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</si>
  <si>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</si>
  <si>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</si>
  <si>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</si>
  <si>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</si>
  <si>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</si>
  <si>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</si>
  <si>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</si>
  <si>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</si>
  <si>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</si>
  <si>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</si>
  <si>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</si>
  <si>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</si>
  <si>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</si>
  <si>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</si>
  <si>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</si>
  <si>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</si>
  <si>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</si>
  <si>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</si>
  <si>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</si>
  <si>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</si>
  <si>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</si>
  <si>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</si>
  <si>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</si>
  <si>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</si>
  <si>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</si>
  <si>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</si>
  <si>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</si>
  <si>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</si>
  <si>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</si>
  <si>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</si>
  <si>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</si>
  <si>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</si>
  <si>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</si>
  <si>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</si>
  <si>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</si>
  <si>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</si>
  <si>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</si>
  <si>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</si>
  <si>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</si>
  <si>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</si>
  <si>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</si>
  <si>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</si>
  <si>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</si>
  <si>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</si>
  <si>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</si>
  <si>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</si>
  <si>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</si>
  <si>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</si>
  <si>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</si>
  <si>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</si>
  <si>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</si>
  <si>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</si>
  <si>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</si>
  <si>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</si>
  <si>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</si>
  <si>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</si>
  <si>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</si>
  <si>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</si>
  <si>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</si>
  <si>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</si>
  <si>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</si>
  <si>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</si>
  <si>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</si>
  <si>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</si>
  <si>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</si>
  <si>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</si>
  <si>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</si>
  <si>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</si>
  <si>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</si>
  <si>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</si>
  <si>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</si>
  <si>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</si>
  <si>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</si>
  <si>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</si>
  <si>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</si>
  <si>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</si>
  <si>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</si>
  <si>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</si>
  <si>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</si>
  <si>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</si>
  <si>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</si>
  <si>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</si>
  <si>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</si>
  <si>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</si>
  <si>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</si>
  <si>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</si>
  <si>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</si>
  <si>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</si>
  <si>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</si>
  <si>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</si>
  <si>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</si>
  <si>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</si>
  <si>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</si>
  <si>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</si>
  <si>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</si>
  <si>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</si>
  <si>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</si>
  <si>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</si>
  <si>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</si>
  <si>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</si>
  <si>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</si>
  <si>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</si>
  <si>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</si>
  <si>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</si>
  <si>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</si>
  <si>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</si>
  <si>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</si>
  <si>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</si>
  <si>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</si>
  <si>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</si>
  <si>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</si>
  <si>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</si>
  <si>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</si>
  <si>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</si>
  <si>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</si>
  <si>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</si>
  <si>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</si>
  <si>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</si>
  <si>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</si>
  <si>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</si>
  <si>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</si>
  <si>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</si>
  <si>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</si>
  <si>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</si>
  <si>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</si>
  <si>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</si>
  <si>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</si>
  <si>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</si>
  <si>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</si>
  <si>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</si>
  <si>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</si>
  <si>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</si>
  <si>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</si>
  <si>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</si>
  <si>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</si>
  <si>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</si>
  <si>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</si>
  <si>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</si>
  <si>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</si>
  <si>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</si>
  <si>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</si>
  <si>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</si>
  <si>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</si>
  <si>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</si>
  <si>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</si>
  <si>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</si>
  <si>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</si>
  <si>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</si>
  <si>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</si>
  <si>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</si>
  <si>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</si>
  <si>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</si>
  <si>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</si>
  <si>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</si>
  <si>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</si>
  <si>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</si>
  <si>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</si>
  <si>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</si>
  <si>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</si>
  <si>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</si>
  <si>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</si>
  <si>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</si>
  <si>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</si>
  <si>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</si>
  <si>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</si>
  <si>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</si>
  <si>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</si>
  <si>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</si>
  <si>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</si>
  <si>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</si>
  <si>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</si>
  <si>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</si>
  <si>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</si>
  <si>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</si>
  <si>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</si>
  <si>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</si>
  <si>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</si>
  <si>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</si>
  <si>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</si>
  <si>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</si>
  <si>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</si>
  <si>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</si>
  <si>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</si>
  <si>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</si>
  <si>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</si>
  <si>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</si>
  <si>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</si>
  <si>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</si>
  <si>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</si>
  <si>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</si>
  <si>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</si>
  <si>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</si>
  <si>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</si>
  <si>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</si>
  <si>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</si>
  <si>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</si>
  <si>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</si>
  <si>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</si>
  <si>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</si>
  <si>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</si>
  <si>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</si>
  <si>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</si>
  <si>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</si>
  <si>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</si>
  <si>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</si>
  <si>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</si>
  <si>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</si>
  <si>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</si>
  <si>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</si>
  <si>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</si>
  <si>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</si>
  <si>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</si>
  <si>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</si>
  <si>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</si>
  <si>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</si>
  <si>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</si>
  <si>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</si>
  <si>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</si>
  <si>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</si>
  <si>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</si>
  <si>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</si>
  <si>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</si>
  <si>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</si>
  <si>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</si>
  <si>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</si>
  <si>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</si>
  <si>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</si>
  <si>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</si>
  <si>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</si>
  <si>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</si>
  <si>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</si>
  <si>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</si>
  <si>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</si>
  <si>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</si>
  <si>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</si>
  <si>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</si>
  <si>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</si>
  <si>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</si>
  <si>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</si>
  <si>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</si>
  <si>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</si>
  <si>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</si>
  <si>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</si>
  <si>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</si>
  <si>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</si>
  <si>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</si>
  <si>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</si>
  <si>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</si>
  <si>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</si>
  <si>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</si>
  <si>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</si>
  <si>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</si>
  <si>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</si>
  <si>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</si>
  <si>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</si>
  <si>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</si>
  <si>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</si>
  <si>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</si>
  <si>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</si>
  <si>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</si>
  <si>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</si>
  <si>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</si>
  <si>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</si>
  <si>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</si>
  <si>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</si>
  <si>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</si>
  <si>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</si>
  <si>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</si>
  <si>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</si>
  <si>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</si>
  <si>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</si>
  <si>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</si>
  <si>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</si>
  <si>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</si>
  <si>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</si>
  <si>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</si>
  <si>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</si>
  <si>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</si>
  <si>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</si>
  <si>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</si>
  <si>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</si>
  <si>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</si>
  <si>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</si>
  <si>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</si>
  <si>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</si>
  <si>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</si>
  <si>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</si>
  <si>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</si>
  <si>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</si>
  <si>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</si>
  <si>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</si>
  <si>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</si>
  <si>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</si>
  <si>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</si>
  <si>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</si>
  <si>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</si>
  <si>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</si>
  <si>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</si>
  <si>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</si>
  <si>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</si>
  <si>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</si>
  <si>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</si>
  <si>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</si>
  <si>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</si>
  <si>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</si>
  <si>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</si>
  <si>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</si>
  <si>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</si>
  <si>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</si>
  <si>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</si>
  <si>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</si>
  <si>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</si>
  <si>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</si>
  <si>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</si>
  <si>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</si>
  <si>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</si>
  <si>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</si>
  <si>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</si>
  <si>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</si>
  <si>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</si>
  <si>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</si>
  <si>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</si>
  <si>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</si>
  <si>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</si>
  <si>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</si>
  <si>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</si>
  <si>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</si>
  <si>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</si>
  <si>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</si>
  <si>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</si>
  <si>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</si>
  <si>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</si>
  <si>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</si>
  <si>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</si>
  <si>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</si>
  <si>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</si>
  <si>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</si>
  <si>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</si>
  <si>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</si>
  <si>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</si>
  <si>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</si>
  <si>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</si>
  <si>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</si>
  <si>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</si>
  <si>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</si>
  <si>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</si>
  <si>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</si>
  <si>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</si>
  <si>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</si>
  <si>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</si>
  <si>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</si>
  <si>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</si>
  <si>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</si>
  <si>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</si>
  <si>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</si>
  <si>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</si>
  <si>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</si>
  <si>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</si>
  <si>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</si>
  <si>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</si>
  <si>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</si>
  <si>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</si>
  <si>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</si>
  <si>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</si>
  <si>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</si>
  <si>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</si>
  <si>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</si>
  <si>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</si>
  <si>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</si>
  <si>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</si>
  <si>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</si>
  <si>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</si>
  <si>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</si>
  <si>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</si>
  <si>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</si>
  <si>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</si>
  <si>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</si>
  <si>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</si>
  <si>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</si>
  <si>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</si>
  <si>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</si>
  <si>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</si>
  <si>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</si>
  <si>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</si>
  <si>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</si>
  <si>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</si>
  <si>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</si>
  <si>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</si>
  <si>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</si>
  <si>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</si>
  <si>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</si>
  <si>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</si>
  <si>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</si>
  <si>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</si>
  <si>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</si>
  <si>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</si>
  <si>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</si>
  <si>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</si>
  <si>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</si>
  <si>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</si>
  <si>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</si>
  <si>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</si>
  <si>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</si>
  <si>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</si>
  <si>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</si>
  <si>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</si>
  <si>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</si>
  <si>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</si>
  <si>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</si>
  <si>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</si>
  <si>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</si>
  <si>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</si>
  <si>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</si>
  <si>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</si>
  <si>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</si>
  <si>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</si>
  <si>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</si>
  <si>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</si>
  <si>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</si>
  <si>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</si>
  <si>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</si>
  <si>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</si>
  <si>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</si>
  <si>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</si>
  <si>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</si>
  <si>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</si>
  <si>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</si>
  <si>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</si>
  <si>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</si>
  <si>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</si>
  <si>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</si>
  <si>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</si>
  <si>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</si>
  <si>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</si>
  <si>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</si>
  <si>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</si>
  <si>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</si>
  <si>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</si>
  <si>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</si>
  <si>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</si>
  <si>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</si>
  <si>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</si>
  <si>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</si>
  <si>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</si>
  <si>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</si>
  <si>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</si>
  <si>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</si>
  <si>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</si>
  <si>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</si>
  <si>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</si>
  <si>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</si>
  <si>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</si>
  <si>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</si>
  <si>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</si>
  <si>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</si>
  <si>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</si>
  <si>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</si>
  <si>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</si>
  <si>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</si>
  <si>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</si>
  <si>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</si>
  <si>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</si>
  <si>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</si>
  <si>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</si>
  <si>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</si>
  <si>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</si>
  <si>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</si>
  <si>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</si>
  <si>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t>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</si>
</sst>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xf numFmtId="2" fontId="16" fillId="18" borderId="16" xfId="18" applyNumberFormat="1">
      <alignment vertical="top"/>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2488</v>
      </c>
      <c r="B42" s="4">
        <v>50</v>
      </c>
      <c r="J42" s="1" t="s">
        <v>2489</v>
      </c>
    </row>
    <row r="43" spans="1:12" x14ac:dyDescent="0.25">
      <c r="A43" s="3"/>
    </row>
    <row r="44" spans="1:12" x14ac:dyDescent="0.25">
      <c r="A44" s="4" t="s">
        <v>89</v>
      </c>
      <c r="B44" s="4" t="s">
        <v>2490</v>
      </c>
      <c r="C44" s="4" t="s">
        <v>94</v>
      </c>
      <c r="D44" s="4" t="s">
        <v>95</v>
      </c>
      <c r="E44" s="4" t="s">
        <v>96</v>
      </c>
      <c r="F44" s="4" t="s">
        <v>97</v>
      </c>
      <c r="G44" s="4" t="s">
        <v>109</v>
      </c>
      <c r="I44" s="1" t="s">
        <v>2487</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2428</v>
      </c>
      <c r="B11" s="46">
        <v>0.5</v>
      </c>
    </row>
    <row r="12" spans="1:2" x14ac:dyDescent="0.25">
      <c r="A12" s="4" t="s">
        <v>2429</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5" t="s">
        <v>2404</v>
      </c>
      <c r="K18" s="415"/>
      <c r="L18" s="415"/>
      <c r="M18" s="415"/>
      <c r="N18" s="415"/>
      <c r="O18" s="415"/>
      <c r="P18" s="415"/>
      <c r="Q18" s="415"/>
      <c r="R18" s="415"/>
      <c r="S18" s="415"/>
      <c r="T18" s="415"/>
      <c r="U18" s="415"/>
      <c r="V18" s="415"/>
      <c r="W18" s="415"/>
      <c r="X18" s="415"/>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6" t="s">
        <v>2403</v>
      </c>
      <c r="K21" s="417"/>
      <c r="L21" s="417"/>
      <c r="M21" s="417"/>
      <c r="N21" s="417"/>
      <c r="O21" s="417"/>
      <c r="P21" s="417"/>
      <c r="Q21" s="417"/>
      <c r="R21" s="417"/>
      <c r="S21" s="417"/>
      <c r="T21" s="417"/>
      <c r="U21" s="417"/>
      <c r="V21" s="417"/>
      <c r="W21" s="417"/>
      <c r="X21" s="418"/>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2402</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2401</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2400</v>
      </c>
      <c r="I51" s="336" t="str">
        <f>IF(COUNT($J51:$Z51)&gt;1,STDEV($J51:$Z51)=0,"")</f>
        <v/>
      </c>
      <c r="J51" s="83" t="s">
        <v>2405</v>
      </c>
      <c r="K51" s="83" t="s">
        <v>2399</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2398</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2397</v>
      </c>
      <c r="I54" s="336" t="str">
        <f t="shared" si="0"/>
        <v/>
      </c>
      <c r="J54" s="83" t="s">
        <v>2396</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2395</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2394</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2393</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2392</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2391</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2390</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2389</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2388</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2387</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09"/>
  <sheetViews>
    <sheetView tabSelected="1" topLeftCell="A6" zoomScale="91" zoomScaleNormal="91" workbookViewId="0">
      <pane xSplit="10" ySplit="16" topLeftCell="K338" activePane="bottomRight" state="frozen"/>
      <selection activeCell="A6" sqref="A6"/>
      <selection pane="topRight" activeCell="K6" sqref="K6"/>
      <selection pane="bottomLeft" activeCell="A22" sqref="A22"/>
      <selection pane="bottomRight" activeCell="N340" sqref="N340"/>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customHeight="1" outlineLevel="3" collapsed="1"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x14ac:dyDescent="0.25">
      <c r="A18" s="50"/>
      <c r="B18" s="59"/>
      <c r="C18" s="52">
        <f>INT($C$6)+1.045</f>
        <v>2.0449999999999999</v>
      </c>
      <c r="D18" s="80"/>
      <c r="E18" s="75"/>
      <c r="F18" s="75"/>
      <c r="G18" s="80"/>
      <c r="H18" s="83" t="s">
        <v>187</v>
      </c>
      <c r="I18" s="333">
        <v>44358.682923379602</v>
      </c>
      <c r="J18" s="419" t="s">
        <v>2508</v>
      </c>
      <c r="K18" s="415"/>
      <c r="L18" s="415"/>
      <c r="M18" s="415"/>
      <c r="N18" s="415"/>
      <c r="O18" s="415"/>
      <c r="P18" s="415"/>
      <c r="Q18" s="415"/>
      <c r="R18" s="415"/>
      <c r="S18" s="415"/>
      <c r="T18" s="415"/>
      <c r="U18" s="415"/>
      <c r="V18" s="415"/>
      <c r="W18" s="415"/>
      <c r="X18" s="415"/>
      <c r="Y18" s="338"/>
      <c r="Z18" s="338"/>
      <c r="AA18" s="338"/>
      <c r="AB18" s="338"/>
      <c r="AC18" s="83"/>
      <c r="AD18" s="83"/>
      <c r="AE18" s="83"/>
      <c r="AF18" s="83"/>
      <c r="AG18" s="83"/>
      <c r="AH18" s="80"/>
      <c r="AI18" s="62"/>
      <c r="AJ18" s="50"/>
      <c r="AK18" s="50"/>
      <c r="AL18" s="50"/>
    </row>
    <row r="19" spans="1:38"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44362.465415972198</v>
      </c>
      <c r="J21" s="416" t="s">
        <v>2518</v>
      </c>
      <c r="K21" s="417"/>
      <c r="L21" s="417"/>
      <c r="M21" s="417"/>
      <c r="N21" s="417"/>
      <c r="O21" s="417"/>
      <c r="P21" s="417"/>
      <c r="Q21" s="417"/>
      <c r="R21" s="417"/>
      <c r="S21" s="417"/>
      <c r="T21" s="417"/>
      <c r="U21" s="417"/>
      <c r="V21" s="417"/>
      <c r="W21" s="417"/>
      <c r="X21" s="418"/>
      <c r="Y21" s="84"/>
      <c r="Z21" s="84"/>
      <c r="AA21" s="84"/>
      <c r="AB21" s="84"/>
      <c r="AC21" s="83"/>
      <c r="AD21" s="83"/>
      <c r="AE21" s="83"/>
      <c r="AF21" s="83"/>
      <c r="AG21" s="83"/>
      <c r="AH21" s="80"/>
      <c r="AI21" s="62"/>
      <c r="AJ21" s="50"/>
      <c r="AK21" s="50"/>
      <c r="AL21" s="50"/>
    </row>
    <row r="22" spans="1:38"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si="0"/>
        <v>3</v>
      </c>
      <c r="D59" s="80"/>
      <c r="E59" s="75"/>
      <c r="F59" s="75"/>
      <c r="G59" s="80"/>
      <c r="H59" s="83" t="s">
        <v>2368</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customHeight="1" outlineLevel="2" collapsed="1"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outlineLevel="2" x14ac:dyDescent="0.25">
      <c r="A98" s="50"/>
      <c r="B98" s="59"/>
      <c r="C98" s="94">
        <f>INT($C$86)+2</f>
        <v>3</v>
      </c>
      <c r="D98" s="80"/>
      <c r="E98" s="75"/>
      <c r="F98" s="75"/>
      <c r="G98" s="80"/>
      <c r="H98" s="112"/>
      <c r="I98" s="113" t="s">
        <v>2432</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2406</v>
      </c>
      <c r="AR98" t="s">
        <v>2407</v>
      </c>
      <c r="AY98" t="s">
        <v>2466</v>
      </c>
    </row>
    <row r="99" spans="1:56"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2408</v>
      </c>
      <c r="AE99" s="83"/>
      <c r="AF99" s="83"/>
      <c r="AG99" s="83"/>
      <c r="AH99" s="80"/>
      <c r="AI99" s="62"/>
      <c r="AJ99" s="50"/>
      <c r="AK99" s="50"/>
      <c r="AL99" s="50"/>
      <c r="AM99" t="s">
        <v>245</v>
      </c>
      <c r="AR99" t="str">
        <f>"Calculated from "&amp;AM101</f>
        <v>Calculated from Inputs from Mecardo (Andrew Wood) Nov 2020</v>
      </c>
      <c r="AY99" t="s">
        <v>2467</v>
      </c>
    </row>
    <row r="100" spans="1:56" outlineLevel="3" x14ac:dyDescent="0.25">
      <c r="A100" s="50"/>
      <c r="B100" s="59"/>
      <c r="C100" s="94">
        <f t="shared" ref="C100:C113" si="3">INT($C$86)+3</f>
        <v>4</v>
      </c>
      <c r="D100" s="80"/>
      <c r="E100" s="75"/>
      <c r="F100" s="75" t="s">
        <v>246</v>
      </c>
      <c r="G100" s="80"/>
      <c r="H100" s="115" t="s">
        <v>2409</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2468</v>
      </c>
      <c r="AZ100" s="170">
        <v>70</v>
      </c>
      <c r="BA100">
        <f>IFERROR(MIN(2,MATCH($AZ100,i_woolp_mpg_range_w5,1)),1)-1</f>
        <v>1</v>
      </c>
      <c r="BB100" t="s">
        <v>2469</v>
      </c>
      <c r="BC100" s="104">
        <v>50</v>
      </c>
      <c r="BD100">
        <f>IFERROR(MIN(2,MATCH($BC100,i_woolp_fdprem_range_w5,1)),1)-1</f>
        <v>1</v>
      </c>
    </row>
    <row r="101" spans="1:56"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2470</v>
      </c>
      <c r="AY101" s="394" t="s">
        <v>2471</v>
      </c>
      <c r="AZ101" s="394" t="s">
        <v>2469</v>
      </c>
      <c r="BA101" s="408" t="s">
        <v>2477</v>
      </c>
    </row>
    <row r="102" spans="1:56"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2410</v>
      </c>
      <c r="X114" s="134"/>
      <c r="Y114" s="134"/>
      <c r="Z114" s="134"/>
      <c r="AA114" s="134"/>
      <c r="AB114" s="134"/>
      <c r="AC114" s="112"/>
      <c r="AD114" s="134" t="s">
        <v>260</v>
      </c>
      <c r="AE114" s="134"/>
      <c r="AF114" s="134"/>
      <c r="AG114" s="83"/>
      <c r="AH114" s="80"/>
      <c r="AI114" s="62"/>
      <c r="AJ114" s="50"/>
      <c r="AK114" s="50"/>
      <c r="AL114" s="50"/>
    </row>
    <row r="115" spans="1:53"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outlineLevel="3" x14ac:dyDescent="0.25">
      <c r="A117" s="50"/>
      <c r="B117" s="59"/>
      <c r="C117" s="94">
        <f>INT($C$86+3)</f>
        <v>4</v>
      </c>
      <c r="D117" s="80"/>
      <c r="E117" s="75"/>
      <c r="F117" s="75"/>
      <c r="G117" s="80"/>
      <c r="H117" s="83" t="s">
        <v>264</v>
      </c>
      <c r="I117" s="104">
        <v>70</v>
      </c>
      <c r="J117" s="83" t="s">
        <v>2431</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outlineLevel="2" x14ac:dyDescent="0.25">
      <c r="A123" s="50"/>
      <c r="B123" s="59"/>
      <c r="C123" s="94">
        <f>INT($C$86)+2</f>
        <v>3</v>
      </c>
      <c r="D123" s="80"/>
      <c r="E123" s="75"/>
      <c r="F123" s="75"/>
      <c r="G123" s="80"/>
      <c r="H123" s="83" t="s">
        <v>2411</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2412</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3" x14ac:dyDescent="0.25">
      <c r="A124" s="50"/>
      <c r="B124" s="59"/>
      <c r="C124" s="94">
        <f>INT($C$86+3)</f>
        <v>4</v>
      </c>
      <c r="D124" s="80"/>
      <c r="E124" s="75"/>
      <c r="F124" s="75"/>
      <c r="G124" s="80"/>
      <c r="H124" s="83"/>
      <c r="I124" s="85" t="s">
        <v>2413</v>
      </c>
      <c r="J124" s="123">
        <v>0.68</v>
      </c>
      <c r="K124" s="123">
        <v>0.55000000000000004</v>
      </c>
      <c r="L124" s="123">
        <v>0.5</v>
      </c>
      <c r="M124" s="123">
        <v>0.65</v>
      </c>
      <c r="N124" s="123">
        <v>0.65</v>
      </c>
      <c r="O124" s="139">
        <f>J124</f>
        <v>0.68</v>
      </c>
      <c r="P124" s="139">
        <v>0.4</v>
      </c>
      <c r="Q124" s="104" t="s">
        <v>2414</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outlineLevel="3" x14ac:dyDescent="0.25">
      <c r="A125" s="50"/>
      <c r="B125" s="59"/>
      <c r="C125" s="94">
        <f>INT($C$86+3)</f>
        <v>4</v>
      </c>
      <c r="D125" s="80"/>
      <c r="E125" s="75"/>
      <c r="F125" s="75"/>
      <c r="G125" s="80"/>
      <c r="H125" s="83"/>
      <c r="I125" s="85" t="s">
        <v>2415</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outlineLevel="3" x14ac:dyDescent="0.25">
      <c r="A126" s="50"/>
      <c r="B126" s="59"/>
      <c r="C126" s="94">
        <f>INT($C$86+3)</f>
        <v>4</v>
      </c>
      <c r="D126" s="80"/>
      <c r="E126" s="75"/>
      <c r="F126" s="75"/>
      <c r="G126" s="80"/>
      <c r="H126" s="83"/>
      <c r="I126" s="85" t="s">
        <v>2416</v>
      </c>
      <c r="J126" s="139">
        <v>0.82</v>
      </c>
      <c r="K126" s="139">
        <v>0.1</v>
      </c>
      <c r="L126" s="139">
        <v>3.3000000000000002E-2</v>
      </c>
      <c r="M126" s="139">
        <v>1.2999999999999999E-2</v>
      </c>
      <c r="N126" s="139">
        <v>3.3000000000000002E-2</v>
      </c>
      <c r="O126" s="139">
        <v>0</v>
      </c>
      <c r="P126" s="139">
        <v>3.3000000000000002E-2</v>
      </c>
      <c r="Q126" s="104" t="s">
        <v>2417</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outlineLevel="3" x14ac:dyDescent="0.25">
      <c r="A127" s="50"/>
      <c r="B127" s="59"/>
      <c r="C127" s="94">
        <f>INT($C$86+3)</f>
        <v>4</v>
      </c>
      <c r="D127" s="80"/>
      <c r="E127" s="75"/>
      <c r="F127" s="75"/>
      <c r="G127" s="80"/>
      <c r="H127" s="83"/>
      <c r="I127" s="85" t="s">
        <v>2418</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2419</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outlineLevel="3" x14ac:dyDescent="0.25">
      <c r="A128" s="50"/>
      <c r="B128" s="59"/>
      <c r="C128" s="94">
        <f>INT($C$86+3)</f>
        <v>4</v>
      </c>
      <c r="D128" s="80"/>
      <c r="E128" s="75"/>
      <c r="F128" s="75"/>
      <c r="G128" s="80"/>
      <c r="H128" s="83"/>
      <c r="I128" s="136" t="s">
        <v>2420</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outlineLevel="2" x14ac:dyDescent="0.25">
      <c r="A129" s="50"/>
      <c r="B129" s="59"/>
      <c r="C129" s="94">
        <f>INT($C$86)+2</f>
        <v>3</v>
      </c>
      <c r="D129" s="80"/>
      <c r="E129" s="75"/>
      <c r="F129" s="75"/>
      <c r="G129" s="80"/>
      <c r="H129" s="83" t="s">
        <v>2421</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3" x14ac:dyDescent="0.25">
      <c r="A130" s="50"/>
      <c r="B130" s="59"/>
      <c r="C130" s="94">
        <f>INT($C$86+3)</f>
        <v>4</v>
      </c>
      <c r="D130" s="80"/>
      <c r="E130" s="75"/>
      <c r="F130" s="75"/>
      <c r="G130" s="80"/>
      <c r="H130" s="83"/>
      <c r="I130" s="85" t="s">
        <v>2416</v>
      </c>
      <c r="J130" s="139">
        <v>0.85</v>
      </c>
      <c r="K130" s="139">
        <v>0.08</v>
      </c>
      <c r="L130" s="139">
        <v>0.03</v>
      </c>
      <c r="M130" s="139">
        <v>0.01</v>
      </c>
      <c r="N130" s="139">
        <v>2.8000000000000001E-2</v>
      </c>
      <c r="O130" s="139">
        <v>0</v>
      </c>
      <c r="P130" s="139">
        <v>2.8000000000000001E-2</v>
      </c>
      <c r="Q130" s="104" t="s">
        <v>2422</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outlineLevel="3" x14ac:dyDescent="0.25">
      <c r="A131" s="50"/>
      <c r="B131" s="59"/>
      <c r="C131" s="94">
        <f>INT($C$86+3)</f>
        <v>4</v>
      </c>
      <c r="D131" s="80"/>
      <c r="E131" s="75"/>
      <c r="F131" s="75"/>
      <c r="G131" s="80"/>
      <c r="H131" s="83"/>
      <c r="I131" s="85" t="s">
        <v>2418</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outlineLevel="3" x14ac:dyDescent="0.25">
      <c r="A132" s="50"/>
      <c r="B132" s="59"/>
      <c r="C132" s="94">
        <f>INT($C$86+3)</f>
        <v>4</v>
      </c>
      <c r="D132" s="80"/>
      <c r="E132" s="75"/>
      <c r="F132" s="75"/>
      <c r="G132" s="80"/>
      <c r="H132" s="83"/>
      <c r="I132" s="136" t="s">
        <v>2420</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outlineLevel="3" x14ac:dyDescent="0.25">
      <c r="A138" s="50"/>
      <c r="B138" s="59"/>
      <c r="C138" s="94">
        <f t="shared" si="28"/>
        <v>4</v>
      </c>
      <c r="D138" s="80"/>
      <c r="E138" s="75"/>
      <c r="F138" s="75"/>
      <c r="G138" s="80"/>
      <c r="H138" s="83" t="s">
        <v>2423</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outlineLevel="3" x14ac:dyDescent="0.25">
      <c r="A139" s="50"/>
      <c r="B139" s="59"/>
      <c r="C139" s="94">
        <f t="shared" si="28"/>
        <v>4</v>
      </c>
      <c r="D139" s="80"/>
      <c r="E139" s="75"/>
      <c r="F139" s="75"/>
      <c r="G139" s="80"/>
      <c r="H139" s="83" t="s">
        <v>2424</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outlineLevel="3" x14ac:dyDescent="0.25">
      <c r="A141" s="50"/>
      <c r="B141" s="59"/>
      <c r="C141" s="94">
        <f t="shared" si="28"/>
        <v>4</v>
      </c>
      <c r="D141" s="80"/>
      <c r="E141" s="75"/>
      <c r="F141" s="75"/>
      <c r="G141" s="80"/>
      <c r="H141" s="140" t="s">
        <v>2425</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outlineLevel="3" x14ac:dyDescent="0.25">
      <c r="A142" s="50"/>
      <c r="B142" s="59"/>
      <c r="C142" s="94">
        <f t="shared" si="28"/>
        <v>4</v>
      </c>
      <c r="D142" s="80"/>
      <c r="E142" s="75"/>
      <c r="F142" s="75"/>
      <c r="G142" s="80"/>
      <c r="H142" s="83" t="s">
        <v>2426</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outlineLevel="3" x14ac:dyDescent="0.25">
      <c r="A143" s="50"/>
      <c r="B143" s="59"/>
      <c r="C143" s="94">
        <f t="shared" si="28"/>
        <v>4</v>
      </c>
      <c r="D143" s="80"/>
      <c r="E143" s="75"/>
      <c r="F143" s="75"/>
      <c r="G143" s="80"/>
      <c r="H143" s="140" t="s">
        <v>2427</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customHeight="1" outlineLevel="2" collapsed="1"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2473</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2474</v>
      </c>
    </row>
    <row r="168" spans="1:44" ht="30"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20" t="s">
        <v>301</v>
      </c>
      <c r="V168" s="421"/>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2475</v>
      </c>
      <c r="AP168" t="s">
        <v>2476</v>
      </c>
      <c r="AQ168" t="s">
        <v>1306</v>
      </c>
      <c r="AR168" t="s">
        <v>2472</v>
      </c>
    </row>
    <row r="169" spans="1:44"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170</v>
      </c>
      <c r="X174" s="163">
        <f t="shared" ca="1" si="30"/>
        <v>120</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161.99999999999997</v>
      </c>
    </row>
    <row r="175" spans="1:44"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2435</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145</v>
      </c>
      <c r="M224" s="152">
        <v>160</v>
      </c>
      <c r="N224" s="195">
        <v>170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5.8823529411764708E-5</v>
      </c>
      <c r="Y224" s="203">
        <f>SQRT(K224*MAX(K224:K230)/(MAX($J224:$N224)*MAX($J224:$N230)))</f>
        <v>5.8823529411764708E-5</v>
      </c>
      <c r="Z224" s="203">
        <f>SQRT(L224*MAX(L224:L230)/(MAX($J224:$N224)*MAX($J224:$N230)))</f>
        <v>0.8529411764705882</v>
      </c>
      <c r="AA224" s="203">
        <f>SQRT(M224*MAX(M224:M230)/(MAX($J224:$N224)*MAX($J224:$N230)))</f>
        <v>0.94117647058823528</v>
      </c>
      <c r="AB224" s="204">
        <f>SQRT(N224*MAX(N224:N230)/(MAX($J224:$N224)*MAX($J224:$N230)))</f>
        <v>1</v>
      </c>
      <c r="AC224" s="201">
        <v>0</v>
      </c>
      <c r="AD224" s="83"/>
      <c r="AE224" s="83"/>
      <c r="AF224" s="83"/>
      <c r="AG224" s="83"/>
      <c r="AH224" s="80"/>
      <c r="AI224" s="62"/>
      <c r="AJ224" s="50"/>
      <c r="AK224" s="50"/>
      <c r="AL224" s="50"/>
    </row>
    <row r="225" spans="1:38"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145</v>
      </c>
      <c r="M225" s="106">
        <f t="shared" si="50"/>
        <v>160</v>
      </c>
      <c r="N225" s="207">
        <f t="shared" si="50"/>
        <v>170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5.8823529411764708E-5</v>
      </c>
      <c r="Y225" s="212">
        <f>SQRT(K225*MAX(K224:K230)/(MAX($J225:$N225)*MAX($J224:$N230)))</f>
        <v>5.8823529411764708E-5</v>
      </c>
      <c r="Z225" s="212">
        <f>SQRT(L225*MAX(L224:L230)/(MAX($J225:$N225)*MAX($J224:$N230)))</f>
        <v>0.8529411764705882</v>
      </c>
      <c r="AA225" s="212">
        <f>SQRT(M225*MAX(M224:M230)/(MAX($J225:$N225)*MAX($J224:$N230)))</f>
        <v>0.94117647058823528</v>
      </c>
      <c r="AB225" s="213">
        <f>SQRT(N225*MAX(N224:N230)/(MAX($J225:$N225)*MAX($J224:$N230)))</f>
        <v>1</v>
      </c>
      <c r="AC225" s="201">
        <v>0</v>
      </c>
      <c r="AD225" s="83"/>
      <c r="AE225" s="83"/>
      <c r="AF225" s="83"/>
      <c r="AG225" s="83"/>
      <c r="AH225" s="80"/>
      <c r="AI225" s="62"/>
      <c r="AJ225" s="50"/>
      <c r="AK225" s="50"/>
      <c r="AL225" s="50"/>
    </row>
    <row r="226" spans="1:38"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145</v>
      </c>
      <c r="M226" s="106">
        <f t="shared" si="50"/>
        <v>160</v>
      </c>
      <c r="N226" s="207">
        <f t="shared" si="50"/>
        <v>170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5.8823529411764708E-5</v>
      </c>
      <c r="Y226" s="212">
        <f>SQRT(K226*MAX(K224:K230)/(MAX($J226:$N226)*MAX($J224:$N230)))</f>
        <v>5.8823529411764708E-5</v>
      </c>
      <c r="Z226" s="212">
        <f>SQRT(L226*MAX(L224:L230)/(MAX($J226:$N226)*MAX($J224:$N230)))</f>
        <v>0.8529411764705882</v>
      </c>
      <c r="AA226" s="212">
        <f>SQRT(M226*MAX(M224:M230)/(MAX($J226:$N226)*MAX($J224:$N230)))</f>
        <v>0.94117647058823528</v>
      </c>
      <c r="AB226" s="213">
        <f>SQRT(N226*MAX(N224:N230)/(MAX($J226:$N226)*MAX($J224:$N230)))</f>
        <v>1</v>
      </c>
      <c r="AC226" s="201">
        <v>0</v>
      </c>
      <c r="AD226" s="83"/>
      <c r="AE226" s="83"/>
      <c r="AF226" s="83"/>
      <c r="AG226" s="83"/>
      <c r="AH226" s="80"/>
      <c r="AI226" s="62"/>
      <c r="AJ226" s="50"/>
      <c r="AK226" s="50"/>
      <c r="AL226" s="50"/>
    </row>
    <row r="227" spans="1:38"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145</v>
      </c>
      <c r="M227" s="106">
        <f t="shared" si="50"/>
        <v>160</v>
      </c>
      <c r="N227" s="207">
        <f t="shared" si="50"/>
        <v>170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5.8823529411764708E-5</v>
      </c>
      <c r="Y227" s="212">
        <f>SQRT(K227*MAX(K224:K230)/(MAX($J227:$N227)*MAX($J224:$N230)))</f>
        <v>5.8823529411764708E-5</v>
      </c>
      <c r="Z227" s="212">
        <f>SQRT(L227*MAX(L224:L230)/(MAX($J227:$N227)*MAX($J224:$N230)))</f>
        <v>0.8529411764705882</v>
      </c>
      <c r="AA227" s="212">
        <f>SQRT(M227*MAX(M224:M230)/(MAX($J227:$N227)*MAX($J224:$N230)))</f>
        <v>0.94117647058823528</v>
      </c>
      <c r="AB227" s="213">
        <f>SQRT(N227*MAX(N224:N230)/(MAX($J227:$N227)*MAX($J224:$N230)))</f>
        <v>1</v>
      </c>
      <c r="AC227" s="201">
        <v>0</v>
      </c>
      <c r="AD227" s="83"/>
      <c r="AE227" s="83"/>
      <c r="AF227" s="83"/>
      <c r="AG227" s="83"/>
      <c r="AH227" s="80"/>
      <c r="AI227" s="62"/>
      <c r="AJ227" s="50"/>
      <c r="AK227" s="50"/>
      <c r="AL227" s="50"/>
    </row>
    <row r="228" spans="1:38"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145</v>
      </c>
      <c r="M228" s="106">
        <f t="shared" si="50"/>
        <v>160</v>
      </c>
      <c r="N228" s="207">
        <f t="shared" si="50"/>
        <v>170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5.8823529411764708E-5</v>
      </c>
      <c r="Y228" s="212">
        <f>SQRT(K228*MAX(K224:K230)/(MAX($J228:$N228)*MAX($J224:$N230)))</f>
        <v>5.8823529411764708E-5</v>
      </c>
      <c r="Z228" s="212">
        <f>SQRT(L228*MAX(L224:L230)/(MAX($J228:$N228)*MAX($J224:$N230)))</f>
        <v>0.8529411764705882</v>
      </c>
      <c r="AA228" s="212">
        <f>SQRT(M228*MAX(M224:M230)/(MAX($J228:$N228)*MAX($J224:$N230)))</f>
        <v>0.94117647058823528</v>
      </c>
      <c r="AB228" s="213">
        <f>SQRT(N228*MAX(N224:N230)/(MAX($J228:$N228)*MAX($J224:$N230)))</f>
        <v>1</v>
      </c>
      <c r="AC228" s="201">
        <v>0</v>
      </c>
      <c r="AD228" s="83"/>
      <c r="AE228" s="83"/>
      <c r="AF228" s="83"/>
      <c r="AG228" s="83"/>
      <c r="AH228" s="80"/>
      <c r="AI228" s="62"/>
      <c r="AJ228" s="50"/>
      <c r="AK228" s="50"/>
      <c r="AL228" s="50"/>
    </row>
    <row r="229" spans="1:38"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145</v>
      </c>
      <c r="M229" s="106">
        <f t="shared" si="50"/>
        <v>160</v>
      </c>
      <c r="N229" s="207">
        <f t="shared" si="50"/>
        <v>170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5.8823529411764708E-5</v>
      </c>
      <c r="Y229" s="212">
        <f>SQRT(K229*MAX(K224:K230)/(MAX($J229:$N229)*MAX($J224:$N230)))</f>
        <v>5.8823529411764708E-5</v>
      </c>
      <c r="Z229" s="212">
        <f>SQRT(L229*MAX(L224:L230)/(MAX($J229:$N229)*MAX($J224:$N230)))</f>
        <v>0.8529411764705882</v>
      </c>
      <c r="AA229" s="212">
        <f>SQRT(M229*MAX(M224:M230)/(MAX($J229:$N229)*MAX($J224:$N230)))</f>
        <v>0.94117647058823528</v>
      </c>
      <c r="AB229" s="213">
        <f>SQRT(N229*MAX(N224:N230)/(MAX($J229:$N229)*MAX($J224:$N230)))</f>
        <v>1</v>
      </c>
      <c r="AC229" s="201">
        <v>0</v>
      </c>
      <c r="AD229" s="83"/>
      <c r="AE229" s="83"/>
      <c r="AF229" s="83"/>
      <c r="AG229" s="83"/>
      <c r="AH229" s="80"/>
      <c r="AI229" s="62"/>
      <c r="AJ229" s="50"/>
      <c r="AK229" s="50"/>
      <c r="AL229" s="50"/>
    </row>
    <row r="230" spans="1:38"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145</v>
      </c>
      <c r="M230" s="183">
        <f t="shared" si="50"/>
        <v>160</v>
      </c>
      <c r="N230" s="215">
        <f t="shared" si="50"/>
        <v>170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5.8823529411764708E-5</v>
      </c>
      <c r="Y230" s="220">
        <f>SQRT(K230*MAX(K224:K230)/(MAX($J230:$N230)*MAX($J224:$N230)))</f>
        <v>5.8823529411764708E-5</v>
      </c>
      <c r="Z230" s="220">
        <f>SQRT(L230*MAX(L224:L230)/(MAX($J230:$N230)*MAX($J224:$N230)))</f>
        <v>0.8529411764705882</v>
      </c>
      <c r="AA230" s="220">
        <f>SQRT(M230*MAX(M224:M230)/(MAX($J230:$N230)*MAX($J224:$N230)))</f>
        <v>0.94117647058823528</v>
      </c>
      <c r="AB230" s="221">
        <f>SQRT(N230*MAX(N224:N230)/(MAX($J230:$N230)*MAX($J224:$N230)))</f>
        <v>1</v>
      </c>
      <c r="AC230" s="201">
        <v>0</v>
      </c>
      <c r="AD230" s="83"/>
      <c r="AE230" s="83"/>
      <c r="AF230" s="83"/>
      <c r="AG230" s="83"/>
      <c r="AH230" s="80"/>
      <c r="AI230" s="62"/>
      <c r="AJ230" s="50"/>
      <c r="AK230" s="50"/>
      <c r="AL230" s="50"/>
    </row>
    <row r="231" spans="1:38"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414">
        <f t="shared" ref="J264:L264" si="55">J266</f>
        <v>0.15</v>
      </c>
      <c r="K264" s="414">
        <f t="shared" si="55"/>
        <v>0.17</v>
      </c>
      <c r="L264" s="414">
        <f t="shared" si="55"/>
        <v>0.19</v>
      </c>
      <c r="M264" s="233">
        <v>0</v>
      </c>
      <c r="N264" s="233">
        <v>0</v>
      </c>
      <c r="O264" s="233">
        <v>0</v>
      </c>
      <c r="P264" s="233">
        <v>0</v>
      </c>
      <c r="Q264" s="233">
        <v>0</v>
      </c>
      <c r="R264" s="233">
        <v>0</v>
      </c>
      <c r="S264" s="233">
        <v>0</v>
      </c>
      <c r="T264" s="414">
        <f>T266</f>
        <v>0.05</v>
      </c>
      <c r="U264" s="414">
        <f>U266</f>
        <v>0.1</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customHeight="1" outlineLevel="2" collapsed="1"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outlineLevel="3" x14ac:dyDescent="0.25">
      <c r="A291" s="50"/>
      <c r="B291" s="59"/>
      <c r="C291" s="94">
        <f t="shared" ref="C291:C299" si="56">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outlineLevel="3" x14ac:dyDescent="0.25">
      <c r="A292" s="50"/>
      <c r="B292" s="59"/>
      <c r="C292" s="94">
        <f t="shared" si="56"/>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outlineLevel="3" x14ac:dyDescent="0.25">
      <c r="A293" s="50"/>
      <c r="B293" s="59"/>
      <c r="C293" s="94">
        <f t="shared" si="56"/>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outlineLevel="3" x14ac:dyDescent="0.25">
      <c r="A294" s="50"/>
      <c r="B294" s="59"/>
      <c r="C294" s="94">
        <f t="shared" si="56"/>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outlineLevel="3" x14ac:dyDescent="0.25">
      <c r="A295" s="50"/>
      <c r="B295" s="59"/>
      <c r="C295" s="94">
        <f t="shared" si="56"/>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outlineLevel="3" x14ac:dyDescent="0.25">
      <c r="A296" s="50"/>
      <c r="B296" s="59"/>
      <c r="C296" s="94">
        <f t="shared" si="56"/>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outlineLevel="3" x14ac:dyDescent="0.25">
      <c r="A297" s="50"/>
      <c r="B297" s="59"/>
      <c r="C297" s="94">
        <f t="shared" si="56"/>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outlineLevel="3" x14ac:dyDescent="0.25">
      <c r="A298" s="50"/>
      <c r="B298" s="59"/>
      <c r="C298" s="94">
        <f t="shared" si="56"/>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outlineLevel="3" x14ac:dyDescent="0.25">
      <c r="A299" s="50"/>
      <c r="B299" s="59"/>
      <c r="C299" s="94">
        <f t="shared" si="56"/>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x14ac:dyDescent="0.25">
      <c r="A301" s="50"/>
      <c r="B301" s="59"/>
      <c r="C301" s="94">
        <f>INT($C$279)+1</f>
        <v>2</v>
      </c>
      <c r="D301" s="80"/>
      <c r="E301" s="75"/>
      <c r="F301" s="75"/>
      <c r="G301" s="80"/>
      <c r="H301" s="97" t="s">
        <v>2347</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outlineLevel="3" x14ac:dyDescent="0.25">
      <c r="A303" s="50"/>
      <c r="B303" s="59"/>
      <c r="C303" s="94">
        <f t="shared" ref="C303:C308" si="57">INT($C$279)+3</f>
        <v>4</v>
      </c>
      <c r="D303" s="80"/>
      <c r="E303" s="75"/>
      <c r="F303" s="75"/>
      <c r="G303" s="80"/>
      <c r="H303" s="237"/>
      <c r="I303" s="83"/>
      <c r="J303" s="324" t="s">
        <v>2352</v>
      </c>
      <c r="K303" s="324" t="s">
        <v>2348</v>
      </c>
      <c r="L303" s="324" t="s">
        <v>2349</v>
      </c>
      <c r="M303" s="83"/>
      <c r="N303" s="83" t="s">
        <v>2357</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outlineLevel="3" x14ac:dyDescent="0.25">
      <c r="A304" s="50"/>
      <c r="B304" s="59"/>
      <c r="C304" s="94">
        <f t="shared" si="57"/>
        <v>4</v>
      </c>
      <c r="D304" s="80"/>
      <c r="E304" s="75"/>
      <c r="F304" s="75"/>
      <c r="G304" s="80"/>
      <c r="H304" s="83"/>
      <c r="I304" s="83"/>
      <c r="J304" s="103" t="s">
        <v>2353</v>
      </c>
      <c r="K304" s="103" t="s">
        <v>2350</v>
      </c>
      <c r="L304" s="103" t="s">
        <v>2351</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outlineLevel="3" x14ac:dyDescent="0.25">
      <c r="A305" s="50"/>
      <c r="B305" s="59"/>
      <c r="C305" s="94">
        <f t="shared" si="57"/>
        <v>4</v>
      </c>
      <c r="D305" s="80"/>
      <c r="E305" s="75"/>
      <c r="F305" s="75">
        <v>0</v>
      </c>
      <c r="G305" s="80"/>
      <c r="H305" s="238" t="s">
        <v>2354</v>
      </c>
      <c r="I305" s="83"/>
      <c r="J305" s="104">
        <v>100000</v>
      </c>
      <c r="K305" s="104">
        <v>2000</v>
      </c>
      <c r="L305" s="428">
        <v>0.05</v>
      </c>
      <c r="M305" s="83"/>
      <c r="N305" s="83" t="s">
        <v>2358</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outlineLevel="3" x14ac:dyDescent="0.25">
      <c r="A306" s="50"/>
      <c r="B306" s="59"/>
      <c r="C306" s="94">
        <f t="shared" si="57"/>
        <v>4</v>
      </c>
      <c r="D306" s="80"/>
      <c r="E306" s="75"/>
      <c r="F306" s="75">
        <v>1</v>
      </c>
      <c r="G306" s="80"/>
      <c r="H306" s="238" t="s">
        <v>2346</v>
      </c>
      <c r="I306" s="83"/>
      <c r="J306" s="104">
        <v>100000</v>
      </c>
      <c r="K306" s="104">
        <v>2000</v>
      </c>
      <c r="L306" s="428">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outlineLevel="3" x14ac:dyDescent="0.25">
      <c r="A307" s="50"/>
      <c r="B307" s="59"/>
      <c r="C307" s="94">
        <f t="shared" si="57"/>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outlineLevel="3" x14ac:dyDescent="0.25">
      <c r="A308" s="50"/>
      <c r="B308" s="59"/>
      <c r="C308" s="94">
        <f t="shared" si="57"/>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outlineLevel="3" x14ac:dyDescent="0.25">
      <c r="A316" s="50"/>
      <c r="B316" s="59"/>
      <c r="C316" s="94">
        <f t="shared" ref="C316:C322" si="58">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outlineLevel="3" x14ac:dyDescent="0.25">
      <c r="A317" s="50"/>
      <c r="B317" s="59"/>
      <c r="C317" s="94">
        <f t="shared" si="58"/>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outlineLevel="3" x14ac:dyDescent="0.25">
      <c r="A318" s="50"/>
      <c r="B318" s="59"/>
      <c r="C318" s="94">
        <f t="shared" si="58"/>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outlineLevel="3" x14ac:dyDescent="0.25">
      <c r="A319" s="50"/>
      <c r="B319" s="59"/>
      <c r="C319" s="94">
        <f t="shared" si="58"/>
        <v>4</v>
      </c>
      <c r="D319" s="80"/>
      <c r="E319" s="75"/>
      <c r="F319" s="75"/>
      <c r="G319" s="80"/>
      <c r="H319" s="83"/>
      <c r="I319" s="83"/>
      <c r="J319" s="83"/>
      <c r="K319" s="83"/>
      <c r="L319" s="83"/>
      <c r="M319" s="83"/>
      <c r="N319" s="83"/>
      <c r="O319" s="83"/>
      <c r="P319" s="83"/>
      <c r="Q319" s="83"/>
      <c r="R319" s="83"/>
      <c r="S319" s="83"/>
      <c r="T319" s="103" t="str">
        <f t="shared" ref="T319:AG319" si="59">INDEX($H$292:$H$300,T318+1,1)</f>
        <v>LW</v>
      </c>
      <c r="U319" s="103" t="str">
        <f t="shared" si="59"/>
        <v>LW</v>
      </c>
      <c r="V319" s="103" t="str">
        <f t="shared" si="59"/>
        <v>head</v>
      </c>
      <c r="W319" s="103" t="str">
        <f t="shared" si="59"/>
        <v>head</v>
      </c>
      <c r="X319" s="103" t="str">
        <f t="shared" si="59"/>
        <v>head</v>
      </c>
      <c r="Y319" s="103" t="str">
        <f t="shared" si="59"/>
        <v>head</v>
      </c>
      <c r="Z319" s="103" t="str">
        <f t="shared" si="59"/>
        <v>head</v>
      </c>
      <c r="AA319" s="103" t="str">
        <f t="shared" si="59"/>
        <v>nyatf</v>
      </c>
      <c r="AB319" s="103" t="str">
        <f t="shared" si="59"/>
        <v>nyatf</v>
      </c>
      <c r="AC319" s="103" t="str">
        <f t="shared" si="59"/>
        <v>head</v>
      </c>
      <c r="AD319" s="103" t="str">
        <f t="shared" si="59"/>
        <v>head</v>
      </c>
      <c r="AE319" s="103" t="str">
        <f t="shared" si="59"/>
        <v>head</v>
      </c>
      <c r="AF319" s="103" t="str">
        <f t="shared" si="59"/>
        <v>CFW</v>
      </c>
      <c r="AG319" s="103" t="str">
        <f t="shared" si="59"/>
        <v>mob</v>
      </c>
      <c r="AH319" s="80"/>
      <c r="AI319" s="62"/>
      <c r="AJ319" s="50"/>
      <c r="AK319" s="50"/>
      <c r="AL319" s="50"/>
    </row>
    <row r="320" spans="1:38" outlineLevel="3" x14ac:dyDescent="0.25">
      <c r="A320" s="50"/>
      <c r="B320" s="59"/>
      <c r="C320" s="94">
        <f t="shared" si="58"/>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outlineLevel="3" x14ac:dyDescent="0.25">
      <c r="A321" s="50"/>
      <c r="B321" s="59"/>
      <c r="C321" s="94">
        <f t="shared" si="58"/>
        <v>4</v>
      </c>
      <c r="D321" s="80"/>
      <c r="E321" s="75"/>
      <c r="F321" s="75"/>
      <c r="G321" s="80"/>
      <c r="H321" s="83" t="s">
        <v>421</v>
      </c>
      <c r="I321" s="83"/>
      <c r="J321" s="83"/>
      <c r="K321" s="83"/>
      <c r="L321" s="83"/>
      <c r="M321" s="83"/>
      <c r="N321" s="83"/>
      <c r="O321" s="83"/>
      <c r="P321" s="83"/>
      <c r="Q321" s="83"/>
      <c r="R321" s="83"/>
      <c r="S321" s="83"/>
      <c r="T321" s="243">
        <f t="shared" ref="T321:AF321" si="60">T$317*T$320</f>
        <v>2.5000000000000005E-3</v>
      </c>
      <c r="U321" s="243">
        <f t="shared" si="60"/>
        <v>1.3000000000000001E-2</v>
      </c>
      <c r="V321" s="243">
        <f t="shared" si="60"/>
        <v>0.4</v>
      </c>
      <c r="W321" s="243">
        <f t="shared" si="60"/>
        <v>0.4</v>
      </c>
      <c r="X321" s="243">
        <f t="shared" si="60"/>
        <v>0.5</v>
      </c>
      <c r="Y321" s="243">
        <f t="shared" si="60"/>
        <v>2.56</v>
      </c>
      <c r="Z321" s="243">
        <f t="shared" si="60"/>
        <v>0.25</v>
      </c>
      <c r="AA321" s="243">
        <f t="shared" si="60"/>
        <v>3.3000000000000002E-2</v>
      </c>
      <c r="AB321" s="243">
        <f t="shared" si="60"/>
        <v>1.95</v>
      </c>
      <c r="AC321" s="243">
        <f t="shared" si="60"/>
        <v>0</v>
      </c>
      <c r="AD321" s="243">
        <f t="shared" si="60"/>
        <v>0</v>
      </c>
      <c r="AE321" s="243">
        <f t="shared" si="60"/>
        <v>0</v>
      </c>
      <c r="AF321" s="243">
        <f t="shared" si="60"/>
        <v>6.2903225806451621E-2</v>
      </c>
      <c r="AG321" s="243">
        <f>AG317</f>
        <v>13.5</v>
      </c>
      <c r="AH321" s="80"/>
      <c r="AI321" s="62"/>
      <c r="AJ321" s="50"/>
      <c r="AK321" s="50"/>
      <c r="AL321" s="50"/>
    </row>
    <row r="322" spans="1:38" ht="33.75" outlineLevel="3" x14ac:dyDescent="0.25">
      <c r="A322" s="50"/>
      <c r="B322" s="59"/>
      <c r="C322" s="94">
        <f t="shared" si="58"/>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customHeight="1" outlineLevel="2" collapsed="1"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1">IF(T$313&lt;&gt;"",T$313,T$312)</f>
        <v>Abamectin</v>
      </c>
      <c r="U328" s="246" t="str">
        <f t="shared" si="61"/>
        <v>Q Drench</v>
      </c>
      <c r="V328" s="246" t="str">
        <f t="shared" si="61"/>
        <v>Se bullet</v>
      </c>
      <c r="W328" s="246" t="str">
        <f t="shared" si="61"/>
        <v>Co bullet</v>
      </c>
      <c r="X328" s="246" t="str">
        <f t="shared" si="61"/>
        <v>Glanvac 6S</v>
      </c>
      <c r="Y328" s="246" t="str">
        <f t="shared" si="61"/>
        <v>Gudair</v>
      </c>
      <c r="Z328" s="246" t="str">
        <f t="shared" si="61"/>
        <v>Sidney SP</v>
      </c>
      <c r="AA328" s="246" t="str">
        <f t="shared" si="61"/>
        <v>Rings</v>
      </c>
      <c r="AB328" s="246" t="str">
        <f t="shared" si="61"/>
        <v>Meloxicam</v>
      </c>
      <c r="AC328" s="246" t="str">
        <f t="shared" si="61"/>
        <v>Click</v>
      </c>
      <c r="AD328" s="246" t="str">
        <f t="shared" si="61"/>
        <v>Vetrazin</v>
      </c>
      <c r="AE328" s="246" t="str">
        <f t="shared" si="61"/>
        <v>Footrot treatment</v>
      </c>
      <c r="AF328" s="246" t="str">
        <f t="shared" si="61"/>
        <v>Wool packs</v>
      </c>
      <c r="AG328" s="246" t="str">
        <f t="shared" si="61"/>
        <v>Diesel</v>
      </c>
      <c r="AH328" s="80"/>
      <c r="AI328" s="62"/>
      <c r="AJ328" s="50"/>
      <c r="AK328" s="50"/>
      <c r="AL328" s="50"/>
    </row>
    <row r="329" spans="1:38"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2430</v>
      </c>
      <c r="R329" s="106" t="s">
        <v>451</v>
      </c>
      <c r="S329" s="248"/>
      <c r="T329" s="185" t="str">
        <f t="shared" ref="T329:AG329" si="62">T319</f>
        <v>LW</v>
      </c>
      <c r="U329" s="185" t="str">
        <f t="shared" si="62"/>
        <v>LW</v>
      </c>
      <c r="V329" s="185" t="str">
        <f t="shared" si="62"/>
        <v>head</v>
      </c>
      <c r="W329" s="185" t="str">
        <f t="shared" si="62"/>
        <v>head</v>
      </c>
      <c r="X329" s="185" t="str">
        <f t="shared" si="62"/>
        <v>head</v>
      </c>
      <c r="Y329" s="185" t="str">
        <f t="shared" si="62"/>
        <v>head</v>
      </c>
      <c r="Z329" s="185" t="str">
        <f t="shared" si="62"/>
        <v>head</v>
      </c>
      <c r="AA329" s="185" t="str">
        <f t="shared" si="62"/>
        <v>nyatf</v>
      </c>
      <c r="AB329" s="185" t="str">
        <f t="shared" si="62"/>
        <v>nyatf</v>
      </c>
      <c r="AC329" s="185" t="str">
        <f t="shared" si="62"/>
        <v>head</v>
      </c>
      <c r="AD329" s="185" t="str">
        <f t="shared" si="62"/>
        <v>head</v>
      </c>
      <c r="AE329" s="185" t="str">
        <f t="shared" si="62"/>
        <v>head</v>
      </c>
      <c r="AF329" s="185" t="str">
        <f t="shared" si="62"/>
        <v>CFW</v>
      </c>
      <c r="AG329" s="185" t="str">
        <f t="shared" si="62"/>
        <v>mob</v>
      </c>
      <c r="AH329" s="80"/>
      <c r="AI329" s="62"/>
      <c r="AJ329" s="50"/>
      <c r="AK329" s="50"/>
      <c r="AL329" s="50"/>
    </row>
    <row r="330" spans="1:38" outlineLevel="3" x14ac:dyDescent="0.25">
      <c r="A330" s="50"/>
      <c r="B330" s="59"/>
      <c r="C330" s="94">
        <f t="shared" ref="C330:C339" si="63">INT($C$279+3)</f>
        <v>4</v>
      </c>
      <c r="D330" s="80"/>
      <c r="E330" s="75"/>
      <c r="F330" s="75"/>
      <c r="G330" s="80"/>
      <c r="H330" s="112" t="s">
        <v>452</v>
      </c>
      <c r="I330" s="106">
        <v>1</v>
      </c>
      <c r="J330" s="222" t="str">
        <f t="shared" ref="J330:J356" si="64">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outlineLevel="3" x14ac:dyDescent="0.25">
      <c r="A331" s="50"/>
      <c r="B331" s="59"/>
      <c r="C331" s="94">
        <f t="shared" si="63"/>
        <v>4</v>
      </c>
      <c r="D331" s="80"/>
      <c r="E331" s="75"/>
      <c r="F331" s="75"/>
      <c r="G331" s="80"/>
      <c r="H331" s="83" t="s">
        <v>453</v>
      </c>
      <c r="I331" s="106">
        <v>1</v>
      </c>
      <c r="J331" s="103" t="str">
        <f t="shared" si="64"/>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outlineLevel="3" x14ac:dyDescent="0.25">
      <c r="A332" s="50"/>
      <c r="B332" s="59"/>
      <c r="C332" s="94">
        <f t="shared" si="63"/>
        <v>4</v>
      </c>
      <c r="D332" s="80"/>
      <c r="E332" s="75"/>
      <c r="F332" s="75"/>
      <c r="G332" s="80"/>
      <c r="H332" s="83" t="s">
        <v>454</v>
      </c>
      <c r="I332" s="106">
        <v>0</v>
      </c>
      <c r="J332" s="103" t="str">
        <f t="shared" si="64"/>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outlineLevel="3" x14ac:dyDescent="0.25">
      <c r="A333" s="50"/>
      <c r="B333" s="59"/>
      <c r="C333" s="94">
        <f t="shared" si="63"/>
        <v>4</v>
      </c>
      <c r="D333" s="80"/>
      <c r="E333" s="75"/>
      <c r="F333" s="75"/>
      <c r="G333" s="80"/>
      <c r="H333" s="83" t="s">
        <v>455</v>
      </c>
      <c r="I333" s="106">
        <v>1</v>
      </c>
      <c r="J333" s="103" t="str">
        <f t="shared" si="64"/>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outlineLevel="3" x14ac:dyDescent="0.25">
      <c r="A334" s="50"/>
      <c r="B334" s="59"/>
      <c r="C334" s="94">
        <f t="shared" si="63"/>
        <v>4</v>
      </c>
      <c r="D334" s="80"/>
      <c r="E334" s="75"/>
      <c r="F334" s="75"/>
      <c r="G334" s="80"/>
      <c r="H334" s="83" t="s">
        <v>456</v>
      </c>
      <c r="I334" s="106">
        <v>1</v>
      </c>
      <c r="J334" s="103" t="str">
        <f t="shared" si="64"/>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outlineLevel="3" x14ac:dyDescent="0.25">
      <c r="A335" s="50"/>
      <c r="B335" s="59"/>
      <c r="C335" s="94">
        <f t="shared" si="63"/>
        <v>4</v>
      </c>
      <c r="D335" s="80"/>
      <c r="E335" s="75"/>
      <c r="F335" s="75"/>
      <c r="G335" s="80"/>
      <c r="H335" s="83" t="s">
        <v>457</v>
      </c>
      <c r="I335" s="106">
        <v>1</v>
      </c>
      <c r="J335" s="103" t="str">
        <f t="shared" si="64"/>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outlineLevel="3" x14ac:dyDescent="0.25">
      <c r="A336" s="50"/>
      <c r="B336" s="59"/>
      <c r="C336" s="94">
        <f t="shared" si="63"/>
        <v>4</v>
      </c>
      <c r="D336" s="80"/>
      <c r="E336" s="75"/>
      <c r="F336" s="75"/>
      <c r="G336" s="80"/>
      <c r="H336" s="83" t="s">
        <v>458</v>
      </c>
      <c r="I336" s="106">
        <v>0</v>
      </c>
      <c r="J336" s="103" t="str">
        <f t="shared" si="64"/>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outlineLevel="3" x14ac:dyDescent="0.25">
      <c r="A337" s="50"/>
      <c r="B337" s="59"/>
      <c r="C337" s="94">
        <f t="shared" si="63"/>
        <v>4</v>
      </c>
      <c r="D337" s="80"/>
      <c r="E337" s="75"/>
      <c r="F337" s="75"/>
      <c r="G337" s="80"/>
      <c r="H337" s="83" t="s">
        <v>459</v>
      </c>
      <c r="I337" s="106">
        <v>0</v>
      </c>
      <c r="J337" s="103" t="str">
        <f t="shared" si="64"/>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outlineLevel="3" x14ac:dyDescent="0.25">
      <c r="A338" s="50"/>
      <c r="B338" s="59"/>
      <c r="C338" s="94">
        <f t="shared" si="63"/>
        <v>4</v>
      </c>
      <c r="D338" s="80"/>
      <c r="E338" s="75"/>
      <c r="F338" s="75"/>
      <c r="G338" s="80"/>
      <c r="H338" s="83" t="s">
        <v>460</v>
      </c>
      <c r="I338" s="106">
        <v>0</v>
      </c>
      <c r="J338" s="103" t="str">
        <f t="shared" si="64"/>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outlineLevel="3" x14ac:dyDescent="0.25">
      <c r="A339" s="50"/>
      <c r="B339" s="59"/>
      <c r="C339" s="94">
        <f t="shared" si="63"/>
        <v>4</v>
      </c>
      <c r="D339" s="80"/>
      <c r="E339" s="75"/>
      <c r="F339" s="75"/>
      <c r="G339" s="80"/>
      <c r="H339" s="83" t="s">
        <v>461</v>
      </c>
      <c r="I339" s="106">
        <v>0</v>
      </c>
      <c r="J339" s="103" t="str">
        <f t="shared" si="64"/>
        <v>head</v>
      </c>
      <c r="K339" s="249">
        <v>0.5</v>
      </c>
      <c r="L339" s="254">
        <v>0</v>
      </c>
      <c r="M339" s="251">
        <v>0</v>
      </c>
      <c r="N339" s="251">
        <f>3000/(8*2)</f>
        <v>187.5</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outlineLevel="3" x14ac:dyDescent="0.25">
      <c r="A340" s="50"/>
      <c r="B340" s="59"/>
      <c r="C340" s="94">
        <f>INT($C$279+3)</f>
        <v>4</v>
      </c>
      <c r="D340" s="80"/>
      <c r="E340" s="75"/>
      <c r="F340" s="75"/>
      <c r="G340" s="80"/>
      <c r="H340" s="83" t="s">
        <v>462</v>
      </c>
      <c r="I340" s="106">
        <v>0</v>
      </c>
      <c r="J340" s="103" t="str">
        <f t="shared" si="64"/>
        <v>head</v>
      </c>
      <c r="K340" s="249">
        <v>0.75</v>
      </c>
      <c r="L340" s="254">
        <v>0</v>
      </c>
      <c r="M340" s="251">
        <v>0</v>
      </c>
      <c r="N340" s="251">
        <f>2000/(8*2)</f>
        <v>125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outlineLevel="3" x14ac:dyDescent="0.25">
      <c r="A341" s="50"/>
      <c r="B341" s="59"/>
      <c r="C341" s="94">
        <f>INT($C$279+3)</f>
        <v>4</v>
      </c>
      <c r="D341" s="80"/>
      <c r="E341" s="75"/>
      <c r="F341" s="75"/>
      <c r="G341" s="80"/>
      <c r="H341" s="83" t="s">
        <v>463</v>
      </c>
      <c r="I341" s="106">
        <v>0</v>
      </c>
      <c r="J341" s="103" t="str">
        <f t="shared" si="64"/>
        <v>head</v>
      </c>
      <c r="K341" s="249">
        <v>0.85</v>
      </c>
      <c r="L341" s="254">
        <v>0</v>
      </c>
      <c r="M341" s="251">
        <v>0</v>
      </c>
      <c r="N341" s="251">
        <f>1500/(8*2.5)</f>
        <v>75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outlineLevel="3" x14ac:dyDescent="0.25">
      <c r="A342" s="50"/>
      <c r="B342" s="59"/>
      <c r="C342" s="94">
        <f>INT($C$279+3)</f>
        <v>4</v>
      </c>
      <c r="D342" s="80"/>
      <c r="E342" s="75"/>
      <c r="F342" s="75"/>
      <c r="G342" s="80"/>
      <c r="H342" s="83" t="s">
        <v>464</v>
      </c>
      <c r="I342" s="106">
        <v>0</v>
      </c>
      <c r="J342" s="103" t="str">
        <f t="shared" si="64"/>
        <v>head</v>
      </c>
      <c r="K342" s="249">
        <v>1</v>
      </c>
      <c r="L342" s="254">
        <v>0</v>
      </c>
      <c r="M342" s="251">
        <v>0</v>
      </c>
      <c r="N342" s="251">
        <f>N341</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outlineLevel="3" x14ac:dyDescent="0.25">
      <c r="A343" s="50"/>
      <c r="B343" s="59"/>
      <c r="C343" s="94">
        <f t="shared" ref="C343:C363" si="65">INT($C$279+3)</f>
        <v>4</v>
      </c>
      <c r="D343" s="80"/>
      <c r="E343" s="75"/>
      <c r="F343" s="75"/>
      <c r="G343" s="80"/>
      <c r="H343" s="83" t="s">
        <v>465</v>
      </c>
      <c r="I343" s="106">
        <v>0</v>
      </c>
      <c r="J343" s="103" t="str">
        <f t="shared" si="64"/>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outlineLevel="3" x14ac:dyDescent="0.25">
      <c r="A344" s="50"/>
      <c r="B344" s="59"/>
      <c r="C344" s="94">
        <f t="shared" si="65"/>
        <v>4</v>
      </c>
      <c r="D344" s="80"/>
      <c r="E344" s="75"/>
      <c r="F344" s="75"/>
      <c r="G344" s="80"/>
      <c r="H344" s="83" t="s">
        <v>466</v>
      </c>
      <c r="I344" s="106">
        <v>5</v>
      </c>
      <c r="J344" s="103" t="str">
        <f t="shared" si="64"/>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outlineLevel="3" x14ac:dyDescent="0.25">
      <c r="A345" s="50"/>
      <c r="B345" s="59"/>
      <c r="C345" s="94">
        <f t="shared" si="65"/>
        <v>4</v>
      </c>
      <c r="D345" s="80"/>
      <c r="E345" s="75"/>
      <c r="F345" s="75"/>
      <c r="G345" s="80"/>
      <c r="H345" s="83" t="s">
        <v>467</v>
      </c>
      <c r="I345" s="106">
        <v>5</v>
      </c>
      <c r="J345" s="103" t="str">
        <f t="shared" si="64"/>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outlineLevel="3" x14ac:dyDescent="0.25">
      <c r="A346" s="50"/>
      <c r="B346" s="59"/>
      <c r="C346" s="94">
        <f t="shared" si="65"/>
        <v>4</v>
      </c>
      <c r="D346" s="80"/>
      <c r="E346" s="75"/>
      <c r="F346" s="75"/>
      <c r="G346" s="80"/>
      <c r="H346" s="83" t="s">
        <v>468</v>
      </c>
      <c r="I346" s="106">
        <v>0</v>
      </c>
      <c r="J346" s="103" t="str">
        <f t="shared" si="64"/>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outlineLevel="3" x14ac:dyDescent="0.25">
      <c r="A347" s="50"/>
      <c r="B347" s="59"/>
      <c r="C347" s="94">
        <f t="shared" si="65"/>
        <v>4</v>
      </c>
      <c r="D347" s="80"/>
      <c r="E347" s="75"/>
      <c r="F347" s="75"/>
      <c r="G347" s="80"/>
      <c r="H347" s="83" t="s">
        <v>469</v>
      </c>
      <c r="I347" s="106">
        <v>0</v>
      </c>
      <c r="J347" s="103" t="str">
        <f t="shared" si="64"/>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outlineLevel="3" x14ac:dyDescent="0.25">
      <c r="A348" s="50"/>
      <c r="B348" s="59"/>
      <c r="C348" s="94">
        <f t="shared" si="65"/>
        <v>4</v>
      </c>
      <c r="D348" s="80"/>
      <c r="E348" s="75"/>
      <c r="F348" s="75"/>
      <c r="G348" s="80"/>
      <c r="H348" s="83" t="s">
        <v>470</v>
      </c>
      <c r="I348" s="106">
        <v>0</v>
      </c>
      <c r="J348" s="103" t="str">
        <f t="shared" si="64"/>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outlineLevel="3" x14ac:dyDescent="0.25">
      <c r="A349" s="50"/>
      <c r="B349" s="59"/>
      <c r="C349" s="94">
        <f t="shared" si="65"/>
        <v>4</v>
      </c>
      <c r="D349" s="80"/>
      <c r="E349" s="75"/>
      <c r="F349" s="75"/>
      <c r="G349" s="80"/>
      <c r="H349" s="83" t="s">
        <v>471</v>
      </c>
      <c r="I349" s="106">
        <v>1</v>
      </c>
      <c r="J349" s="103" t="str">
        <f t="shared" si="64"/>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outlineLevel="3" x14ac:dyDescent="0.25">
      <c r="A350" s="50"/>
      <c r="B350" s="59"/>
      <c r="C350" s="94">
        <f t="shared" si="65"/>
        <v>4</v>
      </c>
      <c r="D350" s="80"/>
      <c r="E350" s="75"/>
      <c r="F350" s="75"/>
      <c r="G350" s="80"/>
      <c r="H350" s="83" t="s">
        <v>472</v>
      </c>
      <c r="I350" s="106">
        <v>1</v>
      </c>
      <c r="J350" s="103" t="str">
        <f t="shared" si="64"/>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outlineLevel="3" x14ac:dyDescent="0.25">
      <c r="A351" s="50"/>
      <c r="B351" s="59"/>
      <c r="C351" s="94">
        <f t="shared" si="65"/>
        <v>4</v>
      </c>
      <c r="D351" s="80"/>
      <c r="E351" s="75"/>
      <c r="F351" s="75"/>
      <c r="G351" s="80"/>
      <c r="H351" s="83" t="s">
        <v>473</v>
      </c>
      <c r="I351" s="106">
        <v>0</v>
      </c>
      <c r="J351" s="103" t="str">
        <f t="shared" si="64"/>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outlineLevel="3" x14ac:dyDescent="0.25">
      <c r="A352" s="50"/>
      <c r="B352" s="59"/>
      <c r="C352" s="94">
        <f t="shared" si="65"/>
        <v>4</v>
      </c>
      <c r="D352" s="80"/>
      <c r="E352" s="75"/>
      <c r="F352" s="75"/>
      <c r="G352" s="80"/>
      <c r="H352" s="83" t="s">
        <v>474</v>
      </c>
      <c r="I352" s="106">
        <v>1</v>
      </c>
      <c r="J352" s="103" t="str">
        <f t="shared" si="64"/>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outlineLevel="3" x14ac:dyDescent="0.25">
      <c r="A353" s="50"/>
      <c r="B353" s="59"/>
      <c r="C353" s="94">
        <f t="shared" si="65"/>
        <v>4</v>
      </c>
      <c r="D353" s="80"/>
      <c r="E353" s="75"/>
      <c r="F353" s="75"/>
      <c r="G353" s="80"/>
      <c r="H353" s="83" t="s">
        <v>475</v>
      </c>
      <c r="I353" s="106">
        <v>0</v>
      </c>
      <c r="J353" s="103" t="str">
        <f t="shared" si="64"/>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outlineLevel="3" x14ac:dyDescent="0.25">
      <c r="A354" s="50"/>
      <c r="B354" s="59"/>
      <c r="C354" s="94">
        <f t="shared" si="65"/>
        <v>4</v>
      </c>
      <c r="D354" s="80"/>
      <c r="E354" s="75"/>
      <c r="F354" s="75"/>
      <c r="G354" s="80"/>
      <c r="H354" s="83" t="s">
        <v>476</v>
      </c>
      <c r="I354" s="106">
        <v>2</v>
      </c>
      <c r="J354" s="103" t="str">
        <f t="shared" si="64"/>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outlineLevel="3" x14ac:dyDescent="0.25">
      <c r="A355" s="50"/>
      <c r="B355" s="59"/>
      <c r="C355" s="94">
        <f t="shared" si="65"/>
        <v>4</v>
      </c>
      <c r="D355" s="80"/>
      <c r="E355" s="75"/>
      <c r="F355" s="75"/>
      <c r="G355" s="80"/>
      <c r="H355" s="83" t="s">
        <v>477</v>
      </c>
      <c r="I355" s="106">
        <v>2</v>
      </c>
      <c r="J355" s="103" t="str">
        <f t="shared" si="64"/>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outlineLevel="3" x14ac:dyDescent="0.25">
      <c r="A356" s="50"/>
      <c r="B356" s="59"/>
      <c r="C356" s="94">
        <f t="shared" si="65"/>
        <v>4</v>
      </c>
      <c r="D356" s="80"/>
      <c r="E356" s="75"/>
      <c r="F356" s="75"/>
      <c r="G356" s="80"/>
      <c r="H356" s="83" t="s">
        <v>478</v>
      </c>
      <c r="I356" s="106">
        <v>2</v>
      </c>
      <c r="J356" s="103" t="str">
        <f t="shared" si="64"/>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outlineLevel="3" x14ac:dyDescent="0.25">
      <c r="A358" s="50"/>
      <c r="B358" s="59"/>
      <c r="C358" s="94">
        <f t="shared" si="65"/>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outlineLevel="3" x14ac:dyDescent="0.25">
      <c r="A359" s="50"/>
      <c r="B359" s="59"/>
      <c r="C359" s="94">
        <f t="shared" si="65"/>
        <v>4</v>
      </c>
      <c r="D359" s="80"/>
      <c r="E359" s="75"/>
      <c r="F359" s="75"/>
      <c r="G359" s="80"/>
      <c r="H359" s="268" t="s">
        <v>434</v>
      </c>
      <c r="I359" s="323">
        <v>2</v>
      </c>
      <c r="J359" s="259" t="str">
        <f>INDEX($H$292:$H$300,I359+1,1)</f>
        <v>mob</v>
      </c>
      <c r="K359" s="268"/>
      <c r="L359" s="270">
        <v>0</v>
      </c>
      <c r="M359" s="322">
        <v>0</v>
      </c>
      <c r="N359" s="322">
        <f>4/3</f>
        <v>1.3333333333333333</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0.75</v>
      </c>
      <c r="AH359" s="80"/>
      <c r="AI359" s="62"/>
      <c r="AJ359" s="50"/>
      <c r="AK359" s="50"/>
      <c r="AL359" s="50"/>
    </row>
    <row r="360" spans="1:38" ht="5.0999999999999996"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outlineLevel="3" x14ac:dyDescent="0.25">
      <c r="A361" s="50"/>
      <c r="B361" s="59"/>
      <c r="C361" s="94">
        <f t="shared" si="65"/>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outlineLevel="3" x14ac:dyDescent="0.25">
      <c r="A362" s="50"/>
      <c r="B362" s="59"/>
      <c r="C362" s="94">
        <f t="shared" si="65"/>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outlineLevel="3" x14ac:dyDescent="0.25">
      <c r="A363" s="50"/>
      <c r="B363" s="59"/>
      <c r="C363" s="94">
        <f t="shared" si="65"/>
        <v>4</v>
      </c>
      <c r="D363" s="80"/>
      <c r="E363" s="75"/>
      <c r="F363" s="75"/>
      <c r="G363" s="80"/>
      <c r="H363" s="268" t="s">
        <v>481</v>
      </c>
      <c r="I363" s="268"/>
      <c r="J363" s="269" t="str">
        <f>INDEX($H$292:$H$300,I363+1,1)</f>
        <v>head</v>
      </c>
      <c r="K363" s="268"/>
      <c r="L363" s="270">
        <v>0</v>
      </c>
      <c r="M363" s="271">
        <v>0</v>
      </c>
      <c r="N363" s="257">
        <f>$N$359/(0.5*0.33)</f>
        <v>8.0808080808080796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0.12375000000000001</v>
      </c>
      <c r="AH363" s="80"/>
      <c r="AI363" s="62"/>
      <c r="AJ363" s="50"/>
      <c r="AK363" s="50"/>
      <c r="AL363" s="50"/>
    </row>
    <row r="364" spans="1:38" ht="5.0999999999999996"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2361</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2359</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collapsed="1"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2360</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outlineLevel="3" x14ac:dyDescent="0.25">
      <c r="A389" s="50"/>
      <c r="B389" s="59"/>
      <c r="C389" s="94">
        <f t="shared" ref="C389:C404" si="66">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si="66"/>
        <v>4</v>
      </c>
      <c r="D390" s="80"/>
      <c r="E390" s="75"/>
      <c r="F390" s="75"/>
      <c r="G390" s="80"/>
      <c r="H390" s="338" t="s">
        <v>2496</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66"/>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66"/>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66"/>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66"/>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66"/>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66"/>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66"/>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66"/>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66"/>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66"/>
        <v>4</v>
      </c>
      <c r="D400" s="80"/>
      <c r="E400" s="75"/>
      <c r="F400" s="75"/>
      <c r="G400" s="80"/>
      <c r="H400" s="361" t="s">
        <v>2363</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c r="D401" s="80"/>
      <c r="E401" s="75"/>
      <c r="F401" s="75"/>
      <c r="G401" s="80"/>
      <c r="H401" s="412" t="s">
        <v>2449</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66"/>
        <v>4</v>
      </c>
      <c r="D402" s="80"/>
      <c r="E402" s="75"/>
      <c r="F402" s="75"/>
      <c r="G402" s="80"/>
      <c r="H402" s="412" t="s">
        <v>2497</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66"/>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66"/>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outlineLevel="2" x14ac:dyDescent="0.25">
      <c r="A409" s="50"/>
      <c r="B409" s="50"/>
      <c r="C409" s="94">
        <f>INT($C$279)+2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K54" activePane="bottomRight" state="frozen"/>
      <selection activeCell="A6" sqref="A6"/>
      <selection pane="topRight" activeCell="K6" sqref="K6"/>
      <selection pane="bottomLeft" activeCell="A54" sqref="A54"/>
      <selection pane="bottomRight" activeCell="H90" sqref="H9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22" t="s">
        <v>2516</v>
      </c>
      <c r="K18" s="423"/>
      <c r="L18" s="423"/>
      <c r="M18" s="423"/>
      <c r="N18" s="423"/>
      <c r="O18" s="423"/>
      <c r="P18" s="423"/>
      <c r="Q18" s="423"/>
      <c r="R18" s="423"/>
      <c r="S18" s="423"/>
      <c r="T18" s="423"/>
      <c r="U18" s="423"/>
      <c r="V18" s="423"/>
      <c r="W18" s="423"/>
      <c r="X18" s="423"/>
      <c r="Y18" s="423"/>
      <c r="Z18" s="423"/>
      <c r="AA18" s="423"/>
      <c r="AB18" s="424"/>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5" t="s">
        <v>2495</v>
      </c>
      <c r="K21" s="426"/>
      <c r="L21" s="426"/>
      <c r="M21" s="426"/>
      <c r="N21" s="426"/>
      <c r="O21" s="426"/>
      <c r="P21" s="426"/>
      <c r="Q21" s="426"/>
      <c r="R21" s="426"/>
      <c r="S21" s="426"/>
      <c r="T21" s="426"/>
      <c r="U21" s="426"/>
      <c r="V21" s="426"/>
      <c r="W21" s="426"/>
      <c r="X21" s="426"/>
      <c r="Y21" s="426"/>
      <c r="Z21" s="426"/>
      <c r="AA21" s="426"/>
      <c r="AB21" s="427"/>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2436</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collapsed="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556</v>
      </c>
      <c r="I61" s="103" t="s">
        <v>1590</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564</v>
      </c>
      <c r="I69" s="103" t="s">
        <v>127</v>
      </c>
      <c r="J69" s="413" t="s">
        <v>2501</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2491</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2493</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2492</v>
      </c>
      <c r="I74" s="103" t="s">
        <v>2448</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2434</v>
      </c>
      <c r="I76" s="103" t="s">
        <v>127</v>
      </c>
      <c r="J76" s="413" t="s">
        <v>2500</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2517</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583</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584</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585</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586</v>
      </c>
      <c r="I96" s="103" t="s">
        <v>2452</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587</v>
      </c>
      <c r="I97" s="103" t="s">
        <v>2453</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588</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589</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590</v>
      </c>
      <c r="G101" s="80"/>
      <c r="H101" s="298" t="s">
        <v>591</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592</v>
      </c>
      <c r="F102" s="75" t="s">
        <v>593</v>
      </c>
      <c r="G102" s="80"/>
      <c r="H102" s="83" t="s">
        <v>594</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595</v>
      </c>
      <c r="G103" s="80"/>
      <c r="H103" s="83" t="s">
        <v>596</v>
      </c>
      <c r="I103" s="103" t="s">
        <v>597</v>
      </c>
      <c r="J103" s="103"/>
      <c r="K103" s="104">
        <v>1.5699999999999999E-2</v>
      </c>
      <c r="L103" s="104">
        <v>1.5699999999999999E-2</v>
      </c>
      <c r="M103" s="104">
        <v>1.15E-2</v>
      </c>
      <c r="N103" s="104">
        <v>1.15E-2</v>
      </c>
      <c r="O103" s="104">
        <v>1.15E-2</v>
      </c>
      <c r="P103" s="104">
        <v>1.15E-2</v>
      </c>
      <c r="Q103" s="83"/>
      <c r="R103" s="83" t="s">
        <v>598</v>
      </c>
      <c r="S103" s="83" t="s">
        <v>598</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599</v>
      </c>
      <c r="G104" s="80"/>
      <c r="H104" s="83" t="s">
        <v>600</v>
      </c>
      <c r="I104" s="103" t="s">
        <v>601</v>
      </c>
      <c r="J104" s="103"/>
      <c r="K104" s="104">
        <v>0.27</v>
      </c>
      <c r="L104" s="104">
        <v>0.27</v>
      </c>
      <c r="M104" s="104">
        <v>0.27</v>
      </c>
      <c r="N104" s="104">
        <v>0.27</v>
      </c>
      <c r="O104" s="104">
        <v>0.27</v>
      </c>
      <c r="P104" s="104">
        <v>0.27</v>
      </c>
      <c r="Q104" s="83"/>
      <c r="R104" s="83" t="s">
        <v>602</v>
      </c>
      <c r="S104" s="83" t="s">
        <v>602</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603</v>
      </c>
      <c r="G105" s="80"/>
      <c r="H105" s="309" t="s">
        <v>604</v>
      </c>
      <c r="I105" s="103" t="s">
        <v>601</v>
      </c>
      <c r="J105" s="103"/>
      <c r="K105" s="104">
        <v>0.4</v>
      </c>
      <c r="L105" s="104">
        <v>0.4</v>
      </c>
      <c r="M105" s="104">
        <v>0.4</v>
      </c>
      <c r="N105" s="104">
        <v>0.4</v>
      </c>
      <c r="O105" s="104">
        <v>0.4</v>
      </c>
      <c r="P105" s="104">
        <v>0.4</v>
      </c>
      <c r="Q105" s="83"/>
      <c r="R105" s="83" t="s">
        <v>605</v>
      </c>
      <c r="S105" s="83" t="s">
        <v>605</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606</v>
      </c>
      <c r="G106" s="80"/>
      <c r="H106" s="309" t="s">
        <v>607</v>
      </c>
      <c r="I106" s="103" t="s">
        <v>601</v>
      </c>
      <c r="J106" s="103"/>
      <c r="K106" s="104">
        <v>0.6</v>
      </c>
      <c r="L106" s="104">
        <v>0.6</v>
      </c>
      <c r="M106" s="104">
        <v>1</v>
      </c>
      <c r="N106" s="104">
        <v>1</v>
      </c>
      <c r="O106" s="104">
        <v>1</v>
      </c>
      <c r="P106" s="104">
        <v>1</v>
      </c>
      <c r="Q106" s="83"/>
      <c r="R106" s="83" t="s">
        <v>608</v>
      </c>
      <c r="S106" s="83" t="s">
        <v>609</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610</v>
      </c>
      <c r="G107" s="80"/>
      <c r="H107" s="83" t="s">
        <v>611</v>
      </c>
      <c r="I107" s="103" t="s">
        <v>601</v>
      </c>
      <c r="J107" s="103"/>
      <c r="K107" s="411">
        <v>0.15</v>
      </c>
      <c r="L107" s="411">
        <v>0.15</v>
      </c>
      <c r="M107" s="411">
        <v>0.15</v>
      </c>
      <c r="N107" s="411">
        <v>0.15</v>
      </c>
      <c r="O107" s="411">
        <v>0.15</v>
      </c>
      <c r="P107" s="411">
        <v>0.15</v>
      </c>
      <c r="Q107" s="83"/>
      <c r="R107" s="83" t="s">
        <v>612</v>
      </c>
      <c r="S107" s="83" t="s">
        <v>612</v>
      </c>
      <c r="T107" s="83"/>
      <c r="U107" s="104">
        <v>0.19</v>
      </c>
      <c r="V107" s="104">
        <v>0.19</v>
      </c>
      <c r="W107" s="104">
        <v>0.19</v>
      </c>
      <c r="X107" s="104">
        <v>0.25</v>
      </c>
      <c r="Y107" s="104">
        <v>0.25</v>
      </c>
      <c r="Z107" s="104">
        <v>0.25</v>
      </c>
      <c r="AA107" s="104">
        <v>0.25</v>
      </c>
      <c r="AB107" s="104">
        <v>0.25</v>
      </c>
      <c r="AC107" s="83"/>
      <c r="AD107" s="104" t="s">
        <v>2494</v>
      </c>
      <c r="AE107" s="83"/>
      <c r="AF107" s="104">
        <v>1</v>
      </c>
      <c r="AG107" s="104">
        <v>1</v>
      </c>
      <c r="AH107" s="80"/>
      <c r="AI107" s="62"/>
      <c r="AJ107" s="50"/>
      <c r="AK107" s="50"/>
      <c r="AL107" s="50"/>
    </row>
    <row r="108" spans="1:38" hidden="1" outlineLevel="3" x14ac:dyDescent="0.25">
      <c r="A108" s="50"/>
      <c r="B108" s="59"/>
      <c r="C108" s="52">
        <f>INT($C$40)+3</f>
        <v>4</v>
      </c>
      <c r="D108" s="80"/>
      <c r="E108" s="75"/>
      <c r="F108" s="75" t="s">
        <v>613</v>
      </c>
      <c r="G108" s="80"/>
      <c r="H108" s="83" t="s">
        <v>614</v>
      </c>
      <c r="I108" s="103" t="s">
        <v>601</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615</v>
      </c>
      <c r="G109" s="80"/>
      <c r="H109" s="83" t="s">
        <v>616</v>
      </c>
      <c r="I109" s="103" t="s">
        <v>2448</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617</v>
      </c>
      <c r="G110" s="80"/>
      <c r="H110" s="298" t="s">
        <v>618</v>
      </c>
      <c r="I110" s="103"/>
      <c r="J110" s="103" t="s">
        <v>619</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620</v>
      </c>
      <c r="F111" s="75" t="s">
        <v>621</v>
      </c>
      <c r="G111" s="80"/>
      <c r="H111" s="83" t="s">
        <v>594</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622</v>
      </c>
      <c r="G112" s="80"/>
      <c r="H112" s="83" t="s">
        <v>623</v>
      </c>
      <c r="I112" s="103" t="s">
        <v>624</v>
      </c>
      <c r="J112" s="103"/>
      <c r="K112" s="104">
        <v>0.04</v>
      </c>
      <c r="L112" s="104">
        <v>0.04</v>
      </c>
      <c r="M112" s="104">
        <v>2.5000000000000001E-2</v>
      </c>
      <c r="N112" s="104">
        <v>2.5000000000000001E-2</v>
      </c>
      <c r="O112" s="104">
        <v>2.5000000000000001E-2</v>
      </c>
      <c r="P112" s="104">
        <v>2.5000000000000001E-2</v>
      </c>
      <c r="Q112" s="83"/>
      <c r="R112" s="83" t="s">
        <v>612</v>
      </c>
      <c r="S112" s="83" t="s">
        <v>612</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625</v>
      </c>
      <c r="G113" s="80"/>
      <c r="H113" s="83" t="s">
        <v>626</v>
      </c>
      <c r="I113" s="103" t="s">
        <v>601</v>
      </c>
      <c r="J113" s="103"/>
      <c r="K113" s="104">
        <v>1.7</v>
      </c>
      <c r="L113" s="104">
        <v>1.7</v>
      </c>
      <c r="M113" s="104">
        <v>1.7</v>
      </c>
      <c r="N113" s="104">
        <v>1.7</v>
      </c>
      <c r="O113" s="104">
        <v>1.7</v>
      </c>
      <c r="P113" s="104">
        <v>1.7</v>
      </c>
      <c r="Q113" s="83"/>
      <c r="R113" s="83" t="s">
        <v>612</v>
      </c>
      <c r="S113" s="83" t="s">
        <v>612</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627</v>
      </c>
      <c r="G114" s="80"/>
      <c r="H114" s="83" t="s">
        <v>628</v>
      </c>
      <c r="I114" s="103" t="s">
        <v>629</v>
      </c>
      <c r="J114" s="103"/>
      <c r="K114" s="104">
        <v>0.5</v>
      </c>
      <c r="L114" s="104">
        <v>0.5</v>
      </c>
      <c r="M114" s="104">
        <v>0.22</v>
      </c>
      <c r="N114" s="104">
        <v>0.22</v>
      </c>
      <c r="O114" s="104">
        <v>0.22</v>
      </c>
      <c r="P114" s="104">
        <v>0.22</v>
      </c>
      <c r="Q114" s="83"/>
      <c r="R114" s="83" t="s">
        <v>612</v>
      </c>
      <c r="S114" s="83" t="s">
        <v>612</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630</v>
      </c>
      <c r="G115" s="80"/>
      <c r="H115" s="83" t="s">
        <v>628</v>
      </c>
      <c r="I115" s="103" t="s">
        <v>631</v>
      </c>
      <c r="J115" s="103"/>
      <c r="K115" s="104">
        <v>25</v>
      </c>
      <c r="L115" s="104">
        <v>25</v>
      </c>
      <c r="M115" s="104">
        <v>60</v>
      </c>
      <c r="N115" s="104">
        <v>60</v>
      </c>
      <c r="O115" s="104">
        <v>60</v>
      </c>
      <c r="P115" s="104">
        <v>60</v>
      </c>
      <c r="Q115" s="83"/>
      <c r="R115" s="83" t="s">
        <v>612</v>
      </c>
      <c r="S115" s="83" t="s">
        <v>612</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632</v>
      </c>
      <c r="G116" s="80"/>
      <c r="H116" s="83" t="s">
        <v>633</v>
      </c>
      <c r="I116" s="103" t="s">
        <v>601</v>
      </c>
      <c r="J116" s="103"/>
      <c r="K116" s="104">
        <v>0.01</v>
      </c>
      <c r="L116" s="104">
        <v>0.01</v>
      </c>
      <c r="M116" s="104">
        <v>0.02</v>
      </c>
      <c r="N116" s="104">
        <v>0.01</v>
      </c>
      <c r="O116" s="104">
        <v>0.02</v>
      </c>
      <c r="P116" s="104">
        <v>0.02</v>
      </c>
      <c r="Q116" s="83"/>
      <c r="R116" s="83" t="s">
        <v>634</v>
      </c>
      <c r="S116" s="83" t="s">
        <v>634</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635</v>
      </c>
      <c r="G117" s="80"/>
      <c r="H117" s="83" t="s">
        <v>636</v>
      </c>
      <c r="I117" s="103" t="s">
        <v>637</v>
      </c>
      <c r="J117" s="103"/>
      <c r="K117" s="104">
        <v>25</v>
      </c>
      <c r="L117" s="104">
        <v>25</v>
      </c>
      <c r="M117" s="104">
        <v>25</v>
      </c>
      <c r="N117" s="104">
        <v>25</v>
      </c>
      <c r="O117" s="104">
        <v>25</v>
      </c>
      <c r="P117" s="104">
        <v>25</v>
      </c>
      <c r="Q117" s="83"/>
      <c r="R117" s="83" t="s">
        <v>634</v>
      </c>
      <c r="S117" s="83" t="s">
        <v>634</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638</v>
      </c>
      <c r="G118" s="80"/>
      <c r="H118" s="83" t="s">
        <v>639</v>
      </c>
      <c r="I118" s="103" t="s">
        <v>637</v>
      </c>
      <c r="J118" s="103"/>
      <c r="K118" s="104">
        <v>22</v>
      </c>
      <c r="L118" s="104">
        <v>22</v>
      </c>
      <c r="M118" s="104">
        <v>22</v>
      </c>
      <c r="N118" s="104">
        <v>22</v>
      </c>
      <c r="O118" s="104">
        <v>22</v>
      </c>
      <c r="P118" s="104">
        <v>22</v>
      </c>
      <c r="Q118" s="83"/>
      <c r="R118" s="83" t="s">
        <v>634</v>
      </c>
      <c r="S118" s="83" t="s">
        <v>634</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640</v>
      </c>
      <c r="G119" s="80"/>
      <c r="H119" s="83" t="s">
        <v>641</v>
      </c>
      <c r="I119" s="103" t="s">
        <v>631</v>
      </c>
      <c r="J119" s="103"/>
      <c r="K119" s="104">
        <v>28</v>
      </c>
      <c r="L119" s="104">
        <v>28</v>
      </c>
      <c r="M119" s="104">
        <v>62</v>
      </c>
      <c r="N119" s="104">
        <v>62</v>
      </c>
      <c r="O119" s="104">
        <v>62</v>
      </c>
      <c r="P119" s="104">
        <v>81</v>
      </c>
      <c r="Q119" s="83"/>
      <c r="R119" s="83" t="s">
        <v>612</v>
      </c>
      <c r="S119" s="83" t="s">
        <v>612</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642</v>
      </c>
      <c r="G120" s="80"/>
      <c r="H120" s="83" t="s">
        <v>643</v>
      </c>
      <c r="I120" s="103" t="s">
        <v>601</v>
      </c>
      <c r="J120" s="103"/>
      <c r="K120" s="104">
        <v>1.4</v>
      </c>
      <c r="L120" s="104">
        <v>1.4</v>
      </c>
      <c r="M120" s="104">
        <v>1.7</v>
      </c>
      <c r="N120" s="104">
        <v>1.7</v>
      </c>
      <c r="O120" s="104">
        <v>1.7</v>
      </c>
      <c r="P120" s="104">
        <v>0.7</v>
      </c>
      <c r="Q120" s="83"/>
      <c r="R120" s="83" t="s">
        <v>612</v>
      </c>
      <c r="S120" s="83" t="s">
        <v>612</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644</v>
      </c>
      <c r="G121" s="80"/>
      <c r="H121" s="83" t="s">
        <v>645</v>
      </c>
      <c r="I121" s="103" t="s">
        <v>646</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647</v>
      </c>
      <c r="G122" s="80"/>
      <c r="H122" s="83" t="s">
        <v>645</v>
      </c>
      <c r="I122" s="103" t="s">
        <v>601</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648</v>
      </c>
      <c r="G123" s="80"/>
      <c r="H123" s="83" t="s">
        <v>649</v>
      </c>
      <c r="I123" s="103" t="s">
        <v>601</v>
      </c>
      <c r="J123" s="103"/>
      <c r="K123" s="104">
        <v>0.15</v>
      </c>
      <c r="L123" s="104">
        <v>0.15</v>
      </c>
      <c r="M123" s="104">
        <v>0.15</v>
      </c>
      <c r="N123" s="104">
        <v>0.15</v>
      </c>
      <c r="O123" s="104">
        <v>0.15</v>
      </c>
      <c r="P123" s="104">
        <v>0.15</v>
      </c>
      <c r="Q123" s="83"/>
      <c r="R123" s="83" t="s">
        <v>650</v>
      </c>
      <c r="S123" s="83" t="s">
        <v>650</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651</v>
      </c>
      <c r="G124" s="80"/>
      <c r="H124" s="83" t="s">
        <v>649</v>
      </c>
      <c r="I124" s="103" t="s">
        <v>629</v>
      </c>
      <c r="J124" s="103"/>
      <c r="K124" s="104">
        <v>0.02</v>
      </c>
      <c r="L124" s="104">
        <v>0.02</v>
      </c>
      <c r="M124" s="104">
        <v>5.0000000000000001E-3</v>
      </c>
      <c r="N124" s="104">
        <v>5.0000000000000001E-3</v>
      </c>
      <c r="O124" s="104">
        <v>5.0000000000000001E-3</v>
      </c>
      <c r="P124" s="104">
        <v>5.0000000000000001E-3</v>
      </c>
      <c r="Q124" s="83"/>
      <c r="R124" s="83" t="s">
        <v>650</v>
      </c>
      <c r="S124" s="83" t="s">
        <v>650</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652</v>
      </c>
      <c r="G125" s="80"/>
      <c r="H125" s="83" t="s">
        <v>649</v>
      </c>
      <c r="I125" s="103" t="s">
        <v>629</v>
      </c>
      <c r="J125" s="103"/>
      <c r="K125" s="104">
        <v>2E-3</v>
      </c>
      <c r="L125" s="104">
        <v>2E-3</v>
      </c>
      <c r="M125" s="104">
        <v>2E-3</v>
      </c>
      <c r="N125" s="104">
        <v>2E-3</v>
      </c>
      <c r="O125" s="104">
        <v>2E-3</v>
      </c>
      <c r="P125" s="104">
        <v>2E-3</v>
      </c>
      <c r="Q125" s="83"/>
      <c r="R125" s="83" t="s">
        <v>650</v>
      </c>
      <c r="S125" s="83" t="s">
        <v>650</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653</v>
      </c>
      <c r="G126" s="80"/>
      <c r="H126" s="83" t="s">
        <v>654</v>
      </c>
      <c r="I126" s="103" t="s">
        <v>601</v>
      </c>
      <c r="J126" s="103"/>
      <c r="K126" s="104">
        <v>0.5</v>
      </c>
      <c r="L126" s="104">
        <v>0.5</v>
      </c>
      <c r="M126" s="104">
        <v>0.5</v>
      </c>
      <c r="N126" s="104">
        <v>0.5</v>
      </c>
      <c r="O126" s="104">
        <v>0.5</v>
      </c>
      <c r="P126" s="104">
        <v>0.5</v>
      </c>
      <c r="Q126" s="83"/>
      <c r="R126" s="83" t="s">
        <v>650</v>
      </c>
      <c r="S126" s="83" t="s">
        <v>650</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655</v>
      </c>
      <c r="G127" s="80"/>
      <c r="H127" s="83" t="s">
        <v>656</v>
      </c>
      <c r="I127" s="103" t="s">
        <v>601</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657</v>
      </c>
      <c r="G128" s="80"/>
      <c r="H128" s="83" t="s">
        <v>658</v>
      </c>
      <c r="I128" s="103" t="s">
        <v>601</v>
      </c>
      <c r="J128" s="103"/>
      <c r="K128" s="104">
        <v>0.01</v>
      </c>
      <c r="L128" s="104">
        <v>0.01</v>
      </c>
      <c r="M128" s="104">
        <v>0.01</v>
      </c>
      <c r="N128" s="104">
        <v>0.01</v>
      </c>
      <c r="O128" s="104">
        <v>0.01</v>
      </c>
      <c r="P128" s="104">
        <v>0.01</v>
      </c>
      <c r="Q128" s="83"/>
      <c r="R128" s="83" t="s">
        <v>659</v>
      </c>
      <c r="S128" s="83" t="s">
        <v>659</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collapsed="1" x14ac:dyDescent="0.25">
      <c r="A129" s="50"/>
      <c r="B129" s="59"/>
      <c r="C129" s="52">
        <f t="shared" si="9"/>
        <v>3</v>
      </c>
      <c r="D129" s="80"/>
      <c r="E129" s="75"/>
      <c r="F129" s="75" t="s">
        <v>660</v>
      </c>
      <c r="G129" s="80"/>
      <c r="H129" s="83" t="s">
        <v>661</v>
      </c>
      <c r="I129" s="103" t="s">
        <v>601</v>
      </c>
      <c r="J129" s="103"/>
      <c r="K129" s="104">
        <v>20</v>
      </c>
      <c r="L129" s="104">
        <v>20</v>
      </c>
      <c r="M129" s="104">
        <v>20</v>
      </c>
      <c r="N129" s="104">
        <v>20</v>
      </c>
      <c r="O129" s="104">
        <v>20</v>
      </c>
      <c r="P129" s="104">
        <v>20</v>
      </c>
      <c r="Q129" s="83"/>
      <c r="R129" s="83" t="s">
        <v>659</v>
      </c>
      <c r="S129" s="83" t="s">
        <v>659</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662</v>
      </c>
      <c r="G130" s="80"/>
      <c r="H130" s="83" t="s">
        <v>663</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664</v>
      </c>
      <c r="G131" s="80"/>
      <c r="H131" s="83" t="s">
        <v>665</v>
      </c>
      <c r="I131" s="103" t="s">
        <v>601</v>
      </c>
      <c r="J131" s="103"/>
      <c r="K131" s="104">
        <v>1.5</v>
      </c>
      <c r="L131" s="104">
        <v>1.5</v>
      </c>
      <c r="M131" s="104">
        <v>1.5</v>
      </c>
      <c r="N131" s="104">
        <v>1.5</v>
      </c>
      <c r="O131" s="104">
        <v>1.5</v>
      </c>
      <c r="P131" s="104">
        <v>1.5</v>
      </c>
      <c r="Q131" s="83"/>
      <c r="R131" s="83"/>
      <c r="S131" s="83" t="s">
        <v>650</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666</v>
      </c>
      <c r="G132" s="80"/>
      <c r="H132" s="83" t="s">
        <v>667</v>
      </c>
      <c r="I132" s="103" t="s">
        <v>601</v>
      </c>
      <c r="J132" s="103"/>
      <c r="K132" s="104">
        <v>3</v>
      </c>
      <c r="L132" s="104">
        <v>3</v>
      </c>
      <c r="M132" s="104">
        <v>3</v>
      </c>
      <c r="N132" s="104">
        <v>3</v>
      </c>
      <c r="O132" s="104">
        <v>3</v>
      </c>
      <c r="P132" s="104">
        <v>3</v>
      </c>
      <c r="Q132" s="83"/>
      <c r="R132" s="83"/>
      <c r="S132" s="83" t="s">
        <v>605</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668</v>
      </c>
      <c r="G133" s="80"/>
      <c r="H133" s="298" t="s">
        <v>669</v>
      </c>
      <c r="I133" s="103"/>
      <c r="J133" s="103" t="s">
        <v>619</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670</v>
      </c>
      <c r="F134" s="75" t="s">
        <v>671</v>
      </c>
      <c r="G134" s="80"/>
      <c r="H134" s="83" t="s">
        <v>594</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672</v>
      </c>
      <c r="G135" s="80"/>
      <c r="H135" s="83" t="s">
        <v>673</v>
      </c>
      <c r="I135" s="103" t="s">
        <v>674</v>
      </c>
      <c r="J135" s="103"/>
      <c r="K135" s="104">
        <v>0.8</v>
      </c>
      <c r="L135" s="104">
        <v>0.8</v>
      </c>
      <c r="M135" s="104">
        <v>0.8</v>
      </c>
      <c r="N135" s="104">
        <v>0.8</v>
      </c>
      <c r="O135" s="104">
        <v>0.8</v>
      </c>
      <c r="P135" s="104">
        <v>0.8</v>
      </c>
      <c r="Q135" s="83"/>
      <c r="R135" s="83" t="s">
        <v>612</v>
      </c>
      <c r="S135" s="83" t="s">
        <v>612</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675</v>
      </c>
      <c r="G136" s="80"/>
      <c r="H136" s="83" t="s">
        <v>676</v>
      </c>
      <c r="I136" s="103" t="s">
        <v>601</v>
      </c>
      <c r="J136" s="103"/>
      <c r="K136" s="104">
        <v>0.17</v>
      </c>
      <c r="L136" s="104">
        <v>0.17</v>
      </c>
      <c r="M136" s="104">
        <v>0.17</v>
      </c>
      <c r="N136" s="104">
        <v>0.17</v>
      </c>
      <c r="O136" s="104">
        <v>0.17</v>
      </c>
      <c r="P136" s="104">
        <v>0.17</v>
      </c>
      <c r="Q136" s="83"/>
      <c r="R136" s="83" t="s">
        <v>612</v>
      </c>
      <c r="S136" s="83" t="s">
        <v>612</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677</v>
      </c>
      <c r="G137" s="80"/>
      <c r="H137" s="83" t="s">
        <v>678</v>
      </c>
      <c r="I137" s="103" t="s">
        <v>601</v>
      </c>
      <c r="J137" s="103"/>
      <c r="K137" s="104">
        <v>1.7</v>
      </c>
      <c r="L137" s="104">
        <v>1.7</v>
      </c>
      <c r="M137" s="104">
        <v>1.7</v>
      </c>
      <c r="N137" s="104">
        <v>1.7</v>
      </c>
      <c r="O137" s="104">
        <v>1.7</v>
      </c>
      <c r="P137" s="104">
        <v>1.7</v>
      </c>
      <c r="Q137" s="83"/>
      <c r="R137" s="83" t="s">
        <v>612</v>
      </c>
      <c r="S137" s="83" t="s">
        <v>612</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679</v>
      </c>
      <c r="G138" s="80"/>
      <c r="H138" s="83" t="s">
        <v>680</v>
      </c>
      <c r="I138" s="103" t="s">
        <v>646</v>
      </c>
      <c r="J138" s="103"/>
      <c r="K138" s="104">
        <v>1.1199999999999999E-3</v>
      </c>
      <c r="L138" s="104">
        <v>1.1199999999999999E-3</v>
      </c>
      <c r="M138" s="104">
        <v>7.7999999999999999E-4</v>
      </c>
      <c r="N138" s="104">
        <v>7.7999999999999999E-4</v>
      </c>
      <c r="O138" s="104">
        <v>7.7999999999999999E-4</v>
      </c>
      <c r="P138" s="104">
        <v>7.7999999999999999E-4</v>
      </c>
      <c r="Q138" s="83"/>
      <c r="R138" s="83" t="s">
        <v>612</v>
      </c>
      <c r="S138" s="83" t="s">
        <v>612</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681</v>
      </c>
      <c r="G139" s="80"/>
      <c r="H139" s="83" t="s">
        <v>682</v>
      </c>
      <c r="I139" s="103" t="s">
        <v>601</v>
      </c>
      <c r="J139" s="103"/>
      <c r="K139" s="104">
        <v>0.6</v>
      </c>
      <c r="L139" s="104">
        <v>0.6</v>
      </c>
      <c r="M139" s="104">
        <v>0.6</v>
      </c>
      <c r="N139" s="104">
        <v>0.6</v>
      </c>
      <c r="O139" s="104">
        <v>0.6</v>
      </c>
      <c r="P139" s="104">
        <v>0.6</v>
      </c>
      <c r="Q139" s="83"/>
      <c r="R139" s="83" t="s">
        <v>612</v>
      </c>
      <c r="S139" s="83" t="s">
        <v>612</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683</v>
      </c>
      <c r="G140" s="80"/>
      <c r="H140" s="83" t="s">
        <v>684</v>
      </c>
      <c r="I140" s="103" t="s">
        <v>646</v>
      </c>
      <c r="J140" s="103"/>
      <c r="K140" s="104">
        <v>1.1199999999999999E-3</v>
      </c>
      <c r="L140" s="104">
        <v>1.1199999999999999E-3</v>
      </c>
      <c r="M140" s="104">
        <v>7.3999999999999999E-4</v>
      </c>
      <c r="N140" s="104">
        <v>7.3999999999999999E-4</v>
      </c>
      <c r="O140" s="104">
        <v>7.3999999999999999E-4</v>
      </c>
      <c r="P140" s="104">
        <v>7.3999999999999999E-4</v>
      </c>
      <c r="Q140" s="83"/>
      <c r="R140" s="83" t="s">
        <v>612</v>
      </c>
      <c r="S140" s="83" t="s">
        <v>612</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685</v>
      </c>
      <c r="G141" s="80"/>
      <c r="H141" s="83" t="s">
        <v>686</v>
      </c>
      <c r="I141" s="103" t="s">
        <v>601</v>
      </c>
      <c r="J141" s="103"/>
      <c r="K141" s="104">
        <v>0</v>
      </c>
      <c r="L141" s="104">
        <v>0</v>
      </c>
      <c r="M141" s="104">
        <v>0.5</v>
      </c>
      <c r="N141" s="104">
        <v>0.5</v>
      </c>
      <c r="O141" s="104">
        <v>0.5</v>
      </c>
      <c r="P141" s="104">
        <v>0.5</v>
      </c>
      <c r="Q141" s="83"/>
      <c r="R141" s="83"/>
      <c r="S141" s="83" t="s">
        <v>687</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688</v>
      </c>
      <c r="G142" s="80"/>
      <c r="H142" s="83" t="s">
        <v>689</v>
      </c>
      <c r="I142" s="103" t="s">
        <v>631</v>
      </c>
      <c r="J142" s="103"/>
      <c r="K142" s="83"/>
      <c r="L142" s="83"/>
      <c r="M142" s="104">
        <v>64</v>
      </c>
      <c r="N142" s="104">
        <v>64</v>
      </c>
      <c r="O142" s="104">
        <v>64</v>
      </c>
      <c r="P142" s="104">
        <v>150</v>
      </c>
      <c r="Q142" s="83"/>
      <c r="R142" s="83"/>
      <c r="S142" s="83" t="s">
        <v>687</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690</v>
      </c>
      <c r="G143" s="80"/>
      <c r="H143" s="83" t="s">
        <v>691</v>
      </c>
      <c r="I143" s="103" t="s">
        <v>601</v>
      </c>
      <c r="J143" s="103"/>
      <c r="K143" s="83"/>
      <c r="L143" s="83"/>
      <c r="M143" s="104">
        <v>1.7</v>
      </c>
      <c r="N143" s="104">
        <v>1.7</v>
      </c>
      <c r="O143" s="104">
        <v>1.7</v>
      </c>
      <c r="P143" s="104">
        <v>1.7</v>
      </c>
      <c r="Q143" s="83"/>
      <c r="R143" s="83"/>
      <c r="S143" s="83" t="s">
        <v>687</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692</v>
      </c>
      <c r="G144" s="80"/>
      <c r="H144" s="83" t="s">
        <v>691</v>
      </c>
      <c r="I144" s="103" t="s">
        <v>601</v>
      </c>
      <c r="J144" s="103"/>
      <c r="K144" s="83"/>
      <c r="L144" s="83"/>
      <c r="M144" s="104">
        <v>0.1</v>
      </c>
      <c r="N144" s="104">
        <v>0.1</v>
      </c>
      <c r="O144" s="104">
        <v>0.1</v>
      </c>
      <c r="P144" s="104">
        <v>0.1</v>
      </c>
      <c r="Q144" s="83"/>
      <c r="R144" s="83"/>
      <c r="S144" s="83" t="s">
        <v>687</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693</v>
      </c>
      <c r="G145" s="80"/>
      <c r="H145" s="83" t="s">
        <v>694</v>
      </c>
      <c r="I145" s="103" t="s">
        <v>695</v>
      </c>
      <c r="J145" s="103"/>
      <c r="K145" s="104">
        <v>10.5</v>
      </c>
      <c r="L145" s="104">
        <v>10.5</v>
      </c>
      <c r="M145" s="104">
        <v>10.5</v>
      </c>
      <c r="N145" s="104">
        <v>10.5</v>
      </c>
      <c r="O145" s="104">
        <v>10.5</v>
      </c>
      <c r="P145" s="104">
        <v>10.5</v>
      </c>
      <c r="Q145" s="83"/>
      <c r="R145" s="83" t="s">
        <v>696</v>
      </c>
      <c r="S145" s="83" t="s">
        <v>687</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697</v>
      </c>
      <c r="G146" s="80"/>
      <c r="H146" s="83" t="s">
        <v>698</v>
      </c>
      <c r="I146" s="103" t="s">
        <v>601</v>
      </c>
      <c r="J146" s="103"/>
      <c r="K146" s="104">
        <v>1</v>
      </c>
      <c r="L146" s="104">
        <v>1</v>
      </c>
      <c r="M146" s="104">
        <v>1</v>
      </c>
      <c r="N146" s="104">
        <v>1</v>
      </c>
      <c r="O146" s="104">
        <v>1</v>
      </c>
      <c r="P146" s="104">
        <v>1</v>
      </c>
      <c r="Q146" s="83"/>
      <c r="R146" s="83" t="s">
        <v>687</v>
      </c>
      <c r="S146" s="83" t="s">
        <v>687</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699</v>
      </c>
      <c r="G147" s="80"/>
      <c r="H147" s="83" t="s">
        <v>700</v>
      </c>
      <c r="I147" s="103" t="s">
        <v>601</v>
      </c>
      <c r="J147" s="103"/>
      <c r="K147" s="104">
        <v>0.35</v>
      </c>
      <c r="L147" s="104">
        <v>0.35</v>
      </c>
      <c r="M147" s="104">
        <v>0.35</v>
      </c>
      <c r="N147" s="104">
        <v>0.35</v>
      </c>
      <c r="O147" s="104">
        <v>0.35</v>
      </c>
      <c r="P147" s="104">
        <v>0.35</v>
      </c>
      <c r="Q147" s="83"/>
      <c r="R147" s="83" t="s">
        <v>687</v>
      </c>
      <c r="S147" s="83" t="s">
        <v>687</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collapsed="1" x14ac:dyDescent="0.25">
      <c r="A148" s="50"/>
      <c r="B148" s="59"/>
      <c r="C148" s="52">
        <f t="shared" si="13"/>
        <v>3</v>
      </c>
      <c r="D148" s="80"/>
      <c r="E148" s="75"/>
      <c r="F148" s="75" t="s">
        <v>701</v>
      </c>
      <c r="G148" s="80"/>
      <c r="H148" s="83" t="s">
        <v>702</v>
      </c>
      <c r="I148" s="103" t="s">
        <v>601</v>
      </c>
      <c r="J148" s="103"/>
      <c r="K148" s="104">
        <v>1</v>
      </c>
      <c r="L148" s="104">
        <v>1</v>
      </c>
      <c r="M148" s="104">
        <v>1</v>
      </c>
      <c r="N148" s="104">
        <v>1</v>
      </c>
      <c r="O148" s="104">
        <v>1</v>
      </c>
      <c r="P148" s="104">
        <v>1</v>
      </c>
      <c r="Q148" s="83"/>
      <c r="R148" s="83" t="s">
        <v>687</v>
      </c>
      <c r="S148" s="83" t="s">
        <v>687</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703</v>
      </c>
      <c r="G149" s="80"/>
      <c r="H149" s="83" t="s">
        <v>704</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705</v>
      </c>
      <c r="G150" s="80"/>
      <c r="H150" s="83" t="s">
        <v>704</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706</v>
      </c>
      <c r="G151" s="80"/>
      <c r="H151" s="83" t="s">
        <v>704</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707</v>
      </c>
      <c r="G152" s="80"/>
      <c r="H152" s="83" t="s">
        <v>704</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708</v>
      </c>
      <c r="G153" s="80"/>
      <c r="H153" s="83" t="s">
        <v>704</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709</v>
      </c>
      <c r="G154" s="80"/>
      <c r="H154" s="83" t="s">
        <v>710</v>
      </c>
      <c r="I154" s="103" t="s">
        <v>695</v>
      </c>
      <c r="J154" s="103"/>
      <c r="K154" s="104">
        <v>11.5</v>
      </c>
      <c r="L154" s="104">
        <v>11.5</v>
      </c>
      <c r="M154" s="104">
        <v>11.5</v>
      </c>
      <c r="N154" s="104">
        <v>11.5</v>
      </c>
      <c r="O154" s="104">
        <v>11.5</v>
      </c>
      <c r="P154" s="104">
        <v>11.5</v>
      </c>
      <c r="Q154" s="83"/>
      <c r="R154" s="83" t="s">
        <v>711</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712</v>
      </c>
      <c r="G155" s="80"/>
      <c r="H155" s="83" t="s">
        <v>713</v>
      </c>
      <c r="I155" s="103" t="s">
        <v>695</v>
      </c>
      <c r="J155" s="103"/>
      <c r="K155" s="104">
        <v>0</v>
      </c>
      <c r="L155" s="104">
        <v>0</v>
      </c>
      <c r="M155" s="104">
        <v>0</v>
      </c>
      <c r="N155" s="104">
        <v>0</v>
      </c>
      <c r="O155" s="104">
        <v>0</v>
      </c>
      <c r="P155" s="104">
        <v>0</v>
      </c>
      <c r="Q155" s="83"/>
      <c r="R155" s="83" t="s">
        <v>714</v>
      </c>
      <c r="S155" s="83" t="s">
        <v>714</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715</v>
      </c>
      <c r="G156" s="80"/>
      <c r="H156" s="83" t="s">
        <v>716</v>
      </c>
      <c r="I156" s="103" t="s">
        <v>695</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717</v>
      </c>
      <c r="S156" s="83" t="s">
        <v>717</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718</v>
      </c>
      <c r="G157" s="80"/>
      <c r="H157" s="298" t="s">
        <v>719</v>
      </c>
      <c r="I157" s="103"/>
      <c r="J157" s="103" t="s">
        <v>619</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720</v>
      </c>
      <c r="F158" s="75" t="s">
        <v>721</v>
      </c>
      <c r="G158" s="80"/>
      <c r="H158" s="83" t="s">
        <v>594</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722</v>
      </c>
      <c r="G159" s="80"/>
      <c r="H159" s="83" t="s">
        <v>723</v>
      </c>
      <c r="I159" s="103" t="s">
        <v>601</v>
      </c>
      <c r="J159" s="103"/>
      <c r="K159" s="104">
        <v>0.5</v>
      </c>
      <c r="L159" s="104">
        <v>0.5</v>
      </c>
      <c r="M159" s="104">
        <v>0.5</v>
      </c>
      <c r="N159" s="104">
        <v>0.5</v>
      </c>
      <c r="O159" s="104">
        <v>0.5</v>
      </c>
      <c r="P159" s="104">
        <v>0.5</v>
      </c>
      <c r="Q159" s="83"/>
      <c r="R159" s="83" t="s">
        <v>724</v>
      </c>
      <c r="S159" s="83" t="s">
        <v>724</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725</v>
      </c>
      <c r="G160" s="80"/>
      <c r="H160" s="83" t="s">
        <v>726</v>
      </c>
      <c r="I160" s="103" t="s">
        <v>727</v>
      </c>
      <c r="J160" s="103"/>
      <c r="K160" s="104">
        <v>0.02</v>
      </c>
      <c r="L160" s="104">
        <v>0.02</v>
      </c>
      <c r="M160" s="104">
        <v>0.02</v>
      </c>
      <c r="N160" s="104">
        <v>0.02</v>
      </c>
      <c r="O160" s="104">
        <v>0.02</v>
      </c>
      <c r="P160" s="104">
        <v>0.02</v>
      </c>
      <c r="Q160" s="83"/>
      <c r="R160" s="83" t="s">
        <v>728</v>
      </c>
      <c r="S160" s="83" t="s">
        <v>728</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729</v>
      </c>
      <c r="G161" s="80"/>
      <c r="H161" s="83" t="s">
        <v>730</v>
      </c>
      <c r="I161" s="103" t="s">
        <v>601</v>
      </c>
      <c r="J161" s="103"/>
      <c r="K161" s="104">
        <v>0.85</v>
      </c>
      <c r="L161" s="104">
        <v>0.85</v>
      </c>
      <c r="M161" s="104">
        <v>0.85</v>
      </c>
      <c r="N161" s="104">
        <v>0.85</v>
      </c>
      <c r="O161" s="104">
        <v>0.85</v>
      </c>
      <c r="P161" s="104">
        <v>0.85</v>
      </c>
      <c r="Q161" s="83"/>
      <c r="R161" s="83" t="s">
        <v>728</v>
      </c>
      <c r="S161" s="83" t="s">
        <v>728</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731</v>
      </c>
      <c r="G162" s="80"/>
      <c r="H162" s="83" t="s">
        <v>732</v>
      </c>
      <c r="I162" s="103" t="s">
        <v>674</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733</v>
      </c>
      <c r="G163" s="80"/>
      <c r="H163" s="83" t="s">
        <v>734</v>
      </c>
      <c r="I163" s="103" t="s">
        <v>601</v>
      </c>
      <c r="J163" s="103"/>
      <c r="K163" s="104">
        <v>0.4</v>
      </c>
      <c r="L163" s="104">
        <v>0.4</v>
      </c>
      <c r="M163" s="104">
        <v>0.4</v>
      </c>
      <c r="N163" s="104">
        <v>0.4</v>
      </c>
      <c r="O163" s="104">
        <v>0.4</v>
      </c>
      <c r="P163" s="104">
        <v>0.4</v>
      </c>
      <c r="Q163" s="83"/>
      <c r="R163" s="83" t="s">
        <v>728</v>
      </c>
      <c r="S163" s="83" t="s">
        <v>728</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735</v>
      </c>
      <c r="G164" s="80"/>
      <c r="H164" s="83" t="s">
        <v>736</v>
      </c>
      <c r="I164" s="103" t="s">
        <v>727</v>
      </c>
      <c r="J164" s="103"/>
      <c r="K164" s="104">
        <v>0.02</v>
      </c>
      <c r="L164" s="104">
        <v>0.02</v>
      </c>
      <c r="M164" s="104">
        <v>0.02</v>
      </c>
      <c r="N164" s="104">
        <v>0.02</v>
      </c>
      <c r="O164" s="104">
        <v>0.02</v>
      </c>
      <c r="P164" s="104">
        <v>0.02</v>
      </c>
      <c r="Q164" s="83"/>
      <c r="R164" s="83" t="s">
        <v>728</v>
      </c>
      <c r="S164" s="83" t="s">
        <v>728</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737</v>
      </c>
      <c r="G165" s="80"/>
      <c r="H165" s="83" t="s">
        <v>738</v>
      </c>
      <c r="I165" s="103" t="s">
        <v>674</v>
      </c>
      <c r="J165" s="103"/>
      <c r="K165" s="104">
        <v>0.6</v>
      </c>
      <c r="L165" s="104">
        <v>0.6</v>
      </c>
      <c r="M165" s="104">
        <v>0.6</v>
      </c>
      <c r="N165" s="104">
        <v>0.6</v>
      </c>
      <c r="O165" s="104">
        <v>0.6</v>
      </c>
      <c r="P165" s="104">
        <v>0.6</v>
      </c>
      <c r="Q165" s="83"/>
      <c r="R165" s="83" t="s">
        <v>728</v>
      </c>
      <c r="S165" s="83" t="s">
        <v>728</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739</v>
      </c>
      <c r="G166" s="80"/>
      <c r="H166" s="83" t="s">
        <v>740</v>
      </c>
      <c r="I166" s="103" t="s">
        <v>674</v>
      </c>
      <c r="J166" s="103"/>
      <c r="K166" s="104">
        <v>0.13300000000000001</v>
      </c>
      <c r="L166" s="104">
        <v>0.13300000000000001</v>
      </c>
      <c r="M166" s="104">
        <v>0.13300000000000001</v>
      </c>
      <c r="N166" s="104">
        <v>0.13300000000000001</v>
      </c>
      <c r="O166" s="104">
        <v>0.13300000000000001</v>
      </c>
      <c r="P166" s="104">
        <v>0.13300000000000001</v>
      </c>
      <c r="Q166" s="83"/>
      <c r="R166" s="83" t="s">
        <v>612</v>
      </c>
      <c r="S166" s="83" t="s">
        <v>612</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741</v>
      </c>
      <c r="G167" s="80"/>
      <c r="H167" s="83" t="s">
        <v>742</v>
      </c>
      <c r="I167" s="103" t="s">
        <v>601</v>
      </c>
      <c r="J167" s="103"/>
      <c r="K167" s="104">
        <v>0.95</v>
      </c>
      <c r="L167" s="104">
        <v>0.95</v>
      </c>
      <c r="M167" s="104">
        <v>0.95</v>
      </c>
      <c r="N167" s="104">
        <v>0.95</v>
      </c>
      <c r="O167" s="104">
        <v>0.95</v>
      </c>
      <c r="P167" s="104">
        <v>0.95</v>
      </c>
      <c r="Q167" s="83"/>
      <c r="R167" s="83" t="s">
        <v>728</v>
      </c>
      <c r="S167" s="83" t="s">
        <v>728</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743</v>
      </c>
      <c r="G168" s="80"/>
      <c r="H168" s="83" t="s">
        <v>744</v>
      </c>
      <c r="I168" s="103" t="s">
        <v>674</v>
      </c>
      <c r="J168" s="103"/>
      <c r="K168" s="104">
        <v>0.84</v>
      </c>
      <c r="L168" s="104">
        <v>0.84</v>
      </c>
      <c r="M168" s="104">
        <v>0.84</v>
      </c>
      <c r="N168" s="104">
        <v>0.84</v>
      </c>
      <c r="O168" s="104">
        <v>0.84</v>
      </c>
      <c r="P168" s="104">
        <v>0.84</v>
      </c>
      <c r="Q168" s="83"/>
      <c r="R168" s="83" t="s">
        <v>728</v>
      </c>
      <c r="S168" s="83" t="s">
        <v>728</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745</v>
      </c>
      <c r="G169" s="80"/>
      <c r="H169" s="83" t="s">
        <v>746</v>
      </c>
      <c r="I169" s="103" t="s">
        <v>674</v>
      </c>
      <c r="J169" s="103"/>
      <c r="K169" s="104">
        <v>0.8</v>
      </c>
      <c r="L169" s="104">
        <v>0.8</v>
      </c>
      <c r="M169" s="104">
        <v>0.8</v>
      </c>
      <c r="N169" s="104">
        <v>0.8</v>
      </c>
      <c r="O169" s="104">
        <v>0.8</v>
      </c>
      <c r="P169" s="104">
        <v>0.8</v>
      </c>
      <c r="Q169" s="83"/>
      <c r="R169" s="83" t="s">
        <v>612</v>
      </c>
      <c r="S169" s="83" t="s">
        <v>612</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747</v>
      </c>
      <c r="G170" s="80"/>
      <c r="H170" s="83" t="s">
        <v>748</v>
      </c>
      <c r="I170" s="103" t="s">
        <v>601</v>
      </c>
      <c r="J170" s="103"/>
      <c r="K170" s="104">
        <v>0.7</v>
      </c>
      <c r="L170" s="104">
        <v>0.7</v>
      </c>
      <c r="M170" s="104">
        <v>0.7</v>
      </c>
      <c r="N170" s="104">
        <v>0.7</v>
      </c>
      <c r="O170" s="104">
        <v>0.7</v>
      </c>
      <c r="P170" s="104">
        <v>0.7</v>
      </c>
      <c r="Q170" s="83"/>
      <c r="R170" s="83" t="s">
        <v>728</v>
      </c>
      <c r="S170" s="83" t="s">
        <v>728</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749</v>
      </c>
      <c r="G171" s="80"/>
      <c r="H171" s="83" t="s">
        <v>750</v>
      </c>
      <c r="I171" s="103" t="s">
        <v>727</v>
      </c>
      <c r="J171" s="103"/>
      <c r="K171" s="104">
        <v>3.5000000000000003E-2</v>
      </c>
      <c r="L171" s="104">
        <v>3.5000000000000003E-2</v>
      </c>
      <c r="M171" s="104">
        <v>3.5000000000000003E-2</v>
      </c>
      <c r="N171" s="104">
        <v>3.5000000000000003E-2</v>
      </c>
      <c r="O171" s="104">
        <v>3.5000000000000003E-2</v>
      </c>
      <c r="P171" s="104">
        <v>3.5000000000000003E-2</v>
      </c>
      <c r="Q171" s="83"/>
      <c r="R171" s="83" t="s">
        <v>612</v>
      </c>
      <c r="S171" s="83" t="s">
        <v>612</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751</v>
      </c>
      <c r="G172" s="80"/>
      <c r="H172" s="83" t="s">
        <v>750</v>
      </c>
      <c r="I172" s="103" t="s">
        <v>727</v>
      </c>
      <c r="J172" s="103"/>
      <c r="K172" s="104">
        <v>0.33</v>
      </c>
      <c r="L172" s="104">
        <v>0.33</v>
      </c>
      <c r="M172" s="104">
        <v>0.33</v>
      </c>
      <c r="N172" s="104">
        <v>0.33</v>
      </c>
      <c r="O172" s="104">
        <v>0.33</v>
      </c>
      <c r="P172" s="104">
        <v>0.33</v>
      </c>
      <c r="Q172" s="83"/>
      <c r="R172" s="83" t="s">
        <v>612</v>
      </c>
      <c r="S172" s="83" t="s">
        <v>612</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752</v>
      </c>
      <c r="G173" s="80"/>
      <c r="H173" s="83" t="s">
        <v>753</v>
      </c>
      <c r="I173" s="103" t="s">
        <v>727</v>
      </c>
      <c r="J173" s="103"/>
      <c r="K173" s="104">
        <v>0.12</v>
      </c>
      <c r="L173" s="104">
        <v>0.12</v>
      </c>
      <c r="M173" s="104">
        <v>0.12</v>
      </c>
      <c r="N173" s="104">
        <v>0.12</v>
      </c>
      <c r="O173" s="104">
        <v>0.12</v>
      </c>
      <c r="P173" s="104">
        <v>0.12</v>
      </c>
      <c r="Q173" s="83"/>
      <c r="R173" s="83" t="s">
        <v>612</v>
      </c>
      <c r="S173" s="83" t="s">
        <v>612</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754</v>
      </c>
      <c r="G174" s="80"/>
      <c r="H174" s="83" t="s">
        <v>755</v>
      </c>
      <c r="I174" s="103" t="s">
        <v>727</v>
      </c>
      <c r="J174" s="103"/>
      <c r="K174" s="104">
        <v>4.2999999999999997E-2</v>
      </c>
      <c r="L174" s="104">
        <v>4.2999999999999997E-2</v>
      </c>
      <c r="M174" s="104">
        <v>4.2999999999999997E-2</v>
      </c>
      <c r="N174" s="104">
        <v>4.2999999999999997E-2</v>
      </c>
      <c r="O174" s="104">
        <v>4.2999999999999997E-2</v>
      </c>
      <c r="P174" s="104">
        <v>4.2999999999999997E-2</v>
      </c>
      <c r="Q174" s="83"/>
      <c r="R174" s="83" t="s">
        <v>728</v>
      </c>
      <c r="S174" s="83" t="s">
        <v>612</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756</v>
      </c>
      <c r="G175" s="80"/>
      <c r="H175" s="83" t="s">
        <v>757</v>
      </c>
      <c r="I175" s="103" t="s">
        <v>727</v>
      </c>
      <c r="J175" s="103"/>
      <c r="K175" s="104">
        <v>0.18</v>
      </c>
      <c r="L175" s="104">
        <v>0.18</v>
      </c>
      <c r="M175" s="83"/>
      <c r="N175" s="83"/>
      <c r="O175" s="83"/>
      <c r="P175" s="83"/>
      <c r="Q175" s="83"/>
      <c r="R175" s="83" t="s">
        <v>612</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758</v>
      </c>
      <c r="G176" s="80"/>
      <c r="H176" s="298" t="s">
        <v>759</v>
      </c>
      <c r="I176" s="103"/>
      <c r="J176" s="103" t="s">
        <v>619</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760</v>
      </c>
      <c r="F177" s="75" t="s">
        <v>761</v>
      </c>
      <c r="G177" s="80"/>
      <c r="H177" s="83" t="s">
        <v>762</v>
      </c>
      <c r="I177" s="103" t="s">
        <v>763</v>
      </c>
      <c r="J177" s="103"/>
      <c r="K177" s="104">
        <v>25</v>
      </c>
      <c r="L177" s="104">
        <v>25</v>
      </c>
      <c r="M177" s="104">
        <v>25</v>
      </c>
      <c r="N177" s="104">
        <v>25</v>
      </c>
      <c r="O177" s="104">
        <v>25</v>
      </c>
      <c r="P177" s="104">
        <v>25</v>
      </c>
      <c r="Q177" s="83"/>
      <c r="R177" s="83" t="s">
        <v>764</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765</v>
      </c>
      <c r="G178" s="80"/>
      <c r="H178" s="83" t="s">
        <v>766</v>
      </c>
      <c r="I178" s="103" t="s">
        <v>601</v>
      </c>
      <c r="J178" s="103"/>
      <c r="K178" s="104">
        <v>0.09</v>
      </c>
      <c r="L178" s="104">
        <v>0.09</v>
      </c>
      <c r="M178" s="104">
        <v>0.09</v>
      </c>
      <c r="N178" s="104">
        <v>0.09</v>
      </c>
      <c r="O178" s="104">
        <v>0.09</v>
      </c>
      <c r="P178" s="104">
        <v>0.09</v>
      </c>
      <c r="Q178" s="83"/>
      <c r="R178" s="83" t="s">
        <v>612</v>
      </c>
      <c r="S178" s="83" t="s">
        <v>612</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767</v>
      </c>
      <c r="G179" s="80"/>
      <c r="H179" s="83" t="s">
        <v>768</v>
      </c>
      <c r="I179" s="103" t="s">
        <v>769</v>
      </c>
      <c r="J179" s="103"/>
      <c r="K179" s="104">
        <v>0.26</v>
      </c>
      <c r="L179" s="104">
        <v>0.26</v>
      </c>
      <c r="M179" s="104">
        <v>0.36</v>
      </c>
      <c r="N179" s="104">
        <v>0.31</v>
      </c>
      <c r="O179" s="104">
        <v>0.36</v>
      </c>
      <c r="P179" s="104">
        <v>0.36</v>
      </c>
      <c r="Q179" s="83"/>
      <c r="R179" s="83" t="s">
        <v>612</v>
      </c>
      <c r="S179" s="83" t="s">
        <v>612</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770</v>
      </c>
      <c r="G180" s="80"/>
      <c r="H180" s="83" t="s">
        <v>771</v>
      </c>
      <c r="I180" s="103" t="s">
        <v>629</v>
      </c>
      <c r="J180" s="103"/>
      <c r="K180" s="104">
        <v>8.0000000000000007E-5</v>
      </c>
      <c r="L180" s="104">
        <v>8.0000000000000007E-5</v>
      </c>
      <c r="M180" s="104">
        <v>8.0000000000000007E-5</v>
      </c>
      <c r="N180" s="104">
        <v>8.0000000000000007E-5</v>
      </c>
      <c r="O180" s="104">
        <v>8.0000000000000007E-5</v>
      </c>
      <c r="P180" s="104">
        <v>8.0000000000000007E-5</v>
      </c>
      <c r="Q180" s="83"/>
      <c r="R180" s="83" t="s">
        <v>612</v>
      </c>
      <c r="S180" s="83" t="s">
        <v>612</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772</v>
      </c>
      <c r="G181" s="80"/>
      <c r="H181" s="83" t="s">
        <v>773</v>
      </c>
      <c r="I181" s="103" t="s">
        <v>601</v>
      </c>
      <c r="J181" s="103"/>
      <c r="K181" s="104">
        <v>0.84</v>
      </c>
      <c r="L181" s="104">
        <v>0.84</v>
      </c>
      <c r="M181" s="104">
        <v>0.84</v>
      </c>
      <c r="N181" s="104">
        <v>0.84</v>
      </c>
      <c r="O181" s="104">
        <v>0.84</v>
      </c>
      <c r="P181" s="104">
        <v>0.84</v>
      </c>
      <c r="Q181" s="83"/>
      <c r="R181" s="83" t="s">
        <v>612</v>
      </c>
      <c r="S181" s="83" t="s">
        <v>612</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774</v>
      </c>
      <c r="G182" s="80"/>
      <c r="H182" s="83" t="s">
        <v>775</v>
      </c>
      <c r="I182" s="103" t="s">
        <v>601</v>
      </c>
      <c r="J182" s="103"/>
      <c r="K182" s="104">
        <v>0.23</v>
      </c>
      <c r="L182" s="104">
        <v>0.23</v>
      </c>
      <c r="M182" s="104">
        <v>0.23</v>
      </c>
      <c r="N182" s="104">
        <v>0.23</v>
      </c>
      <c r="O182" s="104">
        <v>0.23</v>
      </c>
      <c r="P182" s="104">
        <v>0.23</v>
      </c>
      <c r="Q182" s="83"/>
      <c r="R182" s="83" t="s">
        <v>776</v>
      </c>
      <c r="S182" s="83" t="s">
        <v>612</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777</v>
      </c>
      <c r="G183" s="80"/>
      <c r="H183" s="83" t="s">
        <v>778</v>
      </c>
      <c r="I183" s="103" t="s">
        <v>779</v>
      </c>
      <c r="J183" s="103"/>
      <c r="K183" s="104">
        <v>0.02</v>
      </c>
      <c r="L183" s="104">
        <v>0.02</v>
      </c>
      <c r="M183" s="104">
        <v>2.5000000000000001E-3</v>
      </c>
      <c r="N183" s="104">
        <v>2.5000000000000001E-3</v>
      </c>
      <c r="O183" s="104">
        <v>2.5000000000000001E-3</v>
      </c>
      <c r="P183" s="104">
        <v>2.5000000000000001E-3</v>
      </c>
      <c r="Q183" s="83"/>
      <c r="R183" s="83" t="s">
        <v>776</v>
      </c>
      <c r="S183" s="83" t="s">
        <v>780</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781</v>
      </c>
      <c r="G184" s="80"/>
      <c r="H184" s="83" t="s">
        <v>782</v>
      </c>
      <c r="I184" s="103" t="s">
        <v>674</v>
      </c>
      <c r="J184" s="103"/>
      <c r="K184" s="104">
        <v>0.9</v>
      </c>
      <c r="L184" s="104">
        <v>0.9</v>
      </c>
      <c r="M184" s="104">
        <v>0.9</v>
      </c>
      <c r="N184" s="104">
        <v>0.9</v>
      </c>
      <c r="O184" s="104">
        <v>0.9</v>
      </c>
      <c r="P184" s="104">
        <v>0.9</v>
      </c>
      <c r="Q184" s="83"/>
      <c r="R184" s="83" t="s">
        <v>612</v>
      </c>
      <c r="S184" s="83" t="s">
        <v>780</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783</v>
      </c>
      <c r="G185" s="80"/>
      <c r="H185" s="83" t="s">
        <v>784</v>
      </c>
      <c r="I185" s="103" t="s">
        <v>2464</v>
      </c>
      <c r="J185" s="103"/>
      <c r="K185" s="104">
        <v>5.7000000000000003E-5</v>
      </c>
      <c r="L185" s="104">
        <v>5.7000000000000003E-5</v>
      </c>
      <c r="M185" s="104">
        <v>5.7000000000000003E-5</v>
      </c>
      <c r="N185" s="104">
        <v>5.7000000000000003E-5</v>
      </c>
      <c r="O185" s="104">
        <v>5.7000000000000003E-5</v>
      </c>
      <c r="P185" s="104">
        <v>5.7000000000000003E-5</v>
      </c>
      <c r="Q185" s="83"/>
      <c r="R185" s="83" t="s">
        <v>776</v>
      </c>
      <c r="S185" s="83" t="s">
        <v>780</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785</v>
      </c>
      <c r="G186" s="80"/>
      <c r="H186" s="83" t="s">
        <v>786</v>
      </c>
      <c r="I186" s="103" t="s">
        <v>727</v>
      </c>
      <c r="J186" s="103"/>
      <c r="K186" s="104">
        <v>0.16</v>
      </c>
      <c r="L186" s="104">
        <v>0.16</v>
      </c>
      <c r="M186" s="104">
        <v>0.16</v>
      </c>
      <c r="N186" s="104">
        <v>0.16</v>
      </c>
      <c r="O186" s="104">
        <v>0.16</v>
      </c>
      <c r="P186" s="104">
        <v>0.16</v>
      </c>
      <c r="Q186" s="83"/>
      <c r="R186" s="83" t="s">
        <v>776</v>
      </c>
      <c r="S186" s="83" t="s">
        <v>780</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787</v>
      </c>
      <c r="G187" s="80"/>
      <c r="H187" s="83" t="s">
        <v>788</v>
      </c>
      <c r="I187" s="103" t="s">
        <v>624</v>
      </c>
      <c r="J187" s="103"/>
      <c r="K187" s="104">
        <v>1.52E-2</v>
      </c>
      <c r="L187" s="104">
        <v>1.52E-2</v>
      </c>
      <c r="M187" s="104">
        <v>1.52E-2</v>
      </c>
      <c r="N187" s="104">
        <v>1.52E-2</v>
      </c>
      <c r="O187" s="104">
        <v>1.52E-2</v>
      </c>
      <c r="P187" s="104">
        <v>1.52E-2</v>
      </c>
      <c r="Q187" s="83"/>
      <c r="R187" s="83" t="s">
        <v>612</v>
      </c>
      <c r="S187" s="83" t="s">
        <v>612</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789</v>
      </c>
      <c r="G188" s="80"/>
      <c r="H188" s="83" t="s">
        <v>790</v>
      </c>
      <c r="I188" s="103" t="s">
        <v>727</v>
      </c>
      <c r="J188" s="103"/>
      <c r="K188" s="310">
        <v>4.6000000000000001E-4</v>
      </c>
      <c r="L188" s="310">
        <v>4.6000000000000001E-4</v>
      </c>
      <c r="M188" s="104">
        <v>5.2599999999999999E-4</v>
      </c>
      <c r="N188" s="104">
        <v>5.2599999999999999E-4</v>
      </c>
      <c r="O188" s="104">
        <v>5.2599999999999999E-4</v>
      </c>
      <c r="P188" s="104">
        <v>5.2599999999999999E-4</v>
      </c>
      <c r="Q188" s="83"/>
      <c r="R188" s="83" t="s">
        <v>791</v>
      </c>
      <c r="S188" s="83" t="s">
        <v>791</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792</v>
      </c>
      <c r="G189" s="80"/>
      <c r="H189" s="83" t="s">
        <v>793</v>
      </c>
      <c r="I189" s="103" t="s">
        <v>601</v>
      </c>
      <c r="J189" s="103"/>
      <c r="K189" s="310">
        <v>1.47E-4</v>
      </c>
      <c r="L189" s="310">
        <v>1.47E-4</v>
      </c>
      <c r="M189" s="104">
        <v>1.61E-2</v>
      </c>
      <c r="N189" s="104">
        <v>1.29E-2</v>
      </c>
      <c r="O189" s="104">
        <v>1.61E-2</v>
      </c>
      <c r="P189" s="104">
        <v>1.61E-2</v>
      </c>
      <c r="Q189" s="83"/>
      <c r="R189" s="83" t="s">
        <v>791</v>
      </c>
      <c r="S189" s="83" t="s">
        <v>791</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794</v>
      </c>
      <c r="G190" s="80"/>
      <c r="H190" s="83" t="s">
        <v>795</v>
      </c>
      <c r="I190" s="103" t="s">
        <v>796</v>
      </c>
      <c r="J190" s="103"/>
      <c r="K190" s="104">
        <v>3.375E-3</v>
      </c>
      <c r="L190" s="104">
        <v>3.375E-3</v>
      </c>
      <c r="M190" s="104">
        <v>4.2200000000000001E-2</v>
      </c>
      <c r="N190" s="104">
        <v>3.3799999999999997E-2</v>
      </c>
      <c r="O190" s="104">
        <v>4.2200000000000001E-2</v>
      </c>
      <c r="P190" s="104">
        <v>4.2200000000000001E-2</v>
      </c>
      <c r="Q190" s="83"/>
      <c r="R190" s="83" t="s">
        <v>791</v>
      </c>
      <c r="S190" s="83" t="s">
        <v>791</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collapsed="1" x14ac:dyDescent="0.25">
      <c r="A191" s="50"/>
      <c r="B191" s="59"/>
      <c r="C191" s="52">
        <f t="shared" si="19"/>
        <v>3</v>
      </c>
      <c r="D191" s="80"/>
      <c r="E191" s="75"/>
      <c r="F191" s="75" t="s">
        <v>797</v>
      </c>
      <c r="G191" s="80"/>
      <c r="H191" s="83" t="s">
        <v>798</v>
      </c>
      <c r="I191" s="103" t="s">
        <v>799</v>
      </c>
      <c r="J191" s="103"/>
      <c r="K191" s="83"/>
      <c r="L191" s="83"/>
      <c r="M191" s="104">
        <v>1.1E-4</v>
      </c>
      <c r="N191" s="104">
        <v>1.1E-4</v>
      </c>
      <c r="O191" s="104">
        <v>1.1E-4</v>
      </c>
      <c r="P191" s="104">
        <v>1.1E-4</v>
      </c>
      <c r="Q191" s="83"/>
      <c r="R191" s="83"/>
      <c r="S191" s="83" t="s">
        <v>612</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800</v>
      </c>
      <c r="G192" s="80"/>
      <c r="H192" s="83" t="s">
        <v>801</v>
      </c>
      <c r="I192" s="103" t="s">
        <v>601</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802</v>
      </c>
      <c r="G193" s="80"/>
      <c r="H193" s="83" t="s">
        <v>803</v>
      </c>
      <c r="I193" s="103" t="s">
        <v>2463</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612</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804</v>
      </c>
      <c r="G194" s="80"/>
      <c r="H194" s="83" t="s">
        <v>805</v>
      </c>
      <c r="I194" s="103" t="s">
        <v>806</v>
      </c>
      <c r="J194" s="103"/>
      <c r="K194" s="104">
        <v>40</v>
      </c>
      <c r="L194" s="104">
        <v>40</v>
      </c>
      <c r="M194" s="104">
        <v>5</v>
      </c>
      <c r="N194" s="104">
        <v>5</v>
      </c>
      <c r="O194" s="104">
        <v>5</v>
      </c>
      <c r="P194" s="104">
        <v>5</v>
      </c>
      <c r="Q194" s="83"/>
      <c r="R194" s="83" t="s">
        <v>612</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807</v>
      </c>
      <c r="G195" s="80"/>
      <c r="H195" s="83" t="s">
        <v>808</v>
      </c>
      <c r="I195" s="103" t="s">
        <v>809</v>
      </c>
      <c r="J195" s="103"/>
      <c r="K195" s="104">
        <v>100</v>
      </c>
      <c r="L195" s="104">
        <v>100</v>
      </c>
      <c r="M195" s="104">
        <v>100</v>
      </c>
      <c r="N195" s="104">
        <v>100</v>
      </c>
      <c r="O195" s="104">
        <v>100</v>
      </c>
      <c r="P195" s="104">
        <v>100</v>
      </c>
      <c r="Q195" s="83"/>
      <c r="R195" s="83" t="s">
        <v>612</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810</v>
      </c>
      <c r="G196" s="80"/>
      <c r="H196" s="83" t="s">
        <v>811</v>
      </c>
      <c r="I196" s="103" t="s">
        <v>809</v>
      </c>
      <c r="J196" s="103"/>
      <c r="K196" s="104">
        <v>100</v>
      </c>
      <c r="L196" s="104">
        <v>100</v>
      </c>
      <c r="M196" s="104">
        <v>100</v>
      </c>
      <c r="N196" s="104">
        <v>100</v>
      </c>
      <c r="O196" s="104">
        <v>100</v>
      </c>
      <c r="P196" s="104">
        <v>100</v>
      </c>
      <c r="Q196" s="83"/>
      <c r="R196" s="83" t="s">
        <v>612</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812</v>
      </c>
      <c r="G197" s="80"/>
      <c r="H197" s="298" t="s">
        <v>813</v>
      </c>
      <c r="I197" s="103"/>
      <c r="J197" s="103" t="s">
        <v>619</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814</v>
      </c>
      <c r="F198" s="75" t="s">
        <v>815</v>
      </c>
      <c r="G198" s="80"/>
      <c r="H198" s="83" t="s">
        <v>594</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816</v>
      </c>
      <c r="G199" s="80"/>
      <c r="H199" s="83" t="s">
        <v>817</v>
      </c>
      <c r="I199" s="103" t="s">
        <v>601</v>
      </c>
      <c r="J199" s="103"/>
      <c r="K199" s="104">
        <v>0.3</v>
      </c>
      <c r="L199" s="104">
        <v>0.3</v>
      </c>
      <c r="M199" s="104">
        <v>0.3</v>
      </c>
      <c r="N199" s="104">
        <v>0.3</v>
      </c>
      <c r="O199" s="104">
        <v>0.3</v>
      </c>
      <c r="P199" s="104">
        <v>0.3</v>
      </c>
      <c r="Q199" s="83"/>
      <c r="R199" s="83" t="s">
        <v>818</v>
      </c>
      <c r="S199" s="83" t="s">
        <v>818</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819</v>
      </c>
      <c r="G200" s="80"/>
      <c r="H200" s="83" t="s">
        <v>820</v>
      </c>
      <c r="I200" s="103" t="s">
        <v>601</v>
      </c>
      <c r="J200" s="103"/>
      <c r="K200" s="104">
        <v>0.25</v>
      </c>
      <c r="L200" s="104">
        <v>0.25</v>
      </c>
      <c r="M200" s="104">
        <v>0.25</v>
      </c>
      <c r="N200" s="104">
        <v>0.25</v>
      </c>
      <c r="O200" s="104">
        <v>0.25</v>
      </c>
      <c r="P200" s="104">
        <v>0.25</v>
      </c>
      <c r="Q200" s="83"/>
      <c r="R200" s="83" t="s">
        <v>818</v>
      </c>
      <c r="S200" s="83" t="s">
        <v>818</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821</v>
      </c>
      <c r="G201" s="80"/>
      <c r="H201" s="83" t="s">
        <v>822</v>
      </c>
      <c r="I201" s="103" t="s">
        <v>601</v>
      </c>
      <c r="J201" s="103"/>
      <c r="K201" s="104">
        <v>0.1</v>
      </c>
      <c r="L201" s="104">
        <v>0.1</v>
      </c>
      <c r="M201" s="104">
        <v>0.1</v>
      </c>
      <c r="N201" s="104">
        <v>0.1</v>
      </c>
      <c r="O201" s="104">
        <v>0.1</v>
      </c>
      <c r="P201" s="104">
        <v>0.1</v>
      </c>
      <c r="Q201" s="83"/>
      <c r="R201" s="83" t="s">
        <v>818</v>
      </c>
      <c r="S201" s="83" t="s">
        <v>818</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823</v>
      </c>
      <c r="G202" s="80"/>
      <c r="H202" s="83" t="s">
        <v>824</v>
      </c>
      <c r="I202" s="103" t="s">
        <v>646</v>
      </c>
      <c r="J202" s="103"/>
      <c r="K202" s="104">
        <v>7.0000000000000001E-3</v>
      </c>
      <c r="L202" s="104">
        <v>7.0000000000000001E-3</v>
      </c>
      <c r="M202" s="104">
        <v>7.0000000000000001E-3</v>
      </c>
      <c r="N202" s="104">
        <v>7.0000000000000001E-3</v>
      </c>
      <c r="O202" s="104">
        <v>7.0000000000000001E-3</v>
      </c>
      <c r="P202" s="104">
        <v>7.0000000000000001E-3</v>
      </c>
      <c r="Q202" s="83"/>
      <c r="R202" s="83" t="s">
        <v>818</v>
      </c>
      <c r="S202" s="83" t="s">
        <v>818</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825</v>
      </c>
      <c r="G203" s="80"/>
      <c r="H203" s="83" t="s">
        <v>826</v>
      </c>
      <c r="I203" s="103" t="s">
        <v>646</v>
      </c>
      <c r="J203" s="103"/>
      <c r="K203" s="104">
        <v>5.0000000000000001E-3</v>
      </c>
      <c r="L203" s="104">
        <v>5.0000000000000001E-3</v>
      </c>
      <c r="M203" s="104">
        <v>5.0000000000000001E-3</v>
      </c>
      <c r="N203" s="104">
        <v>5.0000000000000001E-3</v>
      </c>
      <c r="O203" s="104">
        <v>5.0000000000000001E-3</v>
      </c>
      <c r="P203" s="104">
        <v>5.0000000000000001E-3</v>
      </c>
      <c r="Q203" s="83"/>
      <c r="R203" s="83" t="s">
        <v>818</v>
      </c>
      <c r="S203" s="83" t="s">
        <v>818</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827</v>
      </c>
      <c r="G204" s="80"/>
      <c r="H204" s="83" t="s">
        <v>828</v>
      </c>
      <c r="I204" s="103" t="s">
        <v>601</v>
      </c>
      <c r="J204" s="103"/>
      <c r="K204" s="104">
        <v>0.35</v>
      </c>
      <c r="L204" s="104">
        <v>0.35</v>
      </c>
      <c r="M204" s="104">
        <v>0.35</v>
      </c>
      <c r="N204" s="104">
        <v>0.35</v>
      </c>
      <c r="O204" s="104">
        <v>0.35</v>
      </c>
      <c r="P204" s="104">
        <v>0.35</v>
      </c>
      <c r="Q204" s="83"/>
      <c r="R204" s="83" t="s">
        <v>818</v>
      </c>
      <c r="S204" s="83" t="s">
        <v>818</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829</v>
      </c>
      <c r="G205" s="80"/>
      <c r="H205" s="83" t="s">
        <v>830</v>
      </c>
      <c r="I205" s="103" t="s">
        <v>601</v>
      </c>
      <c r="J205" s="103"/>
      <c r="K205" s="104">
        <v>0.1</v>
      </c>
      <c r="L205" s="104">
        <v>0.1</v>
      </c>
      <c r="M205" s="104">
        <v>0.1</v>
      </c>
      <c r="N205" s="104">
        <v>0.1</v>
      </c>
      <c r="O205" s="104">
        <v>0.1</v>
      </c>
      <c r="P205" s="104">
        <v>0.1</v>
      </c>
      <c r="Q205" s="83"/>
      <c r="R205" s="83" t="s">
        <v>776</v>
      </c>
      <c r="S205" s="83" t="s">
        <v>818</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831</v>
      </c>
      <c r="G206" s="80"/>
      <c r="H206" s="298" t="s">
        <v>832</v>
      </c>
      <c r="I206" s="103"/>
      <c r="J206" s="103" t="s">
        <v>619</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833</v>
      </c>
      <c r="F207" s="75" t="s">
        <v>834</v>
      </c>
      <c r="G207" s="80"/>
      <c r="H207" s="83" t="s">
        <v>594</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835</v>
      </c>
      <c r="G208" s="80"/>
      <c r="H208" s="83" t="s">
        <v>836</v>
      </c>
      <c r="I208" s="103" t="s">
        <v>601</v>
      </c>
      <c r="J208" s="103"/>
      <c r="K208" s="104">
        <v>0.05</v>
      </c>
      <c r="L208" s="104">
        <v>0.05</v>
      </c>
      <c r="M208" s="104">
        <v>0.05</v>
      </c>
      <c r="N208" s="104">
        <v>0.05</v>
      </c>
      <c r="O208" s="104">
        <v>0.05</v>
      </c>
      <c r="P208" s="104">
        <v>0.05</v>
      </c>
      <c r="Q208" s="83"/>
      <c r="R208" s="83" t="s">
        <v>837</v>
      </c>
      <c r="S208" s="83" t="s">
        <v>837</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838</v>
      </c>
      <c r="G209" s="80"/>
      <c r="H209" s="83" t="s">
        <v>839</v>
      </c>
      <c r="I209" s="103" t="s">
        <v>601</v>
      </c>
      <c r="J209" s="103"/>
      <c r="K209" s="104">
        <v>0.85</v>
      </c>
      <c r="L209" s="104">
        <v>0.85</v>
      </c>
      <c r="M209" s="104">
        <v>0.85</v>
      </c>
      <c r="N209" s="104">
        <v>0.85</v>
      </c>
      <c r="O209" s="104">
        <v>0.85</v>
      </c>
      <c r="P209" s="104">
        <v>0.85</v>
      </c>
      <c r="Q209" s="83"/>
      <c r="R209" s="83" t="s">
        <v>837</v>
      </c>
      <c r="S209" s="83" t="s">
        <v>837</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840</v>
      </c>
      <c r="G210" s="80"/>
      <c r="H210" s="83" t="s">
        <v>841</v>
      </c>
      <c r="I210" s="103" t="s">
        <v>601</v>
      </c>
      <c r="J210" s="103"/>
      <c r="K210" s="104">
        <v>5.5</v>
      </c>
      <c r="L210" s="104">
        <v>5.5</v>
      </c>
      <c r="M210" s="104">
        <v>5.5</v>
      </c>
      <c r="N210" s="104">
        <v>5.5</v>
      </c>
      <c r="O210" s="104">
        <v>5.5</v>
      </c>
      <c r="P210" s="104">
        <v>5.5</v>
      </c>
      <c r="Q210" s="83"/>
      <c r="R210" s="83" t="s">
        <v>837</v>
      </c>
      <c r="S210" s="83" t="s">
        <v>837</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842</v>
      </c>
      <c r="G211" s="80"/>
      <c r="H211" s="83" t="s">
        <v>843</v>
      </c>
      <c r="I211" s="103" t="s">
        <v>601</v>
      </c>
      <c r="J211" s="103"/>
      <c r="K211" s="104">
        <v>0.17799999999999999</v>
      </c>
      <c r="L211" s="104">
        <v>0.17799999999999999</v>
      </c>
      <c r="M211" s="104">
        <v>0.17799999999999999</v>
      </c>
      <c r="N211" s="104">
        <v>0.17799999999999999</v>
      </c>
      <c r="O211" s="104">
        <v>0.17799999999999999</v>
      </c>
      <c r="P211" s="104">
        <v>0.17799999999999999</v>
      </c>
      <c r="Q211" s="83"/>
      <c r="R211" s="83" t="s">
        <v>837</v>
      </c>
      <c r="S211" s="83" t="s">
        <v>837</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844</v>
      </c>
      <c r="G212" s="80"/>
      <c r="H212" s="83" t="s">
        <v>845</v>
      </c>
      <c r="I212" s="103" t="s">
        <v>674</v>
      </c>
      <c r="J212" s="103"/>
      <c r="K212" s="104">
        <v>0.92</v>
      </c>
      <c r="L212" s="104">
        <v>0.92</v>
      </c>
      <c r="M212" s="104">
        <v>0.92</v>
      </c>
      <c r="N212" s="104">
        <v>0.92</v>
      </c>
      <c r="O212" s="104">
        <v>0.92</v>
      </c>
      <c r="P212" s="104">
        <v>0.92</v>
      </c>
      <c r="Q212" s="83"/>
      <c r="R212" s="83" t="s">
        <v>728</v>
      </c>
      <c r="S212" s="83" t="s">
        <v>728</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846</v>
      </c>
      <c r="G213" s="80"/>
      <c r="H213" s="83" t="s">
        <v>847</v>
      </c>
      <c r="I213" s="103" t="s">
        <v>601</v>
      </c>
      <c r="J213" s="103"/>
      <c r="K213" s="104">
        <v>1</v>
      </c>
      <c r="L213" s="104">
        <v>1</v>
      </c>
      <c r="M213" s="104">
        <v>1</v>
      </c>
      <c r="N213" s="104">
        <v>1</v>
      </c>
      <c r="O213" s="104">
        <v>1</v>
      </c>
      <c r="P213" s="104">
        <v>1</v>
      </c>
      <c r="Q213" s="83"/>
      <c r="R213" s="83" t="s">
        <v>791</v>
      </c>
      <c r="S213" s="83" t="s">
        <v>791</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848</v>
      </c>
      <c r="G214" s="80"/>
      <c r="H214" s="83" t="s">
        <v>849</v>
      </c>
      <c r="I214" s="103" t="s">
        <v>601</v>
      </c>
      <c r="J214" s="103"/>
      <c r="K214" s="104">
        <v>0.6</v>
      </c>
      <c r="L214" s="104">
        <v>0.6</v>
      </c>
      <c r="M214" s="104">
        <v>0.6</v>
      </c>
      <c r="N214" s="104">
        <v>0.6</v>
      </c>
      <c r="O214" s="104">
        <v>0.6</v>
      </c>
      <c r="P214" s="104">
        <v>0.6</v>
      </c>
      <c r="Q214" s="83"/>
      <c r="R214" s="83" t="s">
        <v>791</v>
      </c>
      <c r="S214" s="83" t="s">
        <v>791</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850</v>
      </c>
      <c r="G215" s="80"/>
      <c r="H215" s="83" t="s">
        <v>851</v>
      </c>
      <c r="I215" s="103" t="s">
        <v>601</v>
      </c>
      <c r="J215" s="103"/>
      <c r="K215" s="104">
        <v>0.25</v>
      </c>
      <c r="L215" s="104">
        <v>0.25</v>
      </c>
      <c r="M215" s="104">
        <v>0.25</v>
      </c>
      <c r="N215" s="104">
        <v>0.25</v>
      </c>
      <c r="O215" s="104">
        <v>0.25</v>
      </c>
      <c r="P215" s="104">
        <v>0.25</v>
      </c>
      <c r="Q215" s="83"/>
      <c r="R215" s="83" t="s">
        <v>791</v>
      </c>
      <c r="S215" s="83" t="s">
        <v>791</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852</v>
      </c>
      <c r="G216" s="80"/>
      <c r="H216" s="83" t="s">
        <v>853</v>
      </c>
      <c r="I216" s="103" t="s">
        <v>601</v>
      </c>
      <c r="J216" s="103"/>
      <c r="K216" s="104">
        <v>0.9</v>
      </c>
      <c r="L216" s="104">
        <v>0.9</v>
      </c>
      <c r="M216" s="104">
        <v>0.9</v>
      </c>
      <c r="N216" s="104">
        <v>0.9</v>
      </c>
      <c r="O216" s="104">
        <v>0.9</v>
      </c>
      <c r="P216" s="104">
        <v>0.9</v>
      </c>
      <c r="Q216" s="83"/>
      <c r="R216" s="83" t="s">
        <v>854</v>
      </c>
      <c r="S216" s="83" t="s">
        <v>854</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855</v>
      </c>
      <c r="G217" s="80"/>
      <c r="H217" s="298" t="s">
        <v>856</v>
      </c>
      <c r="I217" s="103"/>
      <c r="J217" s="103" t="s">
        <v>619</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857</v>
      </c>
      <c r="F218" s="75" t="s">
        <v>858</v>
      </c>
      <c r="G218" s="80"/>
      <c r="H218" s="83" t="s">
        <v>859</v>
      </c>
      <c r="I218" s="103" t="s">
        <v>631</v>
      </c>
      <c r="J218" s="103"/>
      <c r="K218" s="104">
        <v>90</v>
      </c>
      <c r="L218" s="104">
        <v>90</v>
      </c>
      <c r="M218" s="104">
        <v>0</v>
      </c>
      <c r="N218" s="104">
        <v>0</v>
      </c>
      <c r="O218" s="104">
        <v>0</v>
      </c>
      <c r="P218" s="104">
        <v>0</v>
      </c>
      <c r="Q218" s="83"/>
      <c r="R218" s="83" t="s">
        <v>860</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861</v>
      </c>
      <c r="G219" s="80"/>
      <c r="H219" s="83" t="s">
        <v>862</v>
      </c>
      <c r="I219" s="103" t="s">
        <v>631</v>
      </c>
      <c r="J219" s="103"/>
      <c r="K219" s="104">
        <v>150</v>
      </c>
      <c r="L219" s="104">
        <v>150</v>
      </c>
      <c r="M219" s="104">
        <v>285</v>
      </c>
      <c r="N219" s="104">
        <v>285</v>
      </c>
      <c r="O219" s="104">
        <v>285</v>
      </c>
      <c r="P219" s="104">
        <v>285</v>
      </c>
      <c r="Q219" s="83"/>
      <c r="R219" s="83" t="s">
        <v>863</v>
      </c>
      <c r="S219" s="83" t="s">
        <v>863</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864</v>
      </c>
      <c r="G220" s="80"/>
      <c r="H220" s="83" t="s">
        <v>865</v>
      </c>
      <c r="I220" s="103" t="s">
        <v>601</v>
      </c>
      <c r="J220" s="103"/>
      <c r="K220" s="104">
        <v>1.304</v>
      </c>
      <c r="L220" s="104">
        <v>1.304</v>
      </c>
      <c r="M220" s="104">
        <v>2.2000000000000002</v>
      </c>
      <c r="N220" s="104">
        <v>2.2000000000000002</v>
      </c>
      <c r="O220" s="104">
        <v>2.2000000000000002</v>
      </c>
      <c r="P220" s="104">
        <v>2.2000000000000002</v>
      </c>
      <c r="Q220" s="83"/>
      <c r="R220" s="83" t="s">
        <v>863</v>
      </c>
      <c r="S220" s="83" t="s">
        <v>863</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866</v>
      </c>
      <c r="G221" s="80"/>
      <c r="H221" s="83" t="s">
        <v>865</v>
      </c>
      <c r="I221" s="103" t="s">
        <v>601</v>
      </c>
      <c r="J221" s="103"/>
      <c r="K221" s="104">
        <v>2.625</v>
      </c>
      <c r="L221" s="104">
        <v>2.625</v>
      </c>
      <c r="M221" s="104">
        <v>1.77</v>
      </c>
      <c r="N221" s="104">
        <v>1.77</v>
      </c>
      <c r="O221" s="104">
        <v>1.77</v>
      </c>
      <c r="P221" s="104">
        <v>1.77</v>
      </c>
      <c r="Q221" s="83"/>
      <c r="R221" s="83" t="s">
        <v>863</v>
      </c>
      <c r="S221" s="83" t="s">
        <v>863</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867</v>
      </c>
      <c r="G222" s="80"/>
      <c r="H222" s="83" t="s">
        <v>868</v>
      </c>
      <c r="I222" s="103" t="s">
        <v>601</v>
      </c>
      <c r="J222" s="103"/>
      <c r="K222" s="104">
        <v>0.33</v>
      </c>
      <c r="L222" s="104">
        <v>0.33</v>
      </c>
      <c r="M222" s="104">
        <v>0.33</v>
      </c>
      <c r="N222" s="104">
        <v>0.33</v>
      </c>
      <c r="O222" s="104">
        <v>0.33</v>
      </c>
      <c r="P222" s="104">
        <v>0.33</v>
      </c>
      <c r="Q222" s="83"/>
      <c r="R222" s="83" t="s">
        <v>863</v>
      </c>
      <c r="S222" s="83" t="s">
        <v>863</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869</v>
      </c>
      <c r="G223" s="80"/>
      <c r="H223" s="83" t="s">
        <v>870</v>
      </c>
      <c r="I223" s="103" t="s">
        <v>871</v>
      </c>
      <c r="J223" s="103"/>
      <c r="K223" s="104">
        <v>1.43</v>
      </c>
      <c r="L223" s="104">
        <v>1.43</v>
      </c>
      <c r="M223" s="104">
        <v>1.8</v>
      </c>
      <c r="N223" s="104">
        <v>1.8</v>
      </c>
      <c r="O223" s="104">
        <v>1.8</v>
      </c>
      <c r="P223" s="104">
        <v>1.8</v>
      </c>
      <c r="Q223" s="83"/>
      <c r="R223" s="83" t="s">
        <v>863</v>
      </c>
      <c r="S223" s="83" t="s">
        <v>863</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872</v>
      </c>
      <c r="G224" s="80"/>
      <c r="H224" s="83" t="s">
        <v>873</v>
      </c>
      <c r="I224" s="103" t="s">
        <v>601</v>
      </c>
      <c r="J224" s="103"/>
      <c r="K224" s="104">
        <v>3.38</v>
      </c>
      <c r="L224" s="104">
        <v>3.38</v>
      </c>
      <c r="M224" s="104">
        <v>2.42</v>
      </c>
      <c r="N224" s="104">
        <v>2.42</v>
      </c>
      <c r="O224" s="104">
        <v>2.42</v>
      </c>
      <c r="P224" s="104">
        <v>2.42</v>
      </c>
      <c r="Q224" s="83"/>
      <c r="R224" s="83" t="s">
        <v>863</v>
      </c>
      <c r="S224" s="83" t="s">
        <v>863</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874</v>
      </c>
      <c r="G225" s="80"/>
      <c r="H225" s="83" t="s">
        <v>875</v>
      </c>
      <c r="I225" s="103" t="s">
        <v>601</v>
      </c>
      <c r="J225" s="103"/>
      <c r="K225" s="104">
        <v>0.91</v>
      </c>
      <c r="L225" s="104">
        <v>0.91</v>
      </c>
      <c r="M225" s="104">
        <v>1.1599999999999999</v>
      </c>
      <c r="N225" s="104">
        <v>1.1599999999999999</v>
      </c>
      <c r="O225" s="104">
        <v>1.1599999999999999</v>
      </c>
      <c r="P225" s="104">
        <v>1.1599999999999999</v>
      </c>
      <c r="Q225" s="83"/>
      <c r="R225" s="83" t="s">
        <v>863</v>
      </c>
      <c r="S225" s="83" t="s">
        <v>863</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876</v>
      </c>
      <c r="G226" s="80"/>
      <c r="H226" s="83" t="s">
        <v>877</v>
      </c>
      <c r="I226" s="103" t="s">
        <v>878</v>
      </c>
      <c r="J226" s="103"/>
      <c r="K226" s="104">
        <v>4.33</v>
      </c>
      <c r="L226" s="104">
        <v>4.33</v>
      </c>
      <c r="M226" s="104">
        <v>4.1100000000000003</v>
      </c>
      <c r="N226" s="104">
        <v>4.1100000000000003</v>
      </c>
      <c r="O226" s="104">
        <v>4.1100000000000003</v>
      </c>
      <c r="P226" s="104">
        <v>4.1100000000000003</v>
      </c>
      <c r="Q226" s="83"/>
      <c r="R226" s="83" t="s">
        <v>863</v>
      </c>
      <c r="S226" s="83" t="s">
        <v>863</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879</v>
      </c>
      <c r="G227" s="80"/>
      <c r="H227" s="83" t="s">
        <v>880</v>
      </c>
      <c r="I227" s="103" t="s">
        <v>601</v>
      </c>
      <c r="J227" s="103"/>
      <c r="K227" s="104">
        <v>4.37</v>
      </c>
      <c r="L227" s="104">
        <v>4.37</v>
      </c>
      <c r="M227" s="104">
        <v>343.5</v>
      </c>
      <c r="N227" s="104">
        <v>343.5</v>
      </c>
      <c r="O227" s="104">
        <v>343.5</v>
      </c>
      <c r="P227" s="104">
        <v>343.5</v>
      </c>
      <c r="Q227" s="83"/>
      <c r="R227" s="83" t="s">
        <v>863</v>
      </c>
      <c r="S227" s="83" t="s">
        <v>863</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881</v>
      </c>
      <c r="G228" s="80"/>
      <c r="H228" s="83" t="s">
        <v>882</v>
      </c>
      <c r="I228" s="103" t="s">
        <v>601</v>
      </c>
      <c r="J228" s="103"/>
      <c r="K228" s="104">
        <v>0.96499999999999997</v>
      </c>
      <c r="L228" s="104">
        <v>0.96499999999999997</v>
      </c>
      <c r="M228" s="104">
        <v>1.6400000000000001E-2</v>
      </c>
      <c r="N228" s="104">
        <v>1.6400000000000001E-2</v>
      </c>
      <c r="O228" s="104">
        <v>1.6400000000000001E-2</v>
      </c>
      <c r="P228" s="104">
        <v>1.6400000000000001E-2</v>
      </c>
      <c r="Q228" s="83"/>
      <c r="R228" s="83" t="s">
        <v>863</v>
      </c>
      <c r="S228" s="83" t="s">
        <v>863</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883</v>
      </c>
      <c r="G229" s="80"/>
      <c r="H229" s="83" t="s">
        <v>884</v>
      </c>
      <c r="I229" s="103" t="s">
        <v>871</v>
      </c>
      <c r="J229" s="103"/>
      <c r="K229" s="104">
        <v>0.14499999999999999</v>
      </c>
      <c r="L229" s="104">
        <v>0.14499999999999999</v>
      </c>
      <c r="M229" s="104">
        <v>0.13400000000000001</v>
      </c>
      <c r="N229" s="104">
        <v>0.13400000000000001</v>
      </c>
      <c r="O229" s="104">
        <v>0.13400000000000001</v>
      </c>
      <c r="P229" s="104">
        <v>0.13400000000000001</v>
      </c>
      <c r="Q229" s="83"/>
      <c r="R229" s="83" t="s">
        <v>863</v>
      </c>
      <c r="S229" s="83" t="s">
        <v>863</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885</v>
      </c>
      <c r="G230" s="80"/>
      <c r="H230" s="83" t="s">
        <v>886</v>
      </c>
      <c r="I230" s="103" t="s">
        <v>601</v>
      </c>
      <c r="J230" s="103"/>
      <c r="K230" s="104">
        <v>4.5599999999999996</v>
      </c>
      <c r="L230" s="104">
        <v>4.5599999999999996</v>
      </c>
      <c r="M230" s="104">
        <v>6.22</v>
      </c>
      <c r="N230" s="104">
        <v>6.22</v>
      </c>
      <c r="O230" s="104">
        <v>6.22</v>
      </c>
      <c r="P230" s="104">
        <v>6.22</v>
      </c>
      <c r="Q230" s="83"/>
      <c r="R230" s="83" t="s">
        <v>863</v>
      </c>
      <c r="S230" s="83" t="s">
        <v>863</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collapsed="1" x14ac:dyDescent="0.25">
      <c r="A231" s="50"/>
      <c r="B231" s="59"/>
      <c r="C231" s="52">
        <f t="shared" si="27"/>
        <v>3</v>
      </c>
      <c r="D231" s="80"/>
      <c r="E231" s="75"/>
      <c r="F231" s="75" t="s">
        <v>887</v>
      </c>
      <c r="G231" s="80"/>
      <c r="H231" s="83" t="s">
        <v>882</v>
      </c>
      <c r="I231" s="103" t="s">
        <v>629</v>
      </c>
      <c r="J231" s="103"/>
      <c r="K231" s="104">
        <v>0.9</v>
      </c>
      <c r="L231" s="104">
        <v>0.9</v>
      </c>
      <c r="M231" s="104">
        <v>0.747</v>
      </c>
      <c r="N231" s="104">
        <v>0.747</v>
      </c>
      <c r="O231" s="104">
        <v>0.747</v>
      </c>
      <c r="P231" s="104">
        <v>0.747</v>
      </c>
      <c r="Q231" s="83"/>
      <c r="R231" s="83" t="s">
        <v>863</v>
      </c>
      <c r="S231" s="83" t="s">
        <v>863</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888</v>
      </c>
      <c r="F232" s="75" t="s">
        <v>889</v>
      </c>
      <c r="G232" s="80"/>
      <c r="H232" s="83" t="s">
        <v>890</v>
      </c>
      <c r="I232" s="103" t="s">
        <v>601</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891</v>
      </c>
      <c r="F233" s="75" t="s">
        <v>800</v>
      </c>
      <c r="G233" s="80"/>
      <c r="H233" s="83" t="s">
        <v>892</v>
      </c>
      <c r="I233" s="103" t="s">
        <v>601</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893</v>
      </c>
      <c r="G234" s="80"/>
      <c r="H234" s="298" t="s">
        <v>894</v>
      </c>
      <c r="I234" s="103"/>
      <c r="J234" s="103" t="s">
        <v>619</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895</v>
      </c>
      <c r="F235" s="75" t="s">
        <v>896</v>
      </c>
      <c r="G235" s="80"/>
      <c r="H235" s="83" t="s">
        <v>897</v>
      </c>
      <c r="I235" s="103" t="s">
        <v>769</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898</v>
      </c>
      <c r="G236" s="80"/>
      <c r="H236" s="83" t="s">
        <v>899</v>
      </c>
      <c r="I236" s="103" t="s">
        <v>631</v>
      </c>
      <c r="J236" s="103"/>
      <c r="K236" s="104">
        <v>2</v>
      </c>
      <c r="L236" s="104">
        <v>2</v>
      </c>
      <c r="M236" s="104">
        <v>4</v>
      </c>
      <c r="N236" s="104">
        <v>4</v>
      </c>
      <c r="O236" s="104">
        <v>4</v>
      </c>
      <c r="P236" s="104">
        <v>4</v>
      </c>
      <c r="Q236" s="83"/>
      <c r="R236" s="83" t="s">
        <v>776</v>
      </c>
      <c r="S236" s="83" t="s">
        <v>900</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901</v>
      </c>
      <c r="G237" s="80"/>
      <c r="H237" s="83" t="s">
        <v>902</v>
      </c>
      <c r="I237" s="103" t="s">
        <v>631</v>
      </c>
      <c r="J237" s="103"/>
      <c r="K237" s="104">
        <v>22</v>
      </c>
      <c r="L237" s="104">
        <v>22</v>
      </c>
      <c r="M237" s="104">
        <v>30</v>
      </c>
      <c r="N237" s="104">
        <v>30</v>
      </c>
      <c r="O237" s="104">
        <v>30</v>
      </c>
      <c r="P237" s="104">
        <v>30</v>
      </c>
      <c r="Q237" s="83"/>
      <c r="R237" s="83" t="s">
        <v>776</v>
      </c>
      <c r="S237" s="83" t="s">
        <v>900</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903</v>
      </c>
      <c r="G238" s="80"/>
      <c r="H238" s="83" t="s">
        <v>904</v>
      </c>
      <c r="I238" s="103" t="s">
        <v>601</v>
      </c>
      <c r="J238" s="103"/>
      <c r="K238" s="104">
        <v>1</v>
      </c>
      <c r="L238" s="104">
        <v>1</v>
      </c>
      <c r="M238" s="104">
        <v>0.6</v>
      </c>
      <c r="N238" s="104">
        <v>0.6</v>
      </c>
      <c r="O238" s="104">
        <v>0.6</v>
      </c>
      <c r="P238" s="104">
        <v>0.6</v>
      </c>
      <c r="Q238" s="83"/>
      <c r="R238" s="83" t="s">
        <v>776</v>
      </c>
      <c r="S238" s="83" t="s">
        <v>900</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905</v>
      </c>
      <c r="G239" s="80"/>
      <c r="H239" s="83" t="s">
        <v>906</v>
      </c>
      <c r="I239" s="103" t="s">
        <v>601</v>
      </c>
      <c r="J239" s="103"/>
      <c r="K239" s="83"/>
      <c r="L239" s="83"/>
      <c r="M239" s="104">
        <v>0.6</v>
      </c>
      <c r="N239" s="104">
        <v>0.6</v>
      </c>
      <c r="O239" s="104">
        <v>0.6</v>
      </c>
      <c r="P239" s="104">
        <v>0.105</v>
      </c>
      <c r="Q239" s="83"/>
      <c r="R239" s="83"/>
      <c r="S239" s="83" t="s">
        <v>900</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907</v>
      </c>
      <c r="G240" s="80"/>
      <c r="H240" s="83" t="s">
        <v>908</v>
      </c>
      <c r="I240" s="103" t="s">
        <v>674</v>
      </c>
      <c r="J240" s="103"/>
      <c r="K240" s="104">
        <v>0.94</v>
      </c>
      <c r="L240" s="104">
        <v>0.94</v>
      </c>
      <c r="M240" s="104">
        <v>0.94</v>
      </c>
      <c r="N240" s="104">
        <v>0.94</v>
      </c>
      <c r="O240" s="104">
        <v>0.94</v>
      </c>
      <c r="P240" s="104">
        <v>0.94</v>
      </c>
      <c r="Q240" s="83"/>
      <c r="R240" s="83" t="s">
        <v>728</v>
      </c>
      <c r="S240" s="83" t="s">
        <v>728</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909</v>
      </c>
      <c r="G241" s="80"/>
      <c r="H241" s="83" t="s">
        <v>910</v>
      </c>
      <c r="I241" s="103" t="s">
        <v>695</v>
      </c>
      <c r="J241" s="103"/>
      <c r="K241" s="104">
        <v>4.7</v>
      </c>
      <c r="L241" s="104">
        <v>4.7</v>
      </c>
      <c r="M241" s="104">
        <v>3.1</v>
      </c>
      <c r="N241" s="104">
        <v>3.1</v>
      </c>
      <c r="O241" s="104">
        <v>3.1</v>
      </c>
      <c r="P241" s="104">
        <v>3.1</v>
      </c>
      <c r="Q241" s="83"/>
      <c r="R241" s="83" t="s">
        <v>911</v>
      </c>
      <c r="S241" s="83" t="s">
        <v>612</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collapsed="1" x14ac:dyDescent="0.25">
      <c r="A242" s="50"/>
      <c r="B242" s="59"/>
      <c r="C242" s="52">
        <f t="shared" si="28"/>
        <v>3</v>
      </c>
      <c r="D242" s="80"/>
      <c r="E242" s="75"/>
      <c r="F242" s="75" t="s">
        <v>912</v>
      </c>
      <c r="G242" s="80"/>
      <c r="H242" s="83" t="s">
        <v>913</v>
      </c>
      <c r="I242" s="103" t="s">
        <v>601</v>
      </c>
      <c r="J242" s="103"/>
      <c r="K242" s="104">
        <v>1.17</v>
      </c>
      <c r="L242" s="104">
        <v>1.17</v>
      </c>
      <c r="M242" s="104">
        <v>1.17</v>
      </c>
      <c r="N242" s="104">
        <v>1.17</v>
      </c>
      <c r="O242" s="104">
        <v>1.17</v>
      </c>
      <c r="P242" s="104">
        <v>1.17</v>
      </c>
      <c r="Q242" s="83"/>
      <c r="R242" s="83" t="s">
        <v>776</v>
      </c>
      <c r="S242" s="83" t="s">
        <v>650</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914</v>
      </c>
      <c r="G243" s="80"/>
      <c r="H243" s="83" t="s">
        <v>656</v>
      </c>
      <c r="I243" s="103" t="s">
        <v>601</v>
      </c>
      <c r="J243" s="103"/>
      <c r="K243" s="104">
        <v>0.77</v>
      </c>
      <c r="L243" s="104">
        <v>0.77</v>
      </c>
      <c r="M243" s="83"/>
      <c r="N243" s="83"/>
      <c r="O243" s="83"/>
      <c r="P243" s="83"/>
      <c r="Q243" s="83"/>
      <c r="R243" s="83" t="s">
        <v>776</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915</v>
      </c>
      <c r="G244" s="80"/>
      <c r="H244" s="83" t="s">
        <v>656</v>
      </c>
      <c r="I244" s="103" t="s">
        <v>601</v>
      </c>
      <c r="J244" s="103"/>
      <c r="K244" s="104">
        <v>0</v>
      </c>
      <c r="L244" s="104">
        <v>0</v>
      </c>
      <c r="M244" s="83"/>
      <c r="N244" s="83"/>
      <c r="O244" s="83"/>
      <c r="P244" s="83"/>
      <c r="Q244" s="83"/>
      <c r="R244" s="83" t="s">
        <v>776</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916</v>
      </c>
      <c r="G245" s="80"/>
      <c r="H245" s="83" t="s">
        <v>656</v>
      </c>
      <c r="I245" s="103" t="s">
        <v>601</v>
      </c>
      <c r="J245" s="103"/>
      <c r="K245" s="104">
        <v>0.4</v>
      </c>
      <c r="L245" s="104">
        <v>0.4</v>
      </c>
      <c r="M245" s="104">
        <v>0.04</v>
      </c>
      <c r="N245" s="104">
        <v>0.04</v>
      </c>
      <c r="O245" s="104">
        <v>0.04</v>
      </c>
      <c r="P245" s="104">
        <v>0.04</v>
      </c>
      <c r="Q245" s="83"/>
      <c r="R245" s="83" t="s">
        <v>776</v>
      </c>
      <c r="S245" s="83" t="s">
        <v>650</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917</v>
      </c>
      <c r="G246" s="80"/>
      <c r="H246" s="83" t="s">
        <v>656</v>
      </c>
      <c r="I246" s="103" t="s">
        <v>601</v>
      </c>
      <c r="J246" s="103"/>
      <c r="K246" s="104">
        <v>30</v>
      </c>
      <c r="L246" s="104">
        <v>30</v>
      </c>
      <c r="M246" s="104">
        <v>90</v>
      </c>
      <c r="N246" s="104">
        <v>90</v>
      </c>
      <c r="O246" s="104">
        <v>90</v>
      </c>
      <c r="P246" s="104">
        <v>90</v>
      </c>
      <c r="Q246" s="83"/>
      <c r="R246" s="83" t="s">
        <v>650</v>
      </c>
      <c r="S246" s="83" t="s">
        <v>650</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918</v>
      </c>
      <c r="G247" s="80"/>
      <c r="H247" s="83" t="s">
        <v>919</v>
      </c>
      <c r="I247" s="103" t="s">
        <v>920</v>
      </c>
      <c r="J247" s="103"/>
      <c r="K247" s="104">
        <v>0.3</v>
      </c>
      <c r="L247" s="104">
        <v>0.3</v>
      </c>
      <c r="M247" s="104">
        <v>0.42</v>
      </c>
      <c r="N247" s="104">
        <v>0.42</v>
      </c>
      <c r="O247" s="104">
        <v>0.42</v>
      </c>
      <c r="P247" s="104">
        <v>0.42</v>
      </c>
      <c r="Q247" s="83"/>
      <c r="R247" s="83" t="s">
        <v>650</v>
      </c>
      <c r="S247" s="83" t="s">
        <v>650</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921</v>
      </c>
      <c r="G248" s="80"/>
      <c r="H248" s="83" t="s">
        <v>922</v>
      </c>
      <c r="I248" s="103" t="s">
        <v>920</v>
      </c>
      <c r="J248" s="103"/>
      <c r="K248" s="104">
        <v>0.41</v>
      </c>
      <c r="L248" s="104">
        <v>0.41</v>
      </c>
      <c r="M248" s="104">
        <v>0.57999999999999996</v>
      </c>
      <c r="N248" s="104">
        <v>0.57999999999999996</v>
      </c>
      <c r="O248" s="104">
        <v>0.57999999999999996</v>
      </c>
      <c r="P248" s="104">
        <v>0.57999999999999996</v>
      </c>
      <c r="Q248" s="83"/>
      <c r="R248" s="83" t="s">
        <v>923</v>
      </c>
      <c r="S248" s="83" t="s">
        <v>923</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924</v>
      </c>
      <c r="G249" s="80"/>
      <c r="H249" s="83" t="s">
        <v>925</v>
      </c>
      <c r="I249" s="103" t="s">
        <v>631</v>
      </c>
      <c r="J249" s="103"/>
      <c r="K249" s="104">
        <v>7.0999999999999994E-2</v>
      </c>
      <c r="L249" s="104">
        <v>7.0999999999999994E-2</v>
      </c>
      <c r="M249" s="104">
        <v>3.5999999999999997E-2</v>
      </c>
      <c r="N249" s="104">
        <v>3.5999999999999997E-2</v>
      </c>
      <c r="O249" s="104">
        <v>3.5999999999999997E-2</v>
      </c>
      <c r="P249" s="104">
        <v>3.5999999999999997E-2</v>
      </c>
      <c r="Q249" s="83"/>
      <c r="R249" s="83" t="s">
        <v>923</v>
      </c>
      <c r="S249" s="83" t="s">
        <v>923</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926</v>
      </c>
      <c r="G250" s="80"/>
      <c r="H250" s="83" t="s">
        <v>927</v>
      </c>
      <c r="I250" s="103" t="s">
        <v>674</v>
      </c>
      <c r="J250" s="103"/>
      <c r="K250" s="104">
        <v>4.4999999999999998E-2</v>
      </c>
      <c r="L250" s="104">
        <v>4.4999999999999998E-2</v>
      </c>
      <c r="M250" s="104">
        <v>3.2000000000000001E-2</v>
      </c>
      <c r="N250" s="104">
        <v>3.2000000000000001E-2</v>
      </c>
      <c r="O250" s="104">
        <v>3.2000000000000001E-2</v>
      </c>
      <c r="P250" s="104">
        <v>3.2000000000000001E-2</v>
      </c>
      <c r="Q250" s="83"/>
      <c r="R250" s="83" t="s">
        <v>911</v>
      </c>
      <c r="S250" s="83" t="s">
        <v>923</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928</v>
      </c>
      <c r="G251" s="80"/>
      <c r="H251" s="83" t="s">
        <v>929</v>
      </c>
      <c r="I251" s="103" t="s">
        <v>601</v>
      </c>
      <c r="J251" s="103"/>
      <c r="K251" s="104">
        <v>0.7</v>
      </c>
      <c r="L251" s="104">
        <v>0.7</v>
      </c>
      <c r="M251" s="104">
        <v>0.7</v>
      </c>
      <c r="N251" s="104">
        <v>0.7</v>
      </c>
      <c r="O251" s="104">
        <v>0.7</v>
      </c>
      <c r="P251" s="104">
        <v>0.7</v>
      </c>
      <c r="Q251" s="83"/>
      <c r="R251" s="83" t="s">
        <v>776</v>
      </c>
      <c r="S251" s="83" t="s">
        <v>650</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930</v>
      </c>
      <c r="G252" s="80"/>
      <c r="H252" s="83" t="s">
        <v>931</v>
      </c>
      <c r="I252" s="103" t="s">
        <v>601</v>
      </c>
      <c r="J252" s="103"/>
      <c r="K252" s="104">
        <v>0.01</v>
      </c>
      <c r="L252" s="104">
        <v>0.01</v>
      </c>
      <c r="M252" s="104">
        <v>0.01</v>
      </c>
      <c r="N252" s="104">
        <v>0.01</v>
      </c>
      <c r="O252" s="104">
        <v>0.01</v>
      </c>
      <c r="P252" s="104">
        <v>0.01</v>
      </c>
      <c r="Q252" s="83"/>
      <c r="R252" s="83" t="s">
        <v>776</v>
      </c>
      <c r="S252" s="83" t="s">
        <v>650</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932</v>
      </c>
      <c r="G253" s="80"/>
      <c r="H253" s="83" t="s">
        <v>931</v>
      </c>
      <c r="I253" s="103" t="s">
        <v>601</v>
      </c>
      <c r="J253" s="103"/>
      <c r="K253" s="104">
        <v>0.1</v>
      </c>
      <c r="L253" s="104">
        <v>0.1</v>
      </c>
      <c r="M253" s="104">
        <v>0.1</v>
      </c>
      <c r="N253" s="104">
        <v>0.1</v>
      </c>
      <c r="O253" s="104">
        <v>0.1</v>
      </c>
      <c r="P253" s="104">
        <v>0.1</v>
      </c>
      <c r="Q253" s="83"/>
      <c r="R253" s="83" t="s">
        <v>776</v>
      </c>
      <c r="S253" s="83" t="s">
        <v>650</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933</v>
      </c>
      <c r="G254" s="80"/>
      <c r="H254" s="83" t="s">
        <v>934</v>
      </c>
      <c r="I254" s="103" t="s">
        <v>601</v>
      </c>
      <c r="J254" s="103"/>
      <c r="K254" s="104">
        <v>1.6</v>
      </c>
      <c r="L254" s="104">
        <v>1.6</v>
      </c>
      <c r="M254" s="104">
        <v>1.6</v>
      </c>
      <c r="N254" s="104">
        <v>1.6</v>
      </c>
      <c r="O254" s="104">
        <v>1.6</v>
      </c>
      <c r="P254" s="104">
        <v>1.6</v>
      </c>
      <c r="Q254" s="83"/>
      <c r="R254" s="83" t="s">
        <v>776</v>
      </c>
      <c r="S254" s="83" t="s">
        <v>650</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935</v>
      </c>
      <c r="G255" s="80"/>
      <c r="H255" s="83" t="s">
        <v>936</v>
      </c>
      <c r="I255" s="103" t="s">
        <v>601</v>
      </c>
      <c r="J255" s="103"/>
      <c r="K255" s="104">
        <v>4</v>
      </c>
      <c r="L255" s="104">
        <v>4</v>
      </c>
      <c r="M255" s="104">
        <v>4</v>
      </c>
      <c r="N255" s="104">
        <v>4</v>
      </c>
      <c r="O255" s="104">
        <v>4</v>
      </c>
      <c r="P255" s="104">
        <v>4</v>
      </c>
      <c r="Q255" s="83"/>
      <c r="R255" s="83" t="s">
        <v>776</v>
      </c>
      <c r="S255" s="83" t="s">
        <v>650</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937</v>
      </c>
      <c r="G256" s="80"/>
      <c r="H256" s="83" t="s">
        <v>938</v>
      </c>
      <c r="I256" s="103" t="s">
        <v>601</v>
      </c>
      <c r="J256" s="103"/>
      <c r="K256" s="104">
        <v>8.0000000000000002E-3</v>
      </c>
      <c r="L256" s="104">
        <v>8.0000000000000002E-3</v>
      </c>
      <c r="M256" s="104">
        <v>4.0000000000000001E-3</v>
      </c>
      <c r="N256" s="104">
        <v>4.0000000000000001E-3</v>
      </c>
      <c r="O256" s="104">
        <v>4.0000000000000001E-3</v>
      </c>
      <c r="P256" s="104">
        <v>2.7000000000000001E-3</v>
      </c>
      <c r="Q256" s="83"/>
      <c r="R256" s="83" t="s">
        <v>776</v>
      </c>
      <c r="S256" s="83" t="s">
        <v>650</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939</v>
      </c>
      <c r="G257" s="80"/>
      <c r="H257" s="83" t="s">
        <v>938</v>
      </c>
      <c r="I257" s="103" t="s">
        <v>601</v>
      </c>
      <c r="J257" s="103"/>
      <c r="K257" s="104">
        <v>1.2E-2</v>
      </c>
      <c r="L257" s="104">
        <v>1.2E-2</v>
      </c>
      <c r="M257" s="104">
        <v>6.0000000000000001E-3</v>
      </c>
      <c r="N257" s="104">
        <v>6.0000000000000001E-3</v>
      </c>
      <c r="O257" s="104">
        <v>6.0000000000000001E-3</v>
      </c>
      <c r="P257" s="104">
        <v>4.0000000000000001E-3</v>
      </c>
      <c r="Q257" s="83"/>
      <c r="R257" s="83" t="s">
        <v>776</v>
      </c>
      <c r="S257" s="83" t="s">
        <v>650</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940</v>
      </c>
      <c r="G258" s="80"/>
      <c r="H258" s="83" t="s">
        <v>941</v>
      </c>
      <c r="I258" s="103" t="s">
        <v>601</v>
      </c>
      <c r="J258" s="103"/>
      <c r="K258" s="104">
        <v>3</v>
      </c>
      <c r="L258" s="104">
        <v>3</v>
      </c>
      <c r="M258" s="104">
        <v>3</v>
      </c>
      <c r="N258" s="104">
        <v>3</v>
      </c>
      <c r="O258" s="104">
        <v>3</v>
      </c>
      <c r="P258" s="104">
        <v>3</v>
      </c>
      <c r="Q258" s="83"/>
      <c r="R258" s="83" t="s">
        <v>776</v>
      </c>
      <c r="S258" s="83" t="s">
        <v>650</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942</v>
      </c>
      <c r="G259" s="80"/>
      <c r="H259" s="83" t="s">
        <v>941</v>
      </c>
      <c r="I259" s="103" t="s">
        <v>601</v>
      </c>
      <c r="J259" s="103"/>
      <c r="K259" s="104">
        <v>0.6</v>
      </c>
      <c r="L259" s="104">
        <v>0.6</v>
      </c>
      <c r="M259" s="104">
        <v>0.6</v>
      </c>
      <c r="N259" s="104">
        <v>0.6</v>
      </c>
      <c r="O259" s="104">
        <v>0.6</v>
      </c>
      <c r="P259" s="104">
        <v>0.6</v>
      </c>
      <c r="Q259" s="83"/>
      <c r="R259" s="83" t="s">
        <v>943</v>
      </c>
      <c r="S259" s="83" t="s">
        <v>650</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944</v>
      </c>
      <c r="G260" s="80"/>
      <c r="H260" s="83" t="s">
        <v>945</v>
      </c>
      <c r="I260" s="103" t="s">
        <v>601</v>
      </c>
      <c r="J260" s="103"/>
      <c r="K260" s="104">
        <v>0.17</v>
      </c>
      <c r="L260" s="104">
        <v>0.17</v>
      </c>
      <c r="M260" s="104">
        <v>0.13</v>
      </c>
      <c r="N260" s="104">
        <v>0.13</v>
      </c>
      <c r="O260" s="104">
        <v>0.13</v>
      </c>
      <c r="P260" s="104">
        <v>0.13</v>
      </c>
      <c r="Q260" s="83"/>
      <c r="R260" s="83" t="s">
        <v>946</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947</v>
      </c>
      <c r="I261" s="103"/>
      <c r="J261" s="103" t="s">
        <v>619</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948</v>
      </c>
      <c r="F262" s="75" t="s">
        <v>949</v>
      </c>
      <c r="G262" s="80"/>
      <c r="H262" s="83" t="s">
        <v>594</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950</v>
      </c>
      <c r="G263" s="80"/>
      <c r="H263" s="83" t="s">
        <v>2461</v>
      </c>
      <c r="I263" s="103" t="s">
        <v>951</v>
      </c>
      <c r="J263" s="103"/>
      <c r="K263" s="104">
        <f>23*0.85</f>
        <v>19.55</v>
      </c>
      <c r="L263" s="104">
        <f>22*0.85</f>
        <v>18.7</v>
      </c>
      <c r="M263" s="83"/>
      <c r="N263" s="83"/>
      <c r="O263" s="83"/>
      <c r="P263" s="83"/>
      <c r="Q263" s="83"/>
      <c r="R263" s="83" t="s">
        <v>952</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953</v>
      </c>
      <c r="G264" s="80"/>
      <c r="H264" s="83" t="s">
        <v>954</v>
      </c>
      <c r="I264" s="103" t="s">
        <v>955</v>
      </c>
      <c r="J264" s="103"/>
      <c r="K264" s="104">
        <v>4.0000000000000001E-3</v>
      </c>
      <c r="L264" s="104">
        <v>4.0000000000000001E-3</v>
      </c>
      <c r="M264" s="83"/>
      <c r="N264" s="83"/>
      <c r="O264" s="83"/>
      <c r="P264" s="83"/>
      <c r="Q264" s="83"/>
      <c r="R264" s="83" t="s">
        <v>612</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956</v>
      </c>
      <c r="G265" s="80"/>
      <c r="H265" s="83" t="s">
        <v>2462</v>
      </c>
      <c r="I265" s="103" t="s">
        <v>674</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2433</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957</v>
      </c>
      <c r="G266" s="80"/>
      <c r="H266" s="83" t="s">
        <v>958</v>
      </c>
      <c r="I266" s="103" t="s">
        <v>674</v>
      </c>
      <c r="J266" s="103"/>
      <c r="K266" s="104">
        <v>0.04</v>
      </c>
      <c r="L266" s="104">
        <v>0.04</v>
      </c>
      <c r="M266" s="83"/>
      <c r="N266" s="83"/>
      <c r="O266" s="83"/>
      <c r="P266" s="83"/>
      <c r="Q266" s="83"/>
      <c r="R266" s="83" t="s">
        <v>959</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960</v>
      </c>
      <c r="G267" s="80"/>
      <c r="H267" s="83" t="s">
        <v>961</v>
      </c>
      <c r="I267" s="103" t="s">
        <v>629</v>
      </c>
      <c r="J267" s="103"/>
      <c r="K267" s="104">
        <v>0.25</v>
      </c>
      <c r="L267" s="104">
        <v>0.25</v>
      </c>
      <c r="M267" s="83"/>
      <c r="N267" s="83"/>
      <c r="O267" s="83"/>
      <c r="P267" s="83"/>
      <c r="Q267" s="83"/>
      <c r="R267" s="83" t="s">
        <v>962</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963</v>
      </c>
      <c r="G268" s="80"/>
      <c r="H268" s="83" t="s">
        <v>964</v>
      </c>
      <c r="I268" s="103" t="s">
        <v>965</v>
      </c>
      <c r="J268" s="103"/>
      <c r="K268" s="83"/>
      <c r="L268" s="83"/>
      <c r="M268" s="83"/>
      <c r="N268" s="83"/>
      <c r="O268" s="83"/>
      <c r="P268" s="83"/>
      <c r="Q268" s="83"/>
      <c r="R268" s="83" t="s">
        <v>966</v>
      </c>
      <c r="S268" s="83"/>
      <c r="T268" s="83"/>
      <c r="U268" s="104">
        <v>0.03</v>
      </c>
      <c r="V268" s="104">
        <v>0.03</v>
      </c>
      <c r="W268" s="104">
        <v>0.03</v>
      </c>
      <c r="X268" s="104">
        <v>0.2</v>
      </c>
      <c r="Y268" s="104">
        <v>0.06</v>
      </c>
      <c r="Z268" s="104">
        <v>0.06</v>
      </c>
      <c r="AA268" s="104">
        <v>0.11</v>
      </c>
      <c r="AB268" s="104">
        <v>0.11</v>
      </c>
      <c r="AC268" s="83"/>
      <c r="AD268" s="104" t="s">
        <v>966</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967</v>
      </c>
      <c r="G269" s="80"/>
      <c r="H269" s="83" t="s">
        <v>968</v>
      </c>
      <c r="I269" s="103" t="s">
        <v>624</v>
      </c>
      <c r="J269" s="103"/>
      <c r="K269" s="104">
        <v>1.35</v>
      </c>
      <c r="L269" s="104">
        <v>1.35</v>
      </c>
      <c r="M269" s="83"/>
      <c r="N269" s="83"/>
      <c r="O269" s="83"/>
      <c r="P269" s="83"/>
      <c r="Q269" s="83"/>
      <c r="R269" s="83" t="s">
        <v>969</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970</v>
      </c>
      <c r="G270" s="80"/>
      <c r="H270" s="83" t="s">
        <v>971</v>
      </c>
      <c r="I270" s="103" t="s">
        <v>727</v>
      </c>
      <c r="J270" s="103"/>
      <c r="K270" s="104">
        <v>1.6E-2</v>
      </c>
      <c r="L270" s="104">
        <v>1.6E-2</v>
      </c>
      <c r="M270" s="83"/>
      <c r="N270" s="83"/>
      <c r="O270" s="83"/>
      <c r="P270" s="83"/>
      <c r="Q270" s="83"/>
      <c r="R270" s="83" t="s">
        <v>972</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973</v>
      </c>
      <c r="G271" s="80"/>
      <c r="H271" s="83" t="s">
        <v>974</v>
      </c>
      <c r="I271" s="103" t="s">
        <v>674</v>
      </c>
      <c r="J271" s="103"/>
      <c r="K271" s="104">
        <v>1</v>
      </c>
      <c r="L271" s="104">
        <v>1</v>
      </c>
      <c r="M271" s="83"/>
      <c r="N271" s="83"/>
      <c r="O271" s="83"/>
      <c r="P271" s="83"/>
      <c r="Q271" s="83"/>
      <c r="R271" s="83" t="s">
        <v>687</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975</v>
      </c>
      <c r="G272" s="80"/>
      <c r="H272" s="83" t="s">
        <v>976</v>
      </c>
      <c r="I272" s="103" t="s">
        <v>977</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978</v>
      </c>
      <c r="G273" s="80"/>
      <c r="H273" s="83" t="s">
        <v>979</v>
      </c>
      <c r="I273" s="103" t="s">
        <v>980</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981</v>
      </c>
      <c r="G274" s="80"/>
      <c r="H274" s="83" t="s">
        <v>982</v>
      </c>
      <c r="I274" s="103" t="s">
        <v>601</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962</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983</v>
      </c>
      <c r="G275" s="80"/>
      <c r="H275" s="83" t="s">
        <v>984</v>
      </c>
      <c r="I275" s="103" t="s">
        <v>601</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711</v>
      </c>
      <c r="AE275" s="83"/>
      <c r="AF275" s="104">
        <v>1</v>
      </c>
      <c r="AG275" s="104">
        <v>1</v>
      </c>
      <c r="AH275" s="80"/>
      <c r="AI275" s="62"/>
      <c r="AJ275" s="50"/>
      <c r="AK275" s="50"/>
      <c r="AL275" s="50"/>
    </row>
    <row r="276" spans="1:38" hidden="1" outlineLevel="2" x14ac:dyDescent="0.25">
      <c r="A276" s="50"/>
      <c r="B276" s="59"/>
      <c r="C276" s="52">
        <f>INT($C$40)+2</f>
        <v>3</v>
      </c>
      <c r="D276" s="80"/>
      <c r="E276" s="75"/>
      <c r="F276" s="75" t="s">
        <v>985</v>
      </c>
      <c r="G276" s="80"/>
      <c r="H276" s="83" t="s">
        <v>986</v>
      </c>
      <c r="I276" s="103" t="s">
        <v>987</v>
      </c>
      <c r="J276" s="103"/>
      <c r="K276" s="104">
        <v>0.2</v>
      </c>
      <c r="L276" s="104">
        <v>0.2</v>
      </c>
      <c r="M276" s="83"/>
      <c r="N276" s="83"/>
      <c r="O276" s="83"/>
      <c r="P276" s="83"/>
      <c r="Q276" s="83"/>
      <c r="R276" s="83" t="s">
        <v>711</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988</v>
      </c>
      <c r="G277" s="80"/>
      <c r="H277" s="83" t="s">
        <v>989</v>
      </c>
      <c r="I277" s="103" t="s">
        <v>990</v>
      </c>
      <c r="J277" s="103"/>
      <c r="K277" s="104">
        <f>1/1.17</f>
        <v>0.85470085470085477</v>
      </c>
      <c r="L277" s="104">
        <f>1/1.17</f>
        <v>0.85470085470085477</v>
      </c>
      <c r="M277" s="83"/>
      <c r="N277" s="83"/>
      <c r="O277" s="83"/>
      <c r="P277" s="83"/>
      <c r="Q277" s="83"/>
      <c r="R277" s="83" t="s">
        <v>991</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 t="shared" ref="C278:C280" si="37">INT($C$40)+2</f>
        <v>3</v>
      </c>
      <c r="D278" s="80"/>
      <c r="E278" s="75"/>
      <c r="F278" s="75" t="s">
        <v>992</v>
      </c>
      <c r="G278" s="80"/>
      <c r="H278" s="83" t="s">
        <v>993</v>
      </c>
      <c r="I278" s="103" t="s">
        <v>994</v>
      </c>
      <c r="J278" s="103"/>
      <c r="K278" s="104">
        <v>51</v>
      </c>
      <c r="L278" s="104">
        <v>51</v>
      </c>
      <c r="M278" s="83"/>
      <c r="N278" s="83"/>
      <c r="O278" s="83"/>
      <c r="P278" s="83"/>
      <c r="Q278" s="83"/>
      <c r="R278" s="83" t="s">
        <v>995</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hidden="1" outlineLevel="2" x14ac:dyDescent="0.25">
      <c r="A279" s="50"/>
      <c r="B279" s="59"/>
      <c r="C279" s="52">
        <f t="shared" si="37"/>
        <v>3</v>
      </c>
      <c r="D279" s="80"/>
      <c r="E279" s="75"/>
      <c r="F279" s="75" t="s">
        <v>2509</v>
      </c>
      <c r="G279" s="80"/>
      <c r="H279" s="83" t="s">
        <v>2513</v>
      </c>
      <c r="I279" s="103"/>
      <c r="J279" s="103"/>
      <c r="K279" s="104">
        <v>51</v>
      </c>
      <c r="L279" s="104">
        <v>51</v>
      </c>
      <c r="M279" s="83"/>
      <c r="N279" s="83"/>
      <c r="O279" s="83"/>
      <c r="P279" s="83"/>
      <c r="Q279" s="83"/>
      <c r="R279" s="83" t="s">
        <v>995</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2512</v>
      </c>
      <c r="AE279" s="83"/>
      <c r="AF279" s="104">
        <v>1</v>
      </c>
      <c r="AG279" s="104">
        <v>1</v>
      </c>
      <c r="AH279" s="80"/>
      <c r="AI279" s="62"/>
      <c r="AJ279" s="50"/>
      <c r="AK279" s="50"/>
      <c r="AL279" s="50"/>
    </row>
    <row r="280" spans="1:38" hidden="1" outlineLevel="2" x14ac:dyDescent="0.25">
      <c r="A280" s="50"/>
      <c r="B280" s="59"/>
      <c r="C280" s="52">
        <f t="shared" si="37"/>
        <v>3</v>
      </c>
      <c r="D280" s="80"/>
      <c r="E280" s="75"/>
      <c r="F280" s="75" t="s">
        <v>2510</v>
      </c>
      <c r="G280" s="80"/>
      <c r="H280" s="83" t="s">
        <v>2511</v>
      </c>
      <c r="I280" s="103" t="s">
        <v>763</v>
      </c>
      <c r="J280" s="103"/>
      <c r="K280" s="104">
        <v>51</v>
      </c>
      <c r="L280" s="104">
        <v>51</v>
      </c>
      <c r="M280" s="83"/>
      <c r="N280" s="83"/>
      <c r="O280" s="83"/>
      <c r="P280" s="83"/>
      <c r="Q280" s="83"/>
      <c r="R280" s="83" t="s">
        <v>995</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2512</v>
      </c>
      <c r="AE280" s="83"/>
      <c r="AF280" s="104">
        <v>1</v>
      </c>
      <c r="AG280" s="104">
        <v>1</v>
      </c>
      <c r="AH280" s="80"/>
      <c r="AI280" s="62"/>
      <c r="AJ280" s="50"/>
      <c r="AK280" s="50"/>
      <c r="AL280" s="50"/>
    </row>
    <row r="281" spans="1:38" hidden="1" outlineLevel="2" x14ac:dyDescent="0.25">
      <c r="A281" s="50"/>
      <c r="B281" s="59"/>
      <c r="C281" s="52">
        <f>INT($C$40)+2</f>
        <v>3</v>
      </c>
      <c r="D281" s="80"/>
      <c r="E281" s="75"/>
      <c r="F281" s="75" t="s">
        <v>2514</v>
      </c>
      <c r="G281" s="80"/>
      <c r="H281" s="83" t="s">
        <v>2515</v>
      </c>
      <c r="I281" s="103"/>
      <c r="J281" s="103"/>
      <c r="K281" s="104">
        <v>51</v>
      </c>
      <c r="L281" s="104">
        <v>51</v>
      </c>
      <c r="M281" s="83"/>
      <c r="N281" s="83"/>
      <c r="O281" s="83"/>
      <c r="P281" s="83"/>
      <c r="Q281" s="83"/>
      <c r="R281" s="83" t="s">
        <v>995</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996</v>
      </c>
      <c r="G282" s="80"/>
      <c r="H282" s="298" t="s">
        <v>997</v>
      </c>
      <c r="I282" s="103"/>
      <c r="J282" s="103" t="s">
        <v>619</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998</v>
      </c>
      <c r="F283" s="75" t="s">
        <v>999</v>
      </c>
      <c r="G283" s="80"/>
      <c r="H283" s="83" t="s">
        <v>594</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8">INT($C$40)+2</f>
        <v>3</v>
      </c>
      <c r="D284" s="80"/>
      <c r="E284" s="75"/>
      <c r="F284" s="75" t="s">
        <v>1000</v>
      </c>
      <c r="G284" s="80"/>
      <c r="H284" s="83" t="s">
        <v>1001</v>
      </c>
      <c r="I284" s="103" t="s">
        <v>1002</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hidden="1" outlineLevel="2" x14ac:dyDescent="0.25">
      <c r="A285" s="50"/>
      <c r="B285" s="59"/>
      <c r="C285" s="52">
        <f t="shared" si="48"/>
        <v>3</v>
      </c>
      <c r="D285" s="80"/>
      <c r="E285" s="75"/>
      <c r="F285" s="75" t="s">
        <v>1003</v>
      </c>
      <c r="G285" s="80"/>
      <c r="H285" s="83" t="s">
        <v>1004</v>
      </c>
      <c r="I285" s="103" t="s">
        <v>1005</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hidden="1" outlineLevel="2" x14ac:dyDescent="0.25">
      <c r="A286" s="50"/>
      <c r="B286" s="59"/>
      <c r="C286" s="52">
        <f t="shared" si="48"/>
        <v>3</v>
      </c>
      <c r="D286" s="80"/>
      <c r="E286" s="75"/>
      <c r="F286" s="75" t="s">
        <v>1006</v>
      </c>
      <c r="G286" s="80"/>
      <c r="H286" s="83" t="s">
        <v>1007</v>
      </c>
      <c r="I286" s="103" t="s">
        <v>1008</v>
      </c>
      <c r="J286" s="103"/>
      <c r="K286" s="104">
        <v>1.3</v>
      </c>
      <c r="L286" s="104">
        <v>1.3</v>
      </c>
      <c r="M286" s="104">
        <v>1.6</v>
      </c>
      <c r="N286" s="104">
        <v>1.6</v>
      </c>
      <c r="O286" s="104">
        <v>1.6</v>
      </c>
      <c r="P286" s="104">
        <v>1.6</v>
      </c>
      <c r="Q286" s="83"/>
      <c r="R286" s="83" t="s">
        <v>612</v>
      </c>
      <c r="S286" s="83" t="s">
        <v>612</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hidden="1" outlineLevel="2" x14ac:dyDescent="0.25">
      <c r="A287" s="50"/>
      <c r="B287" s="59"/>
      <c r="C287" s="52">
        <f t="shared" si="48"/>
        <v>3</v>
      </c>
      <c r="D287" s="80"/>
      <c r="E287" s="75"/>
      <c r="F287" s="75" t="s">
        <v>1009</v>
      </c>
      <c r="G287" s="80"/>
      <c r="H287" s="83" t="s">
        <v>1010</v>
      </c>
      <c r="I287" s="103" t="s">
        <v>601</v>
      </c>
      <c r="J287" s="103"/>
      <c r="K287" s="104">
        <v>0.5</v>
      </c>
      <c r="L287" s="104">
        <v>0.5</v>
      </c>
      <c r="M287" s="104">
        <v>0.5</v>
      </c>
      <c r="N287" s="104">
        <v>0.5</v>
      </c>
      <c r="O287" s="104">
        <v>0.5</v>
      </c>
      <c r="P287" s="104">
        <v>0.5</v>
      </c>
      <c r="Q287" s="83"/>
      <c r="R287" s="83" t="s">
        <v>612</v>
      </c>
      <c r="S287" s="83" t="s">
        <v>612</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hidden="1" outlineLevel="2" x14ac:dyDescent="0.25">
      <c r="A288" s="50"/>
      <c r="B288" s="59"/>
      <c r="C288" s="52">
        <f t="shared" si="48"/>
        <v>3</v>
      </c>
      <c r="D288" s="80"/>
      <c r="E288" s="75"/>
      <c r="F288" s="75" t="s">
        <v>1011</v>
      </c>
      <c r="G288" s="80"/>
      <c r="H288" s="83" t="s">
        <v>1012</v>
      </c>
      <c r="I288" s="103" t="s">
        <v>674</v>
      </c>
      <c r="J288" s="103"/>
      <c r="K288" s="104">
        <v>0.7</v>
      </c>
      <c r="L288" s="104">
        <v>0.7</v>
      </c>
      <c r="M288" s="104">
        <v>0.7</v>
      </c>
      <c r="N288" s="104">
        <v>0.7</v>
      </c>
      <c r="O288" s="104">
        <v>0.7</v>
      </c>
      <c r="P288" s="104">
        <v>0.7</v>
      </c>
      <c r="Q288" s="83"/>
      <c r="R288" s="83" t="s">
        <v>612</v>
      </c>
      <c r="S288" s="83" t="s">
        <v>612</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hidden="1" outlineLevel="2" x14ac:dyDescent="0.25">
      <c r="A289" s="50"/>
      <c r="B289" s="59"/>
      <c r="C289" s="52">
        <f t="shared" si="48"/>
        <v>3</v>
      </c>
      <c r="D289" s="80"/>
      <c r="E289" s="75"/>
      <c r="F289" s="75" t="s">
        <v>1013</v>
      </c>
      <c r="G289" s="80"/>
      <c r="H289" s="83" t="s">
        <v>1014</v>
      </c>
      <c r="I289" s="103" t="s">
        <v>1015</v>
      </c>
      <c r="J289" s="103"/>
      <c r="K289" s="104">
        <v>0.15</v>
      </c>
      <c r="L289" s="104">
        <v>0.15</v>
      </c>
      <c r="M289" s="104">
        <v>0.15</v>
      </c>
      <c r="N289" s="104">
        <v>0.15</v>
      </c>
      <c r="O289" s="104">
        <v>0.15</v>
      </c>
      <c r="P289" s="104">
        <v>0.15</v>
      </c>
      <c r="Q289" s="83"/>
      <c r="R289" s="83" t="s">
        <v>612</v>
      </c>
      <c r="S289" s="83" t="s">
        <v>612</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hidden="1" outlineLevel="2" x14ac:dyDescent="0.25">
      <c r="A290" s="50"/>
      <c r="B290" s="59"/>
      <c r="C290" s="52">
        <f t="shared" si="48"/>
        <v>3</v>
      </c>
      <c r="D290" s="80"/>
      <c r="E290" s="75"/>
      <c r="F290" s="75" t="s">
        <v>1016</v>
      </c>
      <c r="G290" s="80"/>
      <c r="H290" s="83" t="s">
        <v>1017</v>
      </c>
      <c r="I290" s="103" t="s">
        <v>601</v>
      </c>
      <c r="J290" s="103"/>
      <c r="K290" s="104">
        <v>0.48099999999999998</v>
      </c>
      <c r="L290" s="104">
        <v>0.48099999999999998</v>
      </c>
      <c r="M290" s="104">
        <v>0.48099999999999998</v>
      </c>
      <c r="N290" s="104">
        <v>0.48099999999999998</v>
      </c>
      <c r="O290" s="104">
        <v>0.48099999999999998</v>
      </c>
      <c r="P290" s="104">
        <v>0.48099999999999998</v>
      </c>
      <c r="Q290" s="83"/>
      <c r="R290" s="83" t="s">
        <v>612</v>
      </c>
      <c r="S290" s="83" t="s">
        <v>612</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hidden="1" outlineLevel="2" x14ac:dyDescent="0.25">
      <c r="A291" s="50"/>
      <c r="B291" s="59"/>
      <c r="C291" s="52">
        <f t="shared" si="48"/>
        <v>3</v>
      </c>
      <c r="D291" s="80"/>
      <c r="E291" s="75"/>
      <c r="F291" s="75" t="s">
        <v>1018</v>
      </c>
      <c r="G291" s="80"/>
      <c r="H291" s="83" t="s">
        <v>1014</v>
      </c>
      <c r="I291" s="103" t="s">
        <v>601</v>
      </c>
      <c r="J291" s="103"/>
      <c r="K291" s="104">
        <v>0.61899999999999999</v>
      </c>
      <c r="L291" s="104">
        <v>0.61899999999999999</v>
      </c>
      <c r="M291" s="104">
        <v>0.61899999999999999</v>
      </c>
      <c r="N291" s="104">
        <v>0.61899999999999999</v>
      </c>
      <c r="O291" s="104">
        <v>0.61899999999999999</v>
      </c>
      <c r="P291" s="104">
        <v>0.61899999999999999</v>
      </c>
      <c r="Q291" s="83"/>
      <c r="R291" s="83" t="s">
        <v>612</v>
      </c>
      <c r="S291" s="83" t="s">
        <v>612</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hidden="1" outlineLevel="2" x14ac:dyDescent="0.25">
      <c r="A292" s="50"/>
      <c r="B292" s="59"/>
      <c r="C292" s="52">
        <f t="shared" si="48"/>
        <v>3</v>
      </c>
      <c r="D292" s="80"/>
      <c r="E292" s="75"/>
      <c r="F292" s="75" t="s">
        <v>1019</v>
      </c>
      <c r="G292" s="80"/>
      <c r="H292" s="83" t="s">
        <v>1020</v>
      </c>
      <c r="I292" s="103" t="s">
        <v>1008</v>
      </c>
      <c r="J292" s="103"/>
      <c r="K292" s="104">
        <v>1.41</v>
      </c>
      <c r="L292" s="104">
        <v>1.41</v>
      </c>
      <c r="M292" s="104">
        <v>1.1000000000000001</v>
      </c>
      <c r="N292" s="104">
        <v>1.1000000000000001</v>
      </c>
      <c r="O292" s="104">
        <v>1.1000000000000001</v>
      </c>
      <c r="P292" s="104">
        <v>1.1000000000000001</v>
      </c>
      <c r="Q292" s="83"/>
      <c r="R292" s="83" t="s">
        <v>612</v>
      </c>
      <c r="S292" s="83" t="s">
        <v>612</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hidden="1" outlineLevel="2" x14ac:dyDescent="0.25">
      <c r="A293" s="50"/>
      <c r="B293" s="59"/>
      <c r="C293" s="52">
        <f t="shared" si="48"/>
        <v>3</v>
      </c>
      <c r="D293" s="80"/>
      <c r="E293" s="75"/>
      <c r="F293" s="75" t="s">
        <v>1021</v>
      </c>
      <c r="G293" s="80"/>
      <c r="H293" s="83" t="s">
        <v>1014</v>
      </c>
      <c r="I293" s="103" t="s">
        <v>601</v>
      </c>
      <c r="J293" s="103"/>
      <c r="K293" s="104">
        <v>0.32200000000000001</v>
      </c>
      <c r="L293" s="104">
        <v>0.32200000000000001</v>
      </c>
      <c r="M293" s="104">
        <v>0.32200000000000001</v>
      </c>
      <c r="N293" s="104">
        <v>0.32200000000000001</v>
      </c>
      <c r="O293" s="104">
        <v>0.32200000000000001</v>
      </c>
      <c r="P293" s="104">
        <v>0.32200000000000001</v>
      </c>
      <c r="Q293" s="83"/>
      <c r="R293" s="83" t="s">
        <v>1022</v>
      </c>
      <c r="S293" s="83" t="s">
        <v>612</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hidden="1" outlineLevel="2" x14ac:dyDescent="0.25">
      <c r="A294" s="50"/>
      <c r="B294" s="59"/>
      <c r="C294" s="52">
        <f t="shared" si="48"/>
        <v>3</v>
      </c>
      <c r="D294" s="80"/>
      <c r="E294" s="75"/>
      <c r="F294" s="75" t="s">
        <v>1023</v>
      </c>
      <c r="G294" s="80"/>
      <c r="H294" s="83" t="s">
        <v>1024</v>
      </c>
      <c r="I294" s="103" t="s">
        <v>637</v>
      </c>
      <c r="J294" s="103"/>
      <c r="K294" s="104">
        <v>39</v>
      </c>
      <c r="L294" s="104">
        <v>39</v>
      </c>
      <c r="M294" s="104">
        <v>39</v>
      </c>
      <c r="N294" s="104">
        <v>39</v>
      </c>
      <c r="O294" s="104">
        <v>39</v>
      </c>
      <c r="P294" s="104">
        <v>39</v>
      </c>
      <c r="Q294" s="83"/>
      <c r="R294" s="83" t="s">
        <v>612</v>
      </c>
      <c r="S294" s="83" t="s">
        <v>612</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hidden="1" outlineLevel="2" x14ac:dyDescent="0.25">
      <c r="A295" s="50"/>
      <c r="B295" s="59"/>
      <c r="C295" s="52">
        <f t="shared" si="48"/>
        <v>3</v>
      </c>
      <c r="D295" s="80"/>
      <c r="E295" s="75"/>
      <c r="F295" s="75" t="s">
        <v>1025</v>
      </c>
      <c r="G295" s="80"/>
      <c r="H295" s="83" t="s">
        <v>1026</v>
      </c>
      <c r="I295" s="103" t="s">
        <v>1027</v>
      </c>
      <c r="J295" s="103"/>
      <c r="K295" s="104">
        <v>1.3</v>
      </c>
      <c r="L295" s="104">
        <v>1.3</v>
      </c>
      <c r="M295" s="104">
        <v>1.5</v>
      </c>
      <c r="N295" s="104">
        <v>1.5</v>
      </c>
      <c r="O295" s="104">
        <v>1.5</v>
      </c>
      <c r="P295" s="104">
        <v>1.5</v>
      </c>
      <c r="Q295" s="83"/>
      <c r="R295" s="83" t="s">
        <v>612</v>
      </c>
      <c r="S295" s="83" t="s">
        <v>612</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hidden="1" outlineLevel="2" x14ac:dyDescent="0.25">
      <c r="A296" s="50"/>
      <c r="B296" s="59"/>
      <c r="C296" s="52">
        <f t="shared" si="48"/>
        <v>3</v>
      </c>
      <c r="D296" s="80"/>
      <c r="E296" s="75"/>
      <c r="F296" s="75" t="s">
        <v>1028</v>
      </c>
      <c r="G296" s="80"/>
      <c r="H296" s="83" t="s">
        <v>1029</v>
      </c>
      <c r="I296" s="103" t="s">
        <v>637</v>
      </c>
      <c r="J296" s="103"/>
      <c r="K296" s="104">
        <v>5</v>
      </c>
      <c r="L296" s="104">
        <v>5</v>
      </c>
      <c r="M296" s="104">
        <v>5</v>
      </c>
      <c r="N296" s="104">
        <v>5</v>
      </c>
      <c r="O296" s="104">
        <v>5</v>
      </c>
      <c r="P296" s="104">
        <v>5</v>
      </c>
      <c r="Q296" s="83"/>
      <c r="R296" s="83" t="s">
        <v>612</v>
      </c>
      <c r="S296" s="83" t="s">
        <v>612</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hidden="1" outlineLevel="2" x14ac:dyDescent="0.25">
      <c r="A297" s="50"/>
      <c r="B297" s="59"/>
      <c r="C297" s="52">
        <f t="shared" si="48"/>
        <v>3</v>
      </c>
      <c r="D297" s="80"/>
      <c r="E297" s="75"/>
      <c r="F297" s="75" t="s">
        <v>1030</v>
      </c>
      <c r="G297" s="80"/>
      <c r="H297" s="83" t="s">
        <v>1031</v>
      </c>
      <c r="I297" s="103" t="s">
        <v>1032</v>
      </c>
      <c r="J297" s="103"/>
      <c r="K297" s="104">
        <v>0.15</v>
      </c>
      <c r="L297" s="104">
        <v>0.15</v>
      </c>
      <c r="M297" s="104">
        <v>0.15</v>
      </c>
      <c r="N297" s="104">
        <v>0.15</v>
      </c>
      <c r="O297" s="104">
        <v>0.15</v>
      </c>
      <c r="P297" s="104">
        <v>0.15</v>
      </c>
      <c r="Q297" s="83"/>
      <c r="R297" s="83" t="s">
        <v>612</v>
      </c>
      <c r="S297" s="83" t="s">
        <v>612</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hidden="1" outlineLevel="2" x14ac:dyDescent="0.25">
      <c r="A298" s="50"/>
      <c r="B298" s="59"/>
      <c r="C298" s="52">
        <f t="shared" si="48"/>
        <v>3</v>
      </c>
      <c r="D298" s="80"/>
      <c r="E298" s="75"/>
      <c r="F298" s="75" t="s">
        <v>1033</v>
      </c>
      <c r="G298" s="80"/>
      <c r="H298" s="83" t="s">
        <v>1031</v>
      </c>
      <c r="I298" s="103" t="s">
        <v>637</v>
      </c>
      <c r="J298" s="103"/>
      <c r="K298" s="104">
        <v>10</v>
      </c>
      <c r="L298" s="104">
        <v>10</v>
      </c>
      <c r="M298" s="104">
        <v>10</v>
      </c>
      <c r="N298" s="104">
        <v>10</v>
      </c>
      <c r="O298" s="104">
        <v>10</v>
      </c>
      <c r="P298" s="104">
        <v>10</v>
      </c>
      <c r="Q298" s="83"/>
      <c r="R298" s="83" t="s">
        <v>612</v>
      </c>
      <c r="S298" s="83" t="s">
        <v>612</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hidden="1" outlineLevel="2" x14ac:dyDescent="0.25">
      <c r="A299" s="50"/>
      <c r="B299" s="59"/>
      <c r="C299" s="52">
        <f t="shared" si="48"/>
        <v>3</v>
      </c>
      <c r="D299" s="80"/>
      <c r="E299" s="75"/>
      <c r="F299" s="75" t="s">
        <v>1034</v>
      </c>
      <c r="G299" s="80"/>
      <c r="H299" s="83" t="s">
        <v>1035</v>
      </c>
      <c r="I299" s="103" t="s">
        <v>1036</v>
      </c>
      <c r="J299" s="103"/>
      <c r="K299" s="104">
        <v>0.38</v>
      </c>
      <c r="L299" s="104">
        <v>0.38</v>
      </c>
      <c r="M299" s="104">
        <v>0.38</v>
      </c>
      <c r="N299" s="104">
        <v>0.38</v>
      </c>
      <c r="O299" s="104">
        <v>0.38</v>
      </c>
      <c r="P299" s="104">
        <v>0.38</v>
      </c>
      <c r="Q299" s="83"/>
      <c r="R299" s="83" t="s">
        <v>612</v>
      </c>
      <c r="S299" s="83" t="s">
        <v>612</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1037</v>
      </c>
      <c r="G300" s="80"/>
      <c r="H300" s="298" t="s">
        <v>1038</v>
      </c>
      <c r="I300" s="103"/>
      <c r="J300" s="103" t="s">
        <v>619</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1039</v>
      </c>
      <c r="F301" s="75" t="s">
        <v>1040</v>
      </c>
      <c r="G301" s="80"/>
      <c r="H301" s="83" t="s">
        <v>594</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0">INT($C$40)+2</f>
        <v>3</v>
      </c>
      <c r="D302" s="80"/>
      <c r="E302" s="75"/>
      <c r="F302" s="75" t="s">
        <v>1041</v>
      </c>
      <c r="G302" s="80"/>
      <c r="H302" s="83" t="s">
        <v>1042</v>
      </c>
      <c r="I302" s="103" t="s">
        <v>674</v>
      </c>
      <c r="J302" s="103"/>
      <c r="K302" s="104">
        <v>0.6</v>
      </c>
      <c r="L302" s="104">
        <v>0.6</v>
      </c>
      <c r="M302" s="104">
        <v>0.6</v>
      </c>
      <c r="N302" s="104">
        <v>0.6</v>
      </c>
      <c r="O302" s="104">
        <v>0.6</v>
      </c>
      <c r="P302" s="104">
        <v>0.6</v>
      </c>
      <c r="Q302" s="83"/>
      <c r="R302" s="83" t="s">
        <v>612</v>
      </c>
      <c r="S302" s="83" t="s">
        <v>612</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hidden="1" outlineLevel="2" x14ac:dyDescent="0.25">
      <c r="A303" s="50"/>
      <c r="B303" s="59"/>
      <c r="C303" s="52">
        <f t="shared" si="50"/>
        <v>3</v>
      </c>
      <c r="D303" s="80"/>
      <c r="E303" s="75"/>
      <c r="F303" s="75" t="s">
        <v>1043</v>
      </c>
      <c r="G303" s="80"/>
      <c r="H303" s="83" t="s">
        <v>1044</v>
      </c>
      <c r="I303" s="103" t="s">
        <v>674</v>
      </c>
      <c r="J303" s="103"/>
      <c r="K303" s="104">
        <v>0.7</v>
      </c>
      <c r="L303" s="104">
        <v>0.7</v>
      </c>
      <c r="M303" s="104">
        <v>0.7</v>
      </c>
      <c r="N303" s="104">
        <v>0.7</v>
      </c>
      <c r="O303" s="104">
        <v>0.7</v>
      </c>
      <c r="P303" s="104">
        <v>0.7</v>
      </c>
      <c r="Q303" s="83"/>
      <c r="R303" s="83" t="s">
        <v>612</v>
      </c>
      <c r="S303" s="83" t="s">
        <v>612</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hidden="1" outlineLevel="2" x14ac:dyDescent="0.25">
      <c r="A304" s="50"/>
      <c r="B304" s="59"/>
      <c r="C304" s="52">
        <f t="shared" si="50"/>
        <v>3</v>
      </c>
      <c r="D304" s="80"/>
      <c r="E304" s="75"/>
      <c r="F304" s="75" t="s">
        <v>1045</v>
      </c>
      <c r="G304" s="80"/>
      <c r="H304" s="83" t="s">
        <v>1046</v>
      </c>
      <c r="I304" s="103" t="s">
        <v>674</v>
      </c>
      <c r="J304" s="103"/>
      <c r="K304" s="104">
        <v>0.8</v>
      </c>
      <c r="L304" s="104">
        <v>0.8</v>
      </c>
      <c r="M304" s="104">
        <v>0.8</v>
      </c>
      <c r="N304" s="104">
        <v>0.8</v>
      </c>
      <c r="O304" s="104">
        <v>0.8</v>
      </c>
      <c r="P304" s="104">
        <v>0.8</v>
      </c>
      <c r="Q304" s="83"/>
      <c r="R304" s="83" t="s">
        <v>612</v>
      </c>
      <c r="S304" s="83" t="s">
        <v>612</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hidden="1" outlineLevel="2" x14ac:dyDescent="0.25">
      <c r="A305" s="50"/>
      <c r="B305" s="59"/>
      <c r="C305" s="52">
        <f t="shared" si="50"/>
        <v>3</v>
      </c>
      <c r="D305" s="80"/>
      <c r="E305" s="75"/>
      <c r="F305" s="75" t="s">
        <v>1047</v>
      </c>
      <c r="G305" s="80"/>
      <c r="H305" s="83" t="s">
        <v>1048</v>
      </c>
      <c r="I305" s="103" t="s">
        <v>601</v>
      </c>
      <c r="J305" s="103"/>
      <c r="K305" s="104">
        <v>6</v>
      </c>
      <c r="L305" s="104">
        <v>6</v>
      </c>
      <c r="M305" s="104">
        <v>6</v>
      </c>
      <c r="N305" s="104">
        <v>6</v>
      </c>
      <c r="O305" s="104">
        <v>6</v>
      </c>
      <c r="P305" s="104">
        <v>6</v>
      </c>
      <c r="Q305" s="83"/>
      <c r="R305" s="83" t="s">
        <v>612</v>
      </c>
      <c r="S305" s="83" t="s">
        <v>612</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hidden="1" outlineLevel="2" x14ac:dyDescent="0.25">
      <c r="A306" s="50"/>
      <c r="B306" s="59"/>
      <c r="C306" s="52">
        <f t="shared" si="50"/>
        <v>3</v>
      </c>
      <c r="D306" s="80"/>
      <c r="E306" s="75"/>
      <c r="F306" s="75" t="s">
        <v>1049</v>
      </c>
      <c r="G306" s="80"/>
      <c r="H306" s="83" t="s">
        <v>1050</v>
      </c>
      <c r="I306" s="103" t="s">
        <v>601</v>
      </c>
      <c r="J306" s="103"/>
      <c r="K306" s="104">
        <v>0.4</v>
      </c>
      <c r="L306" s="104">
        <v>0.4</v>
      </c>
      <c r="M306" s="104">
        <v>0.4</v>
      </c>
      <c r="N306" s="104">
        <v>0.4</v>
      </c>
      <c r="O306" s="104">
        <v>0.4</v>
      </c>
      <c r="P306" s="104">
        <v>0.4</v>
      </c>
      <c r="Q306" s="83"/>
      <c r="R306" s="83" t="s">
        <v>612</v>
      </c>
      <c r="S306" s="83" t="s">
        <v>612</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hidden="1" outlineLevel="2" x14ac:dyDescent="0.25">
      <c r="A307" s="50"/>
      <c r="B307" s="59"/>
      <c r="C307" s="52">
        <f t="shared" si="50"/>
        <v>3</v>
      </c>
      <c r="D307" s="80"/>
      <c r="E307" s="75"/>
      <c r="F307" s="75" t="s">
        <v>1051</v>
      </c>
      <c r="G307" s="80"/>
      <c r="H307" s="83" t="s">
        <v>1052</v>
      </c>
      <c r="I307" s="103" t="s">
        <v>695</v>
      </c>
      <c r="J307" s="103"/>
      <c r="K307" s="104">
        <v>0.9</v>
      </c>
      <c r="L307" s="104">
        <v>0.9</v>
      </c>
      <c r="M307" s="104">
        <v>0.9</v>
      </c>
      <c r="N307" s="104">
        <v>0.9</v>
      </c>
      <c r="O307" s="104">
        <v>0.9</v>
      </c>
      <c r="P307" s="104">
        <v>0.9</v>
      </c>
      <c r="Q307" s="83"/>
      <c r="R307" s="83" t="s">
        <v>612</v>
      </c>
      <c r="S307" s="83" t="s">
        <v>612</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hidden="1" outlineLevel="2" x14ac:dyDescent="0.25">
      <c r="A308" s="50"/>
      <c r="B308" s="59"/>
      <c r="C308" s="52">
        <f t="shared" si="50"/>
        <v>3</v>
      </c>
      <c r="D308" s="80"/>
      <c r="E308" s="75"/>
      <c r="F308" s="75" t="s">
        <v>1053</v>
      </c>
      <c r="G308" s="80"/>
      <c r="H308" s="83" t="s">
        <v>1054</v>
      </c>
      <c r="I308" s="103" t="s">
        <v>695</v>
      </c>
      <c r="J308" s="103"/>
      <c r="K308" s="104">
        <v>0.97</v>
      </c>
      <c r="L308" s="104">
        <v>0.97</v>
      </c>
      <c r="M308" s="104">
        <v>0.97</v>
      </c>
      <c r="N308" s="104">
        <v>0.97</v>
      </c>
      <c r="O308" s="104">
        <v>0.97</v>
      </c>
      <c r="P308" s="104">
        <v>0.97</v>
      </c>
      <c r="Q308" s="83"/>
      <c r="R308" s="83" t="s">
        <v>612</v>
      </c>
      <c r="S308" s="83" t="s">
        <v>612</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hidden="1" outlineLevel="2" x14ac:dyDescent="0.25">
      <c r="A309" s="50"/>
      <c r="B309" s="59"/>
      <c r="C309" s="52">
        <f t="shared" si="50"/>
        <v>3</v>
      </c>
      <c r="D309" s="80"/>
      <c r="E309" s="75"/>
      <c r="F309" s="75" t="s">
        <v>1055</v>
      </c>
      <c r="G309" s="80"/>
      <c r="H309" s="83" t="s">
        <v>1056</v>
      </c>
      <c r="I309" s="103" t="s">
        <v>624</v>
      </c>
      <c r="J309" s="103"/>
      <c r="K309" s="104">
        <v>27</v>
      </c>
      <c r="L309" s="104">
        <v>27</v>
      </c>
      <c r="M309" s="104">
        <v>27</v>
      </c>
      <c r="N309" s="104">
        <v>23.2</v>
      </c>
      <c r="O309" s="104">
        <v>23.2</v>
      </c>
      <c r="P309" s="104">
        <v>27</v>
      </c>
      <c r="Q309" s="83"/>
      <c r="R309" s="83" t="s">
        <v>612</v>
      </c>
      <c r="S309" s="83" t="s">
        <v>612</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hidden="1" outlineLevel="2" x14ac:dyDescent="0.25">
      <c r="A310" s="50"/>
      <c r="B310" s="59"/>
      <c r="C310" s="52">
        <f t="shared" si="50"/>
        <v>3</v>
      </c>
      <c r="D310" s="80"/>
      <c r="E310" s="75"/>
      <c r="F310" s="75" t="s">
        <v>1057</v>
      </c>
      <c r="G310" s="80"/>
      <c r="H310" s="83" t="s">
        <v>1058</v>
      </c>
      <c r="I310" s="103" t="s">
        <v>695</v>
      </c>
      <c r="J310" s="103"/>
      <c r="K310" s="104">
        <v>20.3</v>
      </c>
      <c r="L310" s="104">
        <v>20.3</v>
      </c>
      <c r="M310" s="104">
        <v>20.3</v>
      </c>
      <c r="N310" s="104">
        <v>16.5</v>
      </c>
      <c r="O310" s="104">
        <v>16.5</v>
      </c>
      <c r="P310" s="104">
        <v>20.3</v>
      </c>
      <c r="Q310" s="83"/>
      <c r="R310" s="83" t="s">
        <v>612</v>
      </c>
      <c r="S310" s="83" t="s">
        <v>612</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hidden="1" outlineLevel="2" x14ac:dyDescent="0.25">
      <c r="A311" s="50"/>
      <c r="B311" s="59"/>
      <c r="C311" s="52">
        <f t="shared" si="50"/>
        <v>3</v>
      </c>
      <c r="D311" s="80"/>
      <c r="E311" s="75"/>
      <c r="F311" s="75" t="s">
        <v>1059</v>
      </c>
      <c r="G311" s="80"/>
      <c r="H311" s="83" t="s">
        <v>1060</v>
      </c>
      <c r="I311" s="103" t="s">
        <v>624</v>
      </c>
      <c r="J311" s="103"/>
      <c r="K311" s="104">
        <v>2</v>
      </c>
      <c r="L311" s="104">
        <v>2</v>
      </c>
      <c r="M311" s="104">
        <v>2</v>
      </c>
      <c r="N311" s="104">
        <v>2</v>
      </c>
      <c r="O311" s="104">
        <v>2</v>
      </c>
      <c r="P311" s="104">
        <v>2</v>
      </c>
      <c r="Q311" s="83"/>
      <c r="R311" s="83" t="s">
        <v>612</v>
      </c>
      <c r="S311" s="83" t="s">
        <v>612</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hidden="1" outlineLevel="2" x14ac:dyDescent="0.25">
      <c r="A312" s="50"/>
      <c r="B312" s="59"/>
      <c r="C312" s="52">
        <f t="shared" si="50"/>
        <v>3</v>
      </c>
      <c r="D312" s="80"/>
      <c r="E312" s="75"/>
      <c r="F312" s="75" t="s">
        <v>1061</v>
      </c>
      <c r="G312" s="80"/>
      <c r="H312" s="83" t="s">
        <v>1062</v>
      </c>
      <c r="I312" s="103" t="s">
        <v>601</v>
      </c>
      <c r="J312" s="103"/>
      <c r="K312" s="104">
        <v>13.8</v>
      </c>
      <c r="L312" s="104">
        <v>13.8</v>
      </c>
      <c r="M312" s="104">
        <v>13.8</v>
      </c>
      <c r="N312" s="104">
        <v>13.8</v>
      </c>
      <c r="O312" s="104">
        <v>13.8</v>
      </c>
      <c r="P312" s="104">
        <v>13.8</v>
      </c>
      <c r="Q312" s="83"/>
      <c r="R312" s="83" t="s">
        <v>650</v>
      </c>
      <c r="S312" s="83" t="s">
        <v>650</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hidden="1" outlineLevel="2" x14ac:dyDescent="0.25">
      <c r="A313" s="50"/>
      <c r="B313" s="59"/>
      <c r="C313" s="52">
        <f t="shared" si="50"/>
        <v>3</v>
      </c>
      <c r="D313" s="80"/>
      <c r="E313" s="75"/>
      <c r="F313" s="75" t="s">
        <v>1063</v>
      </c>
      <c r="G313" s="80"/>
      <c r="H313" s="83" t="s">
        <v>1064</v>
      </c>
      <c r="I313" s="103" t="s">
        <v>601</v>
      </c>
      <c r="J313" s="103"/>
      <c r="K313" s="104">
        <v>7.1999999999999995E-2</v>
      </c>
      <c r="L313" s="104">
        <v>7.1999999999999995E-2</v>
      </c>
      <c r="M313" s="104">
        <v>7.1999999999999995E-2</v>
      </c>
      <c r="N313" s="104">
        <v>9.1999999999999998E-2</v>
      </c>
      <c r="O313" s="104">
        <v>9.1999999999999998E-2</v>
      </c>
      <c r="P313" s="104">
        <v>7.1999999999999995E-2</v>
      </c>
      <c r="Q313" s="83"/>
      <c r="R313" s="83" t="s">
        <v>650</v>
      </c>
      <c r="S313" s="83" t="s">
        <v>650</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0"/>
        <v>3</v>
      </c>
      <c r="D314" s="80"/>
      <c r="E314" s="75"/>
      <c r="F314" s="75" t="s">
        <v>1065</v>
      </c>
      <c r="G314" s="80"/>
      <c r="H314" s="83" t="s">
        <v>1066</v>
      </c>
      <c r="I314" s="103" t="s">
        <v>601</v>
      </c>
      <c r="J314" s="103"/>
      <c r="K314" s="104">
        <v>0.14000000000000001</v>
      </c>
      <c r="L314" s="104">
        <v>0.14000000000000001</v>
      </c>
      <c r="M314" s="104">
        <v>0.14000000000000001</v>
      </c>
      <c r="N314" s="104">
        <v>0.12</v>
      </c>
      <c r="O314" s="104">
        <v>0.12</v>
      </c>
      <c r="P314" s="104">
        <v>0.14000000000000001</v>
      </c>
      <c r="Q314" s="83"/>
      <c r="R314" s="83" t="s">
        <v>612</v>
      </c>
      <c r="S314" s="83" t="s">
        <v>612</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hidden="1" outlineLevel="2" x14ac:dyDescent="0.25">
      <c r="A315" s="50"/>
      <c r="B315" s="59"/>
      <c r="C315" s="52">
        <f t="shared" si="50"/>
        <v>3</v>
      </c>
      <c r="D315" s="80"/>
      <c r="E315" s="75"/>
      <c r="F315" s="75" t="s">
        <v>1067</v>
      </c>
      <c r="G315" s="80"/>
      <c r="H315" s="83" t="s">
        <v>1068</v>
      </c>
      <c r="I315" s="103" t="s">
        <v>601</v>
      </c>
      <c r="J315" s="103"/>
      <c r="K315" s="104">
        <v>8.0000000000000002E-3</v>
      </c>
      <c r="L315" s="104">
        <v>8.0000000000000002E-3</v>
      </c>
      <c r="M315" s="104">
        <v>8.0000000000000002E-3</v>
      </c>
      <c r="N315" s="104">
        <v>8.0000000000000002E-3</v>
      </c>
      <c r="O315" s="104">
        <v>8.0000000000000002E-3</v>
      </c>
      <c r="P315" s="104">
        <v>8.0000000000000002E-3</v>
      </c>
      <c r="Q315" s="83"/>
      <c r="R315" s="83" t="s">
        <v>612</v>
      </c>
      <c r="S315" s="83" t="s">
        <v>612</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0"/>
        <v>3</v>
      </c>
      <c r="D316" s="80"/>
      <c r="E316" s="75"/>
      <c r="F316" s="75" t="s">
        <v>1069</v>
      </c>
      <c r="G316" s="80"/>
      <c r="H316" s="83" t="s">
        <v>1070</v>
      </c>
      <c r="I316" s="103" t="s">
        <v>601</v>
      </c>
      <c r="J316" s="103"/>
      <c r="K316" s="104">
        <v>0.115</v>
      </c>
      <c r="L316" s="104">
        <v>0.115</v>
      </c>
      <c r="M316" s="104">
        <v>0.115</v>
      </c>
      <c r="N316" s="104">
        <v>0.115</v>
      </c>
      <c r="O316" s="104">
        <v>0.115</v>
      </c>
      <c r="P316" s="104">
        <v>0.115</v>
      </c>
      <c r="Q316" s="83"/>
      <c r="R316" s="83" t="s">
        <v>612</v>
      </c>
      <c r="S316" s="83" t="s">
        <v>612</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1071</v>
      </c>
      <c r="G317" s="80"/>
      <c r="H317" s="83" t="s">
        <v>656</v>
      </c>
      <c r="I317" s="103" t="s">
        <v>601</v>
      </c>
      <c r="J317" s="103"/>
      <c r="K317" s="83"/>
      <c r="L317" s="83"/>
      <c r="M317" s="83"/>
      <c r="N317" s="83"/>
      <c r="O317" s="83"/>
      <c r="P317" s="83"/>
      <c r="Q317" s="83"/>
      <c r="R317" s="83" t="s">
        <v>612</v>
      </c>
      <c r="S317" s="83" t="s">
        <v>612</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1072</v>
      </c>
      <c r="G318" s="80"/>
      <c r="H318" s="83" t="s">
        <v>656</v>
      </c>
      <c r="I318" s="103" t="s">
        <v>601</v>
      </c>
      <c r="J318" s="103"/>
      <c r="K318" s="83"/>
      <c r="L318" s="83"/>
      <c r="M318" s="83"/>
      <c r="N318" s="83"/>
      <c r="O318" s="83"/>
      <c r="P318" s="83"/>
      <c r="Q318" s="83"/>
      <c r="R318" s="83" t="s">
        <v>612</v>
      </c>
      <c r="S318" s="83" t="s">
        <v>612</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0"/>
        <v>3</v>
      </c>
      <c r="D319" s="80"/>
      <c r="E319" s="75"/>
      <c r="F319" s="75" t="s">
        <v>1073</v>
      </c>
      <c r="G319" s="80"/>
      <c r="H319" s="83" t="s">
        <v>1074</v>
      </c>
      <c r="I319" s="103" t="s">
        <v>601</v>
      </c>
      <c r="J319" s="103"/>
      <c r="K319" s="104">
        <v>1.0900000000000001</v>
      </c>
      <c r="L319" s="104">
        <v>1.0900000000000001</v>
      </c>
      <c r="M319" s="104">
        <v>1.0900000000000001</v>
      </c>
      <c r="N319" s="104">
        <v>1.0900000000000001</v>
      </c>
      <c r="O319" s="104">
        <v>1.0900000000000001</v>
      </c>
      <c r="P319" s="104">
        <v>1.0900000000000001</v>
      </c>
      <c r="Q319" s="83"/>
      <c r="R319" s="83" t="s">
        <v>612</v>
      </c>
      <c r="S319" s="83" t="s">
        <v>612</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hidden="1" outlineLevel="2" x14ac:dyDescent="0.25">
      <c r="A320" s="50"/>
      <c r="B320" s="59"/>
      <c r="C320" s="52">
        <f t="shared" si="50"/>
        <v>3</v>
      </c>
      <c r="D320" s="80"/>
      <c r="E320" s="75"/>
      <c r="F320" s="75" t="s">
        <v>1075</v>
      </c>
      <c r="G320" s="80"/>
      <c r="H320" s="83" t="s">
        <v>1076</v>
      </c>
      <c r="I320" s="103" t="s">
        <v>601</v>
      </c>
      <c r="J320" s="103"/>
      <c r="K320" s="104">
        <v>0.21</v>
      </c>
      <c r="L320" s="104">
        <v>0.21</v>
      </c>
      <c r="M320" s="104">
        <v>0.21</v>
      </c>
      <c r="N320" s="104">
        <v>0.21</v>
      </c>
      <c r="O320" s="104">
        <v>0.21</v>
      </c>
      <c r="P320" s="104">
        <v>0.21</v>
      </c>
      <c r="Q320" s="83"/>
      <c r="R320" s="83" t="s">
        <v>1077</v>
      </c>
      <c r="S320" s="83" t="s">
        <v>1078</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hidden="1" outlineLevel="2" x14ac:dyDescent="0.25">
      <c r="A321" s="50"/>
      <c r="B321" s="59"/>
      <c r="C321" s="52">
        <f t="shared" si="50"/>
        <v>3</v>
      </c>
      <c r="D321" s="80"/>
      <c r="E321" s="75"/>
      <c r="F321" s="75" t="s">
        <v>1079</v>
      </c>
      <c r="G321" s="80"/>
      <c r="H321" s="83" t="s">
        <v>1080</v>
      </c>
      <c r="I321" s="103" t="s">
        <v>601</v>
      </c>
      <c r="J321" s="103"/>
      <c r="K321" s="104">
        <v>0.9</v>
      </c>
      <c r="L321" s="104">
        <v>0.9</v>
      </c>
      <c r="M321" s="104">
        <v>0.9</v>
      </c>
      <c r="N321" s="104">
        <v>0.9</v>
      </c>
      <c r="O321" s="104">
        <v>0.9</v>
      </c>
      <c r="P321" s="104">
        <v>0.9</v>
      </c>
      <c r="Q321" s="83"/>
      <c r="R321" s="83" t="s">
        <v>1081</v>
      </c>
      <c r="S321" s="83" t="s">
        <v>1082</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hidden="1" outlineLevel="2" x14ac:dyDescent="0.25">
      <c r="A322" s="50"/>
      <c r="B322" s="59"/>
      <c r="C322" s="52">
        <f t="shared" si="50"/>
        <v>3</v>
      </c>
      <c r="D322" s="80"/>
      <c r="E322" s="75"/>
      <c r="F322" s="75" t="s">
        <v>1083</v>
      </c>
      <c r="G322" s="80"/>
      <c r="H322" s="83" t="s">
        <v>1084</v>
      </c>
      <c r="I322" s="103" t="s">
        <v>2450</v>
      </c>
      <c r="J322" s="103"/>
      <c r="K322" s="104">
        <v>23.8</v>
      </c>
      <c r="L322" s="104">
        <v>23.8</v>
      </c>
      <c r="M322" s="104">
        <v>23.8</v>
      </c>
      <c r="N322" s="104">
        <v>23.8</v>
      </c>
      <c r="O322" s="104">
        <v>23.8</v>
      </c>
      <c r="P322" s="104">
        <v>23.8</v>
      </c>
      <c r="Q322" s="83"/>
      <c r="R322" s="83" t="s">
        <v>2451</v>
      </c>
      <c r="S322" s="83" t="s">
        <v>2451</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hidden="1" outlineLevel="2" x14ac:dyDescent="0.25">
      <c r="A323" s="50"/>
      <c r="B323" s="59"/>
      <c r="C323" s="52">
        <f t="shared" si="50"/>
        <v>3</v>
      </c>
      <c r="D323" s="80"/>
      <c r="E323" s="75"/>
      <c r="F323" s="75" t="s">
        <v>1085</v>
      </c>
      <c r="G323" s="80"/>
      <c r="H323" s="83" t="s">
        <v>1086</v>
      </c>
      <c r="I323" s="103" t="s">
        <v>2450</v>
      </c>
      <c r="J323" s="103"/>
      <c r="K323" s="104">
        <v>39.6</v>
      </c>
      <c r="L323" s="104">
        <v>39.6</v>
      </c>
      <c r="M323" s="104">
        <v>39.6</v>
      </c>
      <c r="N323" s="104">
        <v>39.6</v>
      </c>
      <c r="O323" s="104">
        <v>39.6</v>
      </c>
      <c r="P323" s="104">
        <v>39.6</v>
      </c>
      <c r="Q323" s="83"/>
      <c r="R323" s="83" t="s">
        <v>2451</v>
      </c>
      <c r="S323" s="83" t="s">
        <v>2451</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1087</v>
      </c>
      <c r="G324" s="80"/>
      <c r="H324" s="298" t="s">
        <v>1088</v>
      </c>
      <c r="I324" s="103"/>
      <c r="J324" s="103" t="s">
        <v>619</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1089</v>
      </c>
      <c r="F325" s="75" t="s">
        <v>1090</v>
      </c>
      <c r="G325" s="80"/>
      <c r="H325" s="83" t="s">
        <v>594</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1091</v>
      </c>
      <c r="G326" s="80"/>
      <c r="H326" s="83" t="s">
        <v>1092</v>
      </c>
      <c r="I326" s="103" t="s">
        <v>695</v>
      </c>
      <c r="J326" s="103"/>
      <c r="K326" s="104">
        <v>1.84E-2</v>
      </c>
      <c r="L326" s="104">
        <v>1.84E-2</v>
      </c>
      <c r="M326" s="104">
        <v>1.84E-2</v>
      </c>
      <c r="N326" s="104">
        <v>1.84E-2</v>
      </c>
      <c r="O326" s="104">
        <v>1.84E-2</v>
      </c>
      <c r="P326" s="104">
        <v>1.84E-2</v>
      </c>
      <c r="Q326" s="83"/>
      <c r="R326" s="83" t="s">
        <v>1093</v>
      </c>
      <c r="S326" s="83" t="s">
        <v>1093</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1094</v>
      </c>
      <c r="G327" s="80"/>
      <c r="H327" s="83" t="s">
        <v>1095</v>
      </c>
      <c r="I327" s="103" t="s">
        <v>601</v>
      </c>
      <c r="J327" s="103"/>
      <c r="K327" s="104">
        <v>13</v>
      </c>
      <c r="L327" s="104">
        <v>13</v>
      </c>
      <c r="M327" s="104">
        <v>13</v>
      </c>
      <c r="N327" s="104">
        <v>13</v>
      </c>
      <c r="O327" s="104">
        <v>13</v>
      </c>
      <c r="P327" s="104">
        <v>13</v>
      </c>
      <c r="Q327" s="83"/>
      <c r="R327" s="83" t="s">
        <v>1093</v>
      </c>
      <c r="S327" s="83" t="s">
        <v>1093</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1096</v>
      </c>
      <c r="G328" s="80"/>
      <c r="H328" s="83" t="s">
        <v>1095</v>
      </c>
      <c r="I328" s="103" t="s">
        <v>727</v>
      </c>
      <c r="J328" s="103"/>
      <c r="K328" s="104">
        <v>7.52</v>
      </c>
      <c r="L328" s="104">
        <v>7.52</v>
      </c>
      <c r="M328" s="104">
        <v>7.52</v>
      </c>
      <c r="N328" s="104">
        <v>7.52</v>
      </c>
      <c r="O328" s="104">
        <v>7.52</v>
      </c>
      <c r="P328" s="104">
        <v>7.52</v>
      </c>
      <c r="Q328" s="83"/>
      <c r="R328" s="83" t="s">
        <v>1093</v>
      </c>
      <c r="S328" s="83" t="s">
        <v>1093</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1097</v>
      </c>
      <c r="G329" s="80"/>
      <c r="H329" s="83" t="s">
        <v>1095</v>
      </c>
      <c r="I329" s="103" t="s">
        <v>601</v>
      </c>
      <c r="J329" s="103"/>
      <c r="K329" s="104">
        <v>23.7</v>
      </c>
      <c r="L329" s="104">
        <v>23.7</v>
      </c>
      <c r="M329" s="104">
        <v>23.7</v>
      </c>
      <c r="N329" s="104">
        <v>23.7</v>
      </c>
      <c r="O329" s="104">
        <v>23.7</v>
      </c>
      <c r="P329" s="104">
        <v>23.7</v>
      </c>
      <c r="Q329" s="83"/>
      <c r="R329" s="83" t="s">
        <v>1093</v>
      </c>
      <c r="S329" s="83" t="s">
        <v>1093</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1098</v>
      </c>
      <c r="G330" s="80"/>
      <c r="H330" s="83" t="s">
        <v>1095</v>
      </c>
      <c r="I330" s="103" t="s">
        <v>727</v>
      </c>
      <c r="J330" s="103"/>
      <c r="K330" s="104">
        <v>3.36</v>
      </c>
      <c r="L330" s="104">
        <v>3.36</v>
      </c>
      <c r="M330" s="104">
        <v>3.36</v>
      </c>
      <c r="N330" s="104">
        <v>3.36</v>
      </c>
      <c r="O330" s="104">
        <v>3.36</v>
      </c>
      <c r="P330" s="104">
        <v>3.36</v>
      </c>
      <c r="Q330" s="83"/>
      <c r="R330" s="83" t="s">
        <v>1093</v>
      </c>
      <c r="S330" s="83" t="s">
        <v>1093</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495</v>
      </c>
      <c r="G331" s="80"/>
      <c r="H331" s="298" t="s">
        <v>1099</v>
      </c>
      <c r="I331" s="103"/>
      <c r="J331" s="103" t="s">
        <v>619</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1100</v>
      </c>
      <c r="F332" s="75" t="s">
        <v>1101</v>
      </c>
      <c r="G332" s="80"/>
      <c r="H332" s="83" t="s">
        <v>594</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1102</v>
      </c>
      <c r="G333" s="80"/>
      <c r="H333" s="83" t="s">
        <v>1103</v>
      </c>
      <c r="I333" s="103" t="s">
        <v>601</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1104</v>
      </c>
      <c r="G334" s="80"/>
      <c r="H334" s="83" t="s">
        <v>1105</v>
      </c>
      <c r="I334" s="103" t="s">
        <v>601</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1106</v>
      </c>
      <c r="G335" s="80"/>
      <c r="H335" s="83" t="s">
        <v>1107</v>
      </c>
      <c r="I335" s="103" t="s">
        <v>601</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4">INT($C$40)+2</f>
        <v>3</v>
      </c>
      <c r="D336" s="80"/>
      <c r="E336" s="75"/>
      <c r="F336" s="75" t="s">
        <v>1108</v>
      </c>
      <c r="G336" s="80"/>
      <c r="H336" s="83" t="s">
        <v>1109</v>
      </c>
      <c r="I336" s="103" t="s">
        <v>631</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hidden="1" outlineLevel="2" x14ac:dyDescent="0.25">
      <c r="A337" s="50"/>
      <c r="B337" s="59"/>
      <c r="C337" s="52">
        <f t="shared" si="54"/>
        <v>3</v>
      </c>
      <c r="D337" s="80"/>
      <c r="E337" s="75"/>
      <c r="F337" s="75" t="s">
        <v>1110</v>
      </c>
      <c r="G337" s="80"/>
      <c r="H337" s="83" t="s">
        <v>1111</v>
      </c>
      <c r="I337" s="103" t="s">
        <v>674</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550</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1112</v>
      </c>
      <c r="G338" s="80"/>
      <c r="H338" s="298" t="s">
        <v>1113</v>
      </c>
      <c r="I338" s="103"/>
      <c r="J338" s="103" t="s">
        <v>619</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1114</v>
      </c>
      <c r="F339" s="75" t="s">
        <v>1115</v>
      </c>
      <c r="G339" s="80"/>
      <c r="H339" s="83" t="s">
        <v>594</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4"/>
        <v>3</v>
      </c>
      <c r="D340" s="80"/>
      <c r="E340" s="75"/>
      <c r="F340" s="75" t="s">
        <v>1116</v>
      </c>
      <c r="G340" s="80"/>
      <c r="H340" s="83" t="s">
        <v>1117</v>
      </c>
      <c r="I340" s="103" t="s">
        <v>2445</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2465</v>
      </c>
      <c r="S340" s="83" t="s">
        <v>650</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hidden="1" outlineLevel="2" x14ac:dyDescent="0.25">
      <c r="A341" s="50"/>
      <c r="B341" s="59"/>
      <c r="C341" s="52">
        <f t="shared" si="54"/>
        <v>3</v>
      </c>
      <c r="D341" s="80"/>
      <c r="E341" s="75"/>
      <c r="F341" s="75" t="s">
        <v>1118</v>
      </c>
      <c r="G341" s="80"/>
      <c r="H341" s="313" t="s">
        <v>1119</v>
      </c>
      <c r="I341" s="103" t="s">
        <v>601</v>
      </c>
      <c r="J341" s="103"/>
      <c r="K341" s="104">
        <v>0.3</v>
      </c>
      <c r="L341" s="104">
        <v>0.3</v>
      </c>
      <c r="M341" s="104">
        <v>0.3</v>
      </c>
      <c r="N341" s="104">
        <v>0.3</v>
      </c>
      <c r="O341" s="104">
        <v>0.3</v>
      </c>
      <c r="P341" s="104">
        <v>0.3</v>
      </c>
      <c r="Q341" s="83"/>
      <c r="R341" s="83" t="s">
        <v>650</v>
      </c>
      <c r="S341" s="83" t="s">
        <v>650</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hidden="1" outlineLevel="2" collapsed="1" x14ac:dyDescent="0.25">
      <c r="A342" s="50"/>
      <c r="B342" s="59"/>
      <c r="C342" s="52">
        <f t="shared" si="54"/>
        <v>3</v>
      </c>
      <c r="D342" s="80"/>
      <c r="E342" s="75"/>
      <c r="F342" s="75" t="s">
        <v>1120</v>
      </c>
      <c r="G342" s="80"/>
      <c r="H342" s="83" t="s">
        <v>1121</v>
      </c>
      <c r="I342" s="103" t="s">
        <v>601</v>
      </c>
      <c r="J342" s="103"/>
      <c r="K342" s="104">
        <v>0.6</v>
      </c>
      <c r="L342" s="104">
        <v>0.6</v>
      </c>
      <c r="M342" s="104">
        <v>0.6</v>
      </c>
      <c r="N342" s="104">
        <v>0.6</v>
      </c>
      <c r="O342" s="104">
        <v>0.6</v>
      </c>
      <c r="P342" s="104">
        <v>0.6</v>
      </c>
      <c r="Q342" s="83"/>
      <c r="R342" s="83" t="s">
        <v>650</v>
      </c>
      <c r="S342" s="83" t="s">
        <v>650</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1122</v>
      </c>
      <c r="G343" s="80"/>
      <c r="H343" s="83" t="s">
        <v>1123</v>
      </c>
      <c r="I343" s="103" t="s">
        <v>601</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1124</v>
      </c>
      <c r="G344" s="80"/>
      <c r="H344" s="83" t="s">
        <v>1125</v>
      </c>
      <c r="I344" s="103" t="s">
        <v>601</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1126</v>
      </c>
      <c r="G345" s="80"/>
      <c r="H345" s="83" t="s">
        <v>1127</v>
      </c>
      <c r="I345" s="103" t="s">
        <v>601</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1128</v>
      </c>
      <c r="G346" s="80"/>
      <c r="H346" s="83" t="s">
        <v>1129</v>
      </c>
      <c r="I346" s="103" t="s">
        <v>601</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1130</v>
      </c>
      <c r="G347" s="80"/>
      <c r="H347" s="83" t="s">
        <v>1131</v>
      </c>
      <c r="I347" s="103" t="s">
        <v>601</v>
      </c>
      <c r="J347" s="103"/>
      <c r="K347" s="83"/>
      <c r="L347" s="83"/>
      <c r="M347" s="104">
        <v>-40</v>
      </c>
      <c r="N347" s="104">
        <v>-40</v>
      </c>
      <c r="O347" s="104">
        <v>-40</v>
      </c>
      <c r="P347" s="104">
        <v>-40</v>
      </c>
      <c r="Q347" s="83"/>
      <c r="R347" s="83"/>
      <c r="S347" s="83" t="s">
        <v>659</v>
      </c>
      <c r="T347" s="83"/>
      <c r="U347" s="104">
        <v>-9.9499999999999993</v>
      </c>
      <c r="V347" s="104">
        <v>-9.9499999999999993</v>
      </c>
      <c r="W347" s="104">
        <v>-9.9499999999999993</v>
      </c>
      <c r="X347" s="104">
        <v>-8.9</v>
      </c>
      <c r="Y347" s="104">
        <v>-8.9</v>
      </c>
      <c r="Z347" s="104">
        <v>-8.9</v>
      </c>
      <c r="AA347" s="104">
        <v>-8.9</v>
      </c>
      <c r="AB347" s="104">
        <v>-8.9</v>
      </c>
      <c r="AC347" s="83"/>
      <c r="AD347" s="104" t="s">
        <v>1132</v>
      </c>
      <c r="AE347" s="83"/>
      <c r="AF347" s="104">
        <v>1</v>
      </c>
      <c r="AG347" s="104">
        <v>1</v>
      </c>
      <c r="AH347" s="80"/>
      <c r="AI347" s="62"/>
      <c r="AJ347" s="50"/>
      <c r="AK347" s="50"/>
      <c r="AL347" s="50"/>
    </row>
    <row r="348" spans="1:38" hidden="1" outlineLevel="2" x14ac:dyDescent="0.25">
      <c r="A348" s="50"/>
      <c r="B348" s="59"/>
      <c r="C348" s="52">
        <f>INT($C$40)+2</f>
        <v>3</v>
      </c>
      <c r="D348" s="80"/>
      <c r="E348" s="75"/>
      <c r="F348" s="75" t="s">
        <v>1133</v>
      </c>
      <c r="G348" s="80"/>
      <c r="H348" s="83" t="s">
        <v>1134</v>
      </c>
      <c r="I348" s="103" t="s">
        <v>601</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1132</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1135</v>
      </c>
      <c r="G349" s="80"/>
      <c r="H349" s="83" t="s">
        <v>1136</v>
      </c>
      <c r="I349" s="103" t="s">
        <v>601</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1132</v>
      </c>
      <c r="AE349" s="83"/>
      <c r="AF349" s="104">
        <v>1</v>
      </c>
      <c r="AG349" s="104">
        <v>1</v>
      </c>
      <c r="AH349" s="80"/>
      <c r="AI349" s="62"/>
      <c r="AJ349" s="50"/>
      <c r="AK349" s="50"/>
      <c r="AL349" s="50"/>
    </row>
    <row r="350" spans="1:38" hidden="1" outlineLevel="3" x14ac:dyDescent="0.25">
      <c r="A350" s="50"/>
      <c r="B350" s="59"/>
      <c r="C350" s="52">
        <f>INT($C$40)+3</f>
        <v>4</v>
      </c>
      <c r="D350" s="80"/>
      <c r="E350" s="75"/>
      <c r="F350" s="75" t="s">
        <v>1137</v>
      </c>
      <c r="G350" s="80"/>
      <c r="H350" s="83" t="s">
        <v>1138</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7">INT($C$40)+2</f>
        <v>3</v>
      </c>
      <c r="D351" s="80"/>
      <c r="E351" s="75"/>
      <c r="F351" s="75" t="s">
        <v>1139</v>
      </c>
      <c r="G351" s="80"/>
      <c r="H351" s="83" t="s">
        <v>1140</v>
      </c>
      <c r="I351" s="103" t="s">
        <v>601</v>
      </c>
      <c r="J351" s="103"/>
      <c r="K351" s="104">
        <v>0.1</v>
      </c>
      <c r="L351" s="104">
        <v>0.1</v>
      </c>
      <c r="M351" s="104">
        <v>0.1</v>
      </c>
      <c r="N351" s="104">
        <v>0.1</v>
      </c>
      <c r="O351" s="104">
        <v>0.1</v>
      </c>
      <c r="P351" s="104">
        <v>0.1</v>
      </c>
      <c r="Q351" s="83"/>
      <c r="R351" s="83" t="s">
        <v>1141</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hidden="1" outlineLevel="2" x14ac:dyDescent="0.25">
      <c r="A352" s="50"/>
      <c r="B352" s="59"/>
      <c r="C352" s="52">
        <f t="shared" si="57"/>
        <v>3</v>
      </c>
      <c r="D352" s="80"/>
      <c r="E352" s="75"/>
      <c r="F352" s="75" t="s">
        <v>1142</v>
      </c>
      <c r="G352" s="80"/>
      <c r="H352" s="314" t="s">
        <v>1143</v>
      </c>
      <c r="I352" s="103" t="s">
        <v>601</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1144</v>
      </c>
      <c r="AE352" s="83"/>
      <c r="AF352" s="104">
        <v>1</v>
      </c>
      <c r="AG352" s="104">
        <v>1</v>
      </c>
      <c r="AH352" s="80"/>
      <c r="AI352" s="62"/>
      <c r="AJ352" s="50"/>
      <c r="AK352" s="50"/>
      <c r="AL352" s="50"/>
    </row>
    <row r="353" spans="1:38" hidden="1" outlineLevel="2" x14ac:dyDescent="0.25">
      <c r="A353" s="50"/>
      <c r="B353" s="59"/>
      <c r="C353" s="52">
        <f t="shared" si="57"/>
        <v>3</v>
      </c>
      <c r="D353" s="80"/>
      <c r="E353" s="75"/>
      <c r="F353" s="75" t="s">
        <v>1145</v>
      </c>
      <c r="G353" s="80"/>
      <c r="H353" s="83" t="s">
        <v>1146</v>
      </c>
      <c r="I353" s="103" t="s">
        <v>601</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hidden="1" outlineLevel="2" x14ac:dyDescent="0.25">
      <c r="A354" s="50"/>
      <c r="B354" s="59"/>
      <c r="C354" s="52">
        <f t="shared" si="57"/>
        <v>3</v>
      </c>
      <c r="D354" s="80"/>
      <c r="E354" s="75"/>
      <c r="F354" s="75" t="s">
        <v>1147</v>
      </c>
      <c r="G354" s="80"/>
      <c r="H354" s="83" t="s">
        <v>1148</v>
      </c>
      <c r="I354" s="103" t="s">
        <v>601</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hidden="1" outlineLevel="2" x14ac:dyDescent="0.25">
      <c r="A355" s="50"/>
      <c r="B355" s="59"/>
      <c r="C355" s="52">
        <f t="shared" si="57"/>
        <v>3</v>
      </c>
      <c r="D355" s="80"/>
      <c r="E355" s="75"/>
      <c r="F355" s="75" t="s">
        <v>1149</v>
      </c>
      <c r="G355" s="80"/>
      <c r="H355" s="83" t="s">
        <v>1150</v>
      </c>
      <c r="I355" s="103" t="s">
        <v>601</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hidden="1" outlineLevel="2" x14ac:dyDescent="0.25">
      <c r="A356" s="50"/>
      <c r="B356" s="59"/>
      <c r="C356" s="52">
        <f t="shared" si="57"/>
        <v>3</v>
      </c>
      <c r="D356" s="80"/>
      <c r="E356" s="75"/>
      <c r="F356" s="75" t="s">
        <v>1151</v>
      </c>
      <c r="G356" s="80"/>
      <c r="H356" s="83" t="s">
        <v>1152</v>
      </c>
      <c r="I356" s="103" t="s">
        <v>601</v>
      </c>
      <c r="J356" s="103"/>
      <c r="K356" s="104">
        <v>0.5</v>
      </c>
      <c r="L356" s="104">
        <v>0.5</v>
      </c>
      <c r="M356" s="104"/>
      <c r="N356" s="104"/>
      <c r="O356" s="104"/>
      <c r="P356" s="104"/>
      <c r="Q356" s="83"/>
      <c r="R356" s="83" t="s">
        <v>550</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hidden="1" outlineLevel="2" x14ac:dyDescent="0.25">
      <c r="A357" s="50"/>
      <c r="B357" s="59"/>
      <c r="C357" s="52">
        <f t="shared" si="57"/>
        <v>3</v>
      </c>
      <c r="D357" s="80"/>
      <c r="E357" s="75"/>
      <c r="F357" s="75" t="s">
        <v>1153</v>
      </c>
      <c r="G357" s="80"/>
      <c r="H357" s="83" t="s">
        <v>1154</v>
      </c>
      <c r="I357" s="103" t="s">
        <v>601</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hidden="1" outlineLevel="2" x14ac:dyDescent="0.25">
      <c r="A358" s="50"/>
      <c r="B358" s="59"/>
      <c r="C358" s="52">
        <f t="shared" si="57"/>
        <v>3</v>
      </c>
      <c r="D358" s="80"/>
      <c r="E358" s="75"/>
      <c r="F358" s="75" t="s">
        <v>1155</v>
      </c>
      <c r="G358" s="80"/>
      <c r="H358" s="83" t="s">
        <v>1156</v>
      </c>
      <c r="I358" s="103" t="s">
        <v>601</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hidden="1" outlineLevel="2" x14ac:dyDescent="0.25">
      <c r="A359" s="50"/>
      <c r="B359" s="59"/>
      <c r="C359" s="52">
        <f t="shared" si="57"/>
        <v>3</v>
      </c>
      <c r="D359" s="80"/>
      <c r="E359" s="75"/>
      <c r="F359" s="75" t="s">
        <v>1157</v>
      </c>
      <c r="G359" s="80"/>
      <c r="H359" s="83" t="s">
        <v>1158</v>
      </c>
      <c r="I359" s="103" t="s">
        <v>601</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hidden="1" outlineLevel="2" x14ac:dyDescent="0.25">
      <c r="A360" s="50"/>
      <c r="B360" s="59"/>
      <c r="C360" s="52">
        <f t="shared" si="57"/>
        <v>3</v>
      </c>
      <c r="D360" s="80"/>
      <c r="E360" s="75"/>
      <c r="F360" s="75" t="s">
        <v>1159</v>
      </c>
      <c r="G360" s="80"/>
      <c r="H360" s="83" t="s">
        <v>1160</v>
      </c>
      <c r="I360" s="103" t="s">
        <v>601</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hidden="1" outlineLevel="2" x14ac:dyDescent="0.25">
      <c r="A361" s="50"/>
      <c r="B361" s="59"/>
      <c r="C361" s="52">
        <f t="shared" si="57"/>
        <v>3</v>
      </c>
      <c r="D361" s="80"/>
      <c r="E361" s="75"/>
      <c r="F361" s="75" t="s">
        <v>2437</v>
      </c>
      <c r="G361" s="80"/>
      <c r="H361" s="83" t="s">
        <v>2442</v>
      </c>
      <c r="I361" s="103" t="s">
        <v>2445</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1144</v>
      </c>
      <c r="AE361" s="83"/>
      <c r="AF361" s="104">
        <v>1</v>
      </c>
      <c r="AG361" s="104">
        <v>1</v>
      </c>
      <c r="AH361" s="80"/>
      <c r="AI361" s="62"/>
      <c r="AJ361" s="50"/>
      <c r="AK361" s="50"/>
      <c r="AL361" s="50"/>
    </row>
    <row r="362" spans="1:38" hidden="1" outlineLevel="2" x14ac:dyDescent="0.25">
      <c r="A362" s="50"/>
      <c r="B362" s="59"/>
      <c r="C362" s="52">
        <f t="shared" si="57"/>
        <v>3</v>
      </c>
      <c r="D362" s="80"/>
      <c r="E362" s="75"/>
      <c r="F362" s="75" t="s">
        <v>2438</v>
      </c>
      <c r="G362" s="80"/>
      <c r="H362" s="83" t="s">
        <v>2446</v>
      </c>
      <c r="I362" s="103" t="s">
        <v>601</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550</v>
      </c>
      <c r="AE362" s="83"/>
      <c r="AF362" s="104">
        <v>1</v>
      </c>
      <c r="AG362" s="104">
        <v>1</v>
      </c>
      <c r="AH362" s="80"/>
      <c r="AI362" s="62"/>
      <c r="AJ362" s="50"/>
      <c r="AK362" s="50"/>
      <c r="AL362" s="50"/>
    </row>
    <row r="363" spans="1:38" hidden="1" outlineLevel="2" x14ac:dyDescent="0.25">
      <c r="A363" s="50"/>
      <c r="B363" s="59"/>
      <c r="C363" s="52">
        <f t="shared" si="57"/>
        <v>3</v>
      </c>
      <c r="D363" s="80"/>
      <c r="E363" s="75"/>
      <c r="F363" s="75" t="s">
        <v>2439</v>
      </c>
      <c r="G363" s="80"/>
      <c r="H363" s="83" t="s">
        <v>2443</v>
      </c>
      <c r="I363" s="103" t="s">
        <v>601</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550</v>
      </c>
      <c r="AE363" s="83"/>
      <c r="AF363" s="104">
        <v>1</v>
      </c>
      <c r="AG363" s="104">
        <v>1</v>
      </c>
      <c r="AH363" s="80"/>
      <c r="AI363" s="62"/>
      <c r="AJ363" s="50"/>
      <c r="AK363" s="50"/>
      <c r="AL363" s="50"/>
    </row>
    <row r="364" spans="1:38" hidden="1" outlineLevel="2" x14ac:dyDescent="0.25">
      <c r="A364" s="50"/>
      <c r="B364" s="59"/>
      <c r="C364" s="52">
        <f t="shared" si="57"/>
        <v>3</v>
      </c>
      <c r="D364" s="80"/>
      <c r="E364" s="75"/>
      <c r="F364" s="75" t="s">
        <v>2440</v>
      </c>
      <c r="G364" s="80"/>
      <c r="H364" s="83" t="s">
        <v>2447</v>
      </c>
      <c r="I364" s="103" t="s">
        <v>2448</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550</v>
      </c>
      <c r="AE364" s="83"/>
      <c r="AF364" s="104">
        <v>1</v>
      </c>
      <c r="AG364" s="104">
        <v>1</v>
      </c>
      <c r="AH364" s="80"/>
      <c r="AI364" s="62"/>
      <c r="AJ364" s="50"/>
      <c r="AK364" s="50"/>
      <c r="AL364" s="50"/>
    </row>
    <row r="365" spans="1:38" hidden="1" outlineLevel="2" x14ac:dyDescent="0.25">
      <c r="A365" s="50"/>
      <c r="B365" s="59"/>
      <c r="C365" s="52">
        <f t="shared" si="57"/>
        <v>3</v>
      </c>
      <c r="D365" s="80"/>
      <c r="E365" s="75"/>
      <c r="F365" s="75" t="s">
        <v>2441</v>
      </c>
      <c r="G365" s="80"/>
      <c r="H365" s="83" t="s">
        <v>2444</v>
      </c>
      <c r="I365" s="103" t="s">
        <v>2448</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550</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1161</v>
      </c>
      <c r="G366" s="80"/>
      <c r="H366" s="298" t="s">
        <v>1162</v>
      </c>
      <c r="I366" s="144"/>
      <c r="J366" s="144" t="s">
        <v>1163</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1164</v>
      </c>
      <c r="G367" s="80"/>
      <c r="H367" s="83" t="s">
        <v>704</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1165</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1166</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1167</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1168</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1169</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1170</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1171</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1172</v>
      </c>
      <c r="G375" s="80"/>
      <c r="H375" s="83" t="s">
        <v>704</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1173</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1174</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1175</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1176</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1177</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1178</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1179</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1180</v>
      </c>
      <c r="G383" s="80"/>
      <c r="H383" s="83" t="s">
        <v>2478</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1181</v>
      </c>
      <c r="G384" s="80"/>
      <c r="H384" s="83" t="s">
        <v>2479</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2486</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1182</v>
      </c>
      <c r="G385" s="80"/>
      <c r="H385" s="83" t="s">
        <v>2480</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1183</v>
      </c>
      <c r="G386" s="80"/>
      <c r="H386" s="83" t="s">
        <v>2481</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1184</v>
      </c>
      <c r="G387" s="80"/>
      <c r="H387" s="83" t="s">
        <v>2482</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1185</v>
      </c>
      <c r="G388" s="80"/>
      <c r="H388" s="83" t="s">
        <v>2483</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1186</v>
      </c>
      <c r="G389" s="80"/>
      <c r="H389" s="83" t="s">
        <v>2484</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1187</v>
      </c>
      <c r="G390" s="80"/>
      <c r="H390" s="83" t="s">
        <v>2485</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1188</v>
      </c>
      <c r="G391" s="80"/>
      <c r="H391" s="83" t="s">
        <v>704</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1189</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1190</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1191</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1192</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1193</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1194</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1195</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1196</v>
      </c>
      <c r="G399" s="80"/>
      <c r="H399" s="83" t="s">
        <v>704</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1197</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1198</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1199</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1200</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1201</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1202</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1203</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1204</v>
      </c>
      <c r="G407" s="80"/>
      <c r="H407" s="83" t="s">
        <v>704</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1205</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1206</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1207</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1208</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1209</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1210</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1211</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1212</v>
      </c>
      <c r="G415" s="80"/>
      <c r="H415" s="83" t="s">
        <v>704</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1213</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1214</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1215</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1216</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1217</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1218</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1219</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1220</v>
      </c>
      <c r="G423" s="80"/>
      <c r="H423" s="83" t="s">
        <v>704</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1221</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1222</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1223</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1224</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1225</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1226</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1227</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1228</v>
      </c>
      <c r="G431" s="80"/>
      <c r="H431" s="83" t="s">
        <v>2369</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1229</v>
      </c>
      <c r="G432" s="80"/>
      <c r="H432" s="83" t="s">
        <v>2370</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1230</v>
      </c>
      <c r="G433" s="80"/>
      <c r="H433" s="83" t="s">
        <v>2371</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1231</v>
      </c>
      <c r="G434" s="80"/>
      <c r="H434" s="83" t="s">
        <v>2372</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1232</v>
      </c>
      <c r="G435" s="80"/>
      <c r="H435" s="83" t="s">
        <v>2373</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1233</v>
      </c>
      <c r="G436" s="80"/>
      <c r="H436" s="83" t="s">
        <v>2374</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1234</v>
      </c>
      <c r="G437" s="80"/>
      <c r="H437" s="83" t="s">
        <v>2375</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1235</v>
      </c>
      <c r="G438" s="80"/>
      <c r="H438" s="83" t="s">
        <v>2376</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1236</v>
      </c>
      <c r="G439" s="80"/>
      <c r="H439" s="83" t="s">
        <v>704</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1237</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1238</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1239</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1240</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1241</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1242</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1243</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1244</v>
      </c>
      <c r="G447" s="80"/>
      <c r="H447" s="83" t="s">
        <v>704</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1245</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1246</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1247</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1248</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1249</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1250</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1251</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1252</v>
      </c>
      <c r="G455" s="80"/>
      <c r="H455" s="83" t="s">
        <v>704</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1253</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1254</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1255</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1256</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1257</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1258</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1259</v>
      </c>
      <c r="G462" s="80"/>
      <c r="H462" s="83"/>
      <c r="I462" s="103"/>
      <c r="J462" s="103"/>
      <c r="K462" s="83"/>
      <c r="L462" s="83"/>
      <c r="M462" s="83"/>
      <c r="N462" s="83"/>
      <c r="O462" s="83"/>
      <c r="P462" s="83"/>
      <c r="Q462" s="83"/>
      <c r="R462" s="83"/>
      <c r="S462" s="83"/>
      <c r="T462" s="103" t="s">
        <v>1260</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3"/>
        <v>3</v>
      </c>
      <c r="D463" s="80"/>
      <c r="E463" s="75"/>
      <c r="F463" s="75" t="s">
        <v>1261</v>
      </c>
      <c r="G463" s="80"/>
      <c r="H463" s="83" t="s">
        <v>1262</v>
      </c>
      <c r="I463" s="103" t="s">
        <v>601</v>
      </c>
      <c r="J463" s="103" t="s">
        <v>1263</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1264</v>
      </c>
      <c r="AE463" s="83"/>
      <c r="AF463" s="104">
        <v>1</v>
      </c>
      <c r="AG463" s="104">
        <v>1</v>
      </c>
      <c r="AH463" s="80"/>
      <c r="AI463" s="62"/>
      <c r="AJ463" s="50"/>
      <c r="AK463" s="50"/>
      <c r="AL463" s="50"/>
    </row>
    <row r="464" spans="1:38" hidden="1" outlineLevel="2" x14ac:dyDescent="0.25">
      <c r="A464" s="50"/>
      <c r="B464" s="59"/>
      <c r="C464" s="52">
        <f t="shared" si="63"/>
        <v>3</v>
      </c>
      <c r="D464" s="80"/>
      <c r="E464" s="75"/>
      <c r="F464" s="75" t="s">
        <v>1265</v>
      </c>
      <c r="G464" s="80"/>
      <c r="H464" s="83" t="s">
        <v>1266</v>
      </c>
      <c r="I464" s="103" t="s">
        <v>601</v>
      </c>
      <c r="J464" s="103" t="s">
        <v>1263</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1267</v>
      </c>
      <c r="AE464" s="83"/>
      <c r="AF464" s="104">
        <v>1</v>
      </c>
      <c r="AG464" s="104">
        <v>1</v>
      </c>
      <c r="AH464" s="80"/>
      <c r="AI464" s="62"/>
      <c r="AJ464" s="50"/>
      <c r="AK464" s="50"/>
      <c r="AL464" s="50"/>
    </row>
    <row r="465" spans="1:38" hidden="1" outlineLevel="2" x14ac:dyDescent="0.25">
      <c r="A465" s="50"/>
      <c r="B465" s="59"/>
      <c r="C465" s="52">
        <f t="shared" si="63"/>
        <v>3</v>
      </c>
      <c r="D465" s="80"/>
      <c r="E465" s="75"/>
      <c r="F465" s="75" t="s">
        <v>1268</v>
      </c>
      <c r="G465" s="80"/>
      <c r="H465" s="83" t="s">
        <v>1269</v>
      </c>
      <c r="I465" s="103" t="s">
        <v>601</v>
      </c>
      <c r="J465" s="103" t="s">
        <v>1263</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hidden="1" outlineLevel="2" x14ac:dyDescent="0.25">
      <c r="A466" s="50"/>
      <c r="B466" s="59"/>
      <c r="C466" s="52">
        <f t="shared" si="63"/>
        <v>3</v>
      </c>
      <c r="D466" s="80"/>
      <c r="E466" s="75"/>
      <c r="F466" s="75" t="s">
        <v>1270</v>
      </c>
      <c r="G466" s="80"/>
      <c r="H466" s="83" t="s">
        <v>1271</v>
      </c>
      <c r="I466" s="103" t="s">
        <v>601</v>
      </c>
      <c r="J466" s="103" t="s">
        <v>1263</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hidden="1" outlineLevel="2" x14ac:dyDescent="0.25">
      <c r="A467" s="50"/>
      <c r="B467" s="59"/>
      <c r="C467" s="52">
        <f t="shared" si="63"/>
        <v>3</v>
      </c>
      <c r="D467" s="80"/>
      <c r="E467" s="75"/>
      <c r="F467" s="75" t="s">
        <v>1272</v>
      </c>
      <c r="G467" s="80"/>
      <c r="H467" s="83" t="s">
        <v>1273</v>
      </c>
      <c r="I467" s="103" t="s">
        <v>601</v>
      </c>
      <c r="J467" s="103" t="s">
        <v>1263</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hidden="1" outlineLevel="2" x14ac:dyDescent="0.25">
      <c r="A468" s="50"/>
      <c r="B468" s="59"/>
      <c r="C468" s="52">
        <f t="shared" si="63"/>
        <v>3</v>
      </c>
      <c r="D468" s="80"/>
      <c r="E468" s="75"/>
      <c r="F468" s="75" t="s">
        <v>1274</v>
      </c>
      <c r="G468" s="80"/>
      <c r="H468" s="83" t="s">
        <v>1275</v>
      </c>
      <c r="I468" s="103" t="s">
        <v>601</v>
      </c>
      <c r="J468" s="103" t="s">
        <v>1263</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hidden="1" outlineLevel="2" x14ac:dyDescent="0.25">
      <c r="A469" s="50"/>
      <c r="B469" s="59"/>
      <c r="C469" s="52">
        <f t="shared" si="63"/>
        <v>3</v>
      </c>
      <c r="D469" s="80"/>
      <c r="E469" s="75"/>
      <c r="F469" s="75" t="s">
        <v>1276</v>
      </c>
      <c r="G469" s="80"/>
      <c r="H469" s="83" t="s">
        <v>1277</v>
      </c>
      <c r="I469" s="103" t="s">
        <v>601</v>
      </c>
      <c r="J469" s="103" t="s">
        <v>1263</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hidden="1" outlineLevel="2" x14ac:dyDescent="0.25">
      <c r="A470" s="50"/>
      <c r="B470" s="59"/>
      <c r="C470" s="52">
        <f t="shared" si="63"/>
        <v>3</v>
      </c>
      <c r="D470" s="80"/>
      <c r="E470" s="75"/>
      <c r="F470" s="75" t="s">
        <v>1278</v>
      </c>
      <c r="G470" s="80"/>
      <c r="H470" s="83" t="s">
        <v>1279</v>
      </c>
      <c r="I470" s="103" t="s">
        <v>601</v>
      </c>
      <c r="J470" s="103" t="s">
        <v>1263</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hidden="1" outlineLevel="2" x14ac:dyDescent="0.25">
      <c r="A471" s="50"/>
      <c r="B471" s="59"/>
      <c r="C471" s="52">
        <f t="shared" si="63"/>
        <v>3</v>
      </c>
      <c r="D471" s="80"/>
      <c r="E471" s="75"/>
      <c r="F471" s="75" t="s">
        <v>1280</v>
      </c>
      <c r="G471" s="80"/>
      <c r="H471" s="83" t="s">
        <v>1281</v>
      </c>
      <c r="I471" s="103" t="s">
        <v>601</v>
      </c>
      <c r="J471" s="103" t="s">
        <v>1263</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hidden="1" outlineLevel="2" x14ac:dyDescent="0.25">
      <c r="A472" s="50"/>
      <c r="B472" s="59"/>
      <c r="C472" s="52">
        <f t="shared" si="63"/>
        <v>3</v>
      </c>
      <c r="D472" s="80"/>
      <c r="E472" s="75"/>
      <c r="F472" s="75" t="s">
        <v>1282</v>
      </c>
      <c r="G472" s="80"/>
      <c r="H472" s="83" t="s">
        <v>1283</v>
      </c>
      <c r="I472" s="103" t="s">
        <v>601</v>
      </c>
      <c r="J472" s="103" t="s">
        <v>1263</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hidden="1" outlineLevel="2" x14ac:dyDescent="0.25">
      <c r="A473" s="50"/>
      <c r="B473" s="59"/>
      <c r="C473" s="52">
        <f t="shared" si="63"/>
        <v>3</v>
      </c>
      <c r="D473" s="80"/>
      <c r="E473" s="75"/>
      <c r="F473" s="75" t="s">
        <v>1284</v>
      </c>
      <c r="G473" s="80"/>
      <c r="H473" s="83" t="s">
        <v>1285</v>
      </c>
      <c r="I473" s="103" t="s">
        <v>601</v>
      </c>
      <c r="J473" s="103" t="s">
        <v>1263</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hidden="1" outlineLevel="2" x14ac:dyDescent="0.25">
      <c r="A474" s="50"/>
      <c r="B474" s="59"/>
      <c r="C474" s="52">
        <f t="shared" si="63"/>
        <v>3</v>
      </c>
      <c r="D474" s="80"/>
      <c r="E474" s="75"/>
      <c r="F474" s="75" t="s">
        <v>1286</v>
      </c>
      <c r="G474" s="80"/>
      <c r="H474" s="83" t="s">
        <v>1287</v>
      </c>
      <c r="I474" s="103" t="s">
        <v>601</v>
      </c>
      <c r="J474" s="103" t="s">
        <v>1263</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hidden="1" outlineLevel="2" x14ac:dyDescent="0.25">
      <c r="A475" s="50"/>
      <c r="B475" s="59"/>
      <c r="C475" s="52">
        <f t="shared" si="63"/>
        <v>3</v>
      </c>
      <c r="D475" s="80"/>
      <c r="E475" s="75"/>
      <c r="F475" s="75" t="s">
        <v>1288</v>
      </c>
      <c r="G475" s="80"/>
      <c r="H475" s="83" t="s">
        <v>1289</v>
      </c>
      <c r="I475" s="103" t="s">
        <v>601</v>
      </c>
      <c r="J475" s="103" t="s">
        <v>1263</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hidden="1" outlineLevel="2" x14ac:dyDescent="0.25">
      <c r="A476" s="50"/>
      <c r="B476" s="59"/>
      <c r="C476" s="52">
        <f t="shared" si="63"/>
        <v>3</v>
      </c>
      <c r="D476" s="80"/>
      <c r="E476" s="75"/>
      <c r="F476" s="75" t="s">
        <v>1290</v>
      </c>
      <c r="G476" s="80"/>
      <c r="H476" s="83" t="s">
        <v>1291</v>
      </c>
      <c r="I476" s="103" t="s">
        <v>601</v>
      </c>
      <c r="J476" s="103" t="s">
        <v>1263</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hidden="1" outlineLevel="2" x14ac:dyDescent="0.25">
      <c r="A477" s="50"/>
      <c r="B477" s="59"/>
      <c r="C477" s="52">
        <f t="shared" si="63"/>
        <v>3</v>
      </c>
      <c r="D477" s="80"/>
      <c r="E477" s="75"/>
      <c r="F477" s="75" t="s">
        <v>1292</v>
      </c>
      <c r="G477" s="80"/>
      <c r="H477" s="83" t="s">
        <v>1293</v>
      </c>
      <c r="I477" s="103" t="s">
        <v>601</v>
      </c>
      <c r="J477" s="103" t="s">
        <v>1263</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hidden="1" outlineLevel="2" collapsed="1" x14ac:dyDescent="0.25">
      <c r="A478" s="50"/>
      <c r="B478" s="59"/>
      <c r="C478" s="52">
        <f t="shared" si="63"/>
        <v>3</v>
      </c>
      <c r="D478" s="80"/>
      <c r="E478" s="75"/>
      <c r="F478" s="75" t="s">
        <v>1294</v>
      </c>
      <c r="G478" s="80"/>
      <c r="H478" s="83" t="s">
        <v>1295</v>
      </c>
      <c r="I478" s="103" t="s">
        <v>601</v>
      </c>
      <c r="J478" s="103" t="s">
        <v>1263</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1296</v>
      </c>
      <c r="G479" s="80"/>
      <c r="H479" s="83" t="s">
        <v>704</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1297</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1298</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1299</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1300</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1301</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1302</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1303</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3"/>
        <v>3</v>
      </c>
      <c r="D487" s="80"/>
      <c r="E487" s="75"/>
      <c r="F487" s="75" t="s">
        <v>1304</v>
      </c>
      <c r="G487" s="80"/>
      <c r="H487" s="83" t="s">
        <v>1305</v>
      </c>
      <c r="I487" s="103" t="s">
        <v>601</v>
      </c>
      <c r="J487" s="103" t="s">
        <v>1306</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1307</v>
      </c>
      <c r="AE487" s="83"/>
      <c r="AF487" s="104">
        <v>1</v>
      </c>
      <c r="AG487" s="104">
        <v>1</v>
      </c>
      <c r="AH487" s="80"/>
      <c r="AI487" s="62"/>
      <c r="AJ487" s="50"/>
      <c r="AK487" s="50"/>
      <c r="AL487" s="50"/>
    </row>
    <row r="488" spans="1:38" hidden="1" outlineLevel="2" x14ac:dyDescent="0.25">
      <c r="A488" s="50"/>
      <c r="B488" s="59"/>
      <c r="C488" s="52">
        <f t="shared" si="63"/>
        <v>3</v>
      </c>
      <c r="D488" s="80"/>
      <c r="E488" s="75"/>
      <c r="F488" s="75" t="s">
        <v>1308</v>
      </c>
      <c r="G488" s="80"/>
      <c r="H488" s="83" t="s">
        <v>1309</v>
      </c>
      <c r="I488" s="103" t="s">
        <v>601</v>
      </c>
      <c r="J488" s="103" t="s">
        <v>1306</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3"/>
        <v>3</v>
      </c>
      <c r="D489" s="80"/>
      <c r="E489" s="75"/>
      <c r="F489" s="75" t="s">
        <v>1310</v>
      </c>
      <c r="G489" s="80"/>
      <c r="H489" s="83" t="s">
        <v>1311</v>
      </c>
      <c r="I489" s="103" t="s">
        <v>601</v>
      </c>
      <c r="J489" s="103" t="s">
        <v>1306</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3"/>
        <v>3</v>
      </c>
      <c r="D490" s="80"/>
      <c r="E490" s="75"/>
      <c r="F490" s="75" t="s">
        <v>1312</v>
      </c>
      <c r="G490" s="80"/>
      <c r="H490" s="83" t="s">
        <v>1313</v>
      </c>
      <c r="I490" s="103" t="s">
        <v>601</v>
      </c>
      <c r="J490" s="103" t="s">
        <v>1306</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3"/>
        <v>3</v>
      </c>
      <c r="D491" s="80"/>
      <c r="E491" s="75"/>
      <c r="F491" s="75" t="s">
        <v>1314</v>
      </c>
      <c r="G491" s="80"/>
      <c r="H491" s="83" t="s">
        <v>1315</v>
      </c>
      <c r="I491" s="103" t="s">
        <v>601</v>
      </c>
      <c r="J491" s="103" t="s">
        <v>1306</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3"/>
        <v>3</v>
      </c>
      <c r="D492" s="80"/>
      <c r="E492" s="75"/>
      <c r="F492" s="75" t="s">
        <v>1316</v>
      </c>
      <c r="G492" s="80"/>
      <c r="H492" s="83" t="s">
        <v>1317</v>
      </c>
      <c r="I492" s="103" t="s">
        <v>601</v>
      </c>
      <c r="J492" s="103" t="s">
        <v>1306</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3"/>
        <v>3</v>
      </c>
      <c r="D493" s="80"/>
      <c r="E493" s="75"/>
      <c r="F493" s="75" t="s">
        <v>1318</v>
      </c>
      <c r="G493" s="80"/>
      <c r="H493" s="83" t="s">
        <v>1319</v>
      </c>
      <c r="I493" s="103" t="s">
        <v>601</v>
      </c>
      <c r="J493" s="103" t="s">
        <v>1306</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3"/>
        <v>3</v>
      </c>
      <c r="D494" s="80"/>
      <c r="E494" s="75"/>
      <c r="F494" s="75" t="s">
        <v>1320</v>
      </c>
      <c r="G494" s="80"/>
      <c r="H494" s="83" t="s">
        <v>1321</v>
      </c>
      <c r="I494" s="103" t="s">
        <v>601</v>
      </c>
      <c r="J494" s="103" t="s">
        <v>1306</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8">INT($C$40)+2</f>
        <v>3</v>
      </c>
      <c r="D495" s="80"/>
      <c r="E495" s="75"/>
      <c r="F495" s="75" t="s">
        <v>1322</v>
      </c>
      <c r="G495" s="80"/>
      <c r="H495" s="83" t="s">
        <v>2381</v>
      </c>
      <c r="I495" s="103" t="s">
        <v>601</v>
      </c>
      <c r="J495" s="103" t="s">
        <v>1263</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hidden="1" outlineLevel="2" x14ac:dyDescent="0.25">
      <c r="A496" s="50"/>
      <c r="B496" s="59"/>
      <c r="C496" s="52">
        <f t="shared" si="68"/>
        <v>3</v>
      </c>
      <c r="D496" s="80"/>
      <c r="E496" s="75"/>
      <c r="F496" s="75" t="s">
        <v>1323</v>
      </c>
      <c r="G496" s="80"/>
      <c r="H496" s="83" t="s">
        <v>1324</v>
      </c>
      <c r="I496" s="103" t="s">
        <v>601</v>
      </c>
      <c r="J496" s="103" t="s">
        <v>1263</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hidden="1" outlineLevel="2" x14ac:dyDescent="0.25">
      <c r="A497" s="50"/>
      <c r="B497" s="59"/>
      <c r="C497" s="52">
        <f t="shared" si="68"/>
        <v>3</v>
      </c>
      <c r="D497" s="80"/>
      <c r="E497" s="75"/>
      <c r="F497" s="75" t="s">
        <v>1325</v>
      </c>
      <c r="G497" s="80"/>
      <c r="H497" s="83" t="s">
        <v>1326</v>
      </c>
      <c r="I497" s="103" t="s">
        <v>601</v>
      </c>
      <c r="J497" s="103" t="s">
        <v>1263</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hidden="1" outlineLevel="2" x14ac:dyDescent="0.25">
      <c r="A498" s="50"/>
      <c r="B498" s="59"/>
      <c r="C498" s="52">
        <f t="shared" si="68"/>
        <v>3</v>
      </c>
      <c r="D498" s="80"/>
      <c r="E498" s="75"/>
      <c r="F498" s="75" t="s">
        <v>1327</v>
      </c>
      <c r="G498" s="80"/>
      <c r="H498" s="83" t="s">
        <v>1328</v>
      </c>
      <c r="I498" s="103" t="s">
        <v>601</v>
      </c>
      <c r="J498" s="103" t="s">
        <v>1263</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hidden="1" outlineLevel="2" x14ac:dyDescent="0.25">
      <c r="A499" s="50"/>
      <c r="B499" s="59"/>
      <c r="C499" s="52">
        <f t="shared" si="68"/>
        <v>3</v>
      </c>
      <c r="D499" s="80"/>
      <c r="E499" s="75"/>
      <c r="F499" s="75" t="s">
        <v>1329</v>
      </c>
      <c r="G499" s="80"/>
      <c r="H499" s="83" t="s">
        <v>1330</v>
      </c>
      <c r="I499" s="103" t="s">
        <v>601</v>
      </c>
      <c r="J499" s="103" t="s">
        <v>1263</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hidden="1" outlineLevel="2" x14ac:dyDescent="0.25">
      <c r="A500" s="50"/>
      <c r="B500" s="59"/>
      <c r="C500" s="52">
        <f t="shared" si="68"/>
        <v>3</v>
      </c>
      <c r="D500" s="80"/>
      <c r="E500" s="75"/>
      <c r="F500" s="75" t="s">
        <v>1331</v>
      </c>
      <c r="G500" s="80"/>
      <c r="H500" s="83" t="s">
        <v>1332</v>
      </c>
      <c r="I500" s="103" t="s">
        <v>601</v>
      </c>
      <c r="J500" s="103" t="s">
        <v>1263</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hidden="1" outlineLevel="2" x14ac:dyDescent="0.25">
      <c r="A501" s="50"/>
      <c r="B501" s="59"/>
      <c r="C501" s="52">
        <f t="shared" si="68"/>
        <v>3</v>
      </c>
      <c r="D501" s="80"/>
      <c r="E501" s="75"/>
      <c r="F501" s="75" t="s">
        <v>1333</v>
      </c>
      <c r="G501" s="80"/>
      <c r="H501" s="83" t="s">
        <v>1334</v>
      </c>
      <c r="I501" s="103" t="s">
        <v>601</v>
      </c>
      <c r="J501" s="103" t="s">
        <v>1263</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hidden="1" outlineLevel="2" x14ac:dyDescent="0.25">
      <c r="A502" s="50"/>
      <c r="B502" s="59"/>
      <c r="C502" s="52">
        <f t="shared" si="68"/>
        <v>3</v>
      </c>
      <c r="D502" s="80"/>
      <c r="E502" s="75"/>
      <c r="F502" s="75" t="s">
        <v>1335</v>
      </c>
      <c r="G502" s="80"/>
      <c r="H502" s="83" t="s">
        <v>1336</v>
      </c>
      <c r="I502" s="103" t="s">
        <v>601</v>
      </c>
      <c r="J502" s="103" t="s">
        <v>1263</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hidden="1" outlineLevel="2" x14ac:dyDescent="0.25">
      <c r="A503" s="50"/>
      <c r="B503" s="59"/>
      <c r="C503" s="52">
        <f t="shared" si="68"/>
        <v>3</v>
      </c>
      <c r="D503" s="80"/>
      <c r="E503" s="75"/>
      <c r="F503" s="75" t="s">
        <v>1337</v>
      </c>
      <c r="G503" s="80"/>
      <c r="H503" s="83" t="s">
        <v>1338</v>
      </c>
      <c r="I503" s="103" t="s">
        <v>601</v>
      </c>
      <c r="J503" s="103" t="s">
        <v>1263</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hidden="1" outlineLevel="2" x14ac:dyDescent="0.25">
      <c r="A504" s="50"/>
      <c r="B504" s="59"/>
      <c r="C504" s="52">
        <f t="shared" si="68"/>
        <v>3</v>
      </c>
      <c r="D504" s="80"/>
      <c r="E504" s="75"/>
      <c r="F504" s="75" t="s">
        <v>1339</v>
      </c>
      <c r="G504" s="80"/>
      <c r="H504" s="83" t="s">
        <v>1340</v>
      </c>
      <c r="I504" s="103" t="s">
        <v>601</v>
      </c>
      <c r="J504" s="103" t="s">
        <v>1263</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hidden="1" outlineLevel="2" x14ac:dyDescent="0.25">
      <c r="A505" s="50"/>
      <c r="B505" s="59"/>
      <c r="C505" s="52">
        <f t="shared" si="68"/>
        <v>3</v>
      </c>
      <c r="D505" s="80"/>
      <c r="E505" s="75"/>
      <c r="F505" s="75" t="s">
        <v>1341</v>
      </c>
      <c r="G505" s="80"/>
      <c r="H505" s="83" t="s">
        <v>1342</v>
      </c>
      <c r="I505" s="103" t="s">
        <v>601</v>
      </c>
      <c r="J505" s="103" t="s">
        <v>1263</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hidden="1" outlineLevel="2" x14ac:dyDescent="0.25">
      <c r="A506" s="50"/>
      <c r="B506" s="59"/>
      <c r="C506" s="52">
        <f t="shared" si="68"/>
        <v>3</v>
      </c>
      <c r="D506" s="80"/>
      <c r="E506" s="75"/>
      <c r="F506" s="75" t="s">
        <v>1343</v>
      </c>
      <c r="G506" s="80"/>
      <c r="H506" s="83" t="s">
        <v>1344</v>
      </c>
      <c r="I506" s="103" t="s">
        <v>601</v>
      </c>
      <c r="J506" s="103" t="s">
        <v>1263</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hidden="1" outlineLevel="2" x14ac:dyDescent="0.25">
      <c r="A507" s="50"/>
      <c r="B507" s="59"/>
      <c r="C507" s="52">
        <f t="shared" si="68"/>
        <v>3</v>
      </c>
      <c r="D507" s="80"/>
      <c r="E507" s="75"/>
      <c r="F507" s="75" t="s">
        <v>1345</v>
      </c>
      <c r="G507" s="80"/>
      <c r="H507" s="83" t="s">
        <v>1346</v>
      </c>
      <c r="I507" s="103" t="s">
        <v>601</v>
      </c>
      <c r="J507" s="103" t="s">
        <v>1263</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hidden="1" outlineLevel="2" x14ac:dyDescent="0.25">
      <c r="A508" s="50"/>
      <c r="B508" s="59"/>
      <c r="C508" s="52">
        <f t="shared" si="68"/>
        <v>3</v>
      </c>
      <c r="D508" s="80"/>
      <c r="E508" s="75"/>
      <c r="F508" s="75" t="s">
        <v>1347</v>
      </c>
      <c r="G508" s="80"/>
      <c r="H508" s="83" t="s">
        <v>1348</v>
      </c>
      <c r="I508" s="103" t="s">
        <v>601</v>
      </c>
      <c r="J508" s="103" t="s">
        <v>1263</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hidden="1" outlineLevel="2" x14ac:dyDescent="0.25">
      <c r="A509" s="50"/>
      <c r="B509" s="59"/>
      <c r="C509" s="52">
        <f t="shared" si="68"/>
        <v>3</v>
      </c>
      <c r="D509" s="80"/>
      <c r="E509" s="75"/>
      <c r="F509" s="75" t="s">
        <v>1349</v>
      </c>
      <c r="G509" s="80"/>
      <c r="H509" s="83" t="s">
        <v>1350</v>
      </c>
      <c r="I509" s="103" t="s">
        <v>601</v>
      </c>
      <c r="J509" s="103" t="s">
        <v>1263</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hidden="1" outlineLevel="2" x14ac:dyDescent="0.25">
      <c r="A510" s="50"/>
      <c r="B510" s="59"/>
      <c r="C510" s="52">
        <f t="shared" si="68"/>
        <v>3</v>
      </c>
      <c r="D510" s="80"/>
      <c r="E510" s="75"/>
      <c r="F510" s="75" t="s">
        <v>1351</v>
      </c>
      <c r="G510" s="80"/>
      <c r="H510" s="83" t="s">
        <v>1352</v>
      </c>
      <c r="I510" s="103" t="s">
        <v>601</v>
      </c>
      <c r="J510" s="103" t="s">
        <v>1263</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hidden="1" outlineLevel="2" x14ac:dyDescent="0.25">
      <c r="A511" s="50"/>
      <c r="B511" s="59"/>
      <c r="C511" s="52">
        <f t="shared" si="68"/>
        <v>3</v>
      </c>
      <c r="D511" s="80"/>
      <c r="E511" s="75"/>
      <c r="F511" s="75" t="s">
        <v>1353</v>
      </c>
      <c r="G511" s="80"/>
      <c r="H511" s="83" t="s">
        <v>1354</v>
      </c>
      <c r="I511" s="103" t="s">
        <v>601</v>
      </c>
      <c r="J511" s="103" t="s">
        <v>1263</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hidden="1" outlineLevel="2" x14ac:dyDescent="0.25">
      <c r="A512" s="50"/>
      <c r="B512" s="59"/>
      <c r="C512" s="52">
        <f t="shared" si="68"/>
        <v>3</v>
      </c>
      <c r="D512" s="80"/>
      <c r="E512" s="75"/>
      <c r="F512" s="75" t="s">
        <v>1355</v>
      </c>
      <c r="G512" s="80"/>
      <c r="H512" s="83" t="s">
        <v>1356</v>
      </c>
      <c r="I512" s="103" t="s">
        <v>601</v>
      </c>
      <c r="J512" s="103" t="s">
        <v>1263</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hidden="1" outlineLevel="2" x14ac:dyDescent="0.25">
      <c r="A513" s="50"/>
      <c r="B513" s="59"/>
      <c r="C513" s="52">
        <f t="shared" si="68"/>
        <v>3</v>
      </c>
      <c r="D513" s="80"/>
      <c r="E513" s="75"/>
      <c r="F513" s="75" t="s">
        <v>1357</v>
      </c>
      <c r="G513" s="80"/>
      <c r="H513" s="83" t="s">
        <v>1358</v>
      </c>
      <c r="I513" s="103" t="s">
        <v>601</v>
      </c>
      <c r="J513" s="103" t="s">
        <v>1263</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hidden="1" outlineLevel="2" x14ac:dyDescent="0.25">
      <c r="A514" s="50"/>
      <c r="B514" s="59"/>
      <c r="C514" s="52">
        <f t="shared" si="68"/>
        <v>3</v>
      </c>
      <c r="D514" s="80"/>
      <c r="E514" s="75"/>
      <c r="F514" s="75" t="s">
        <v>1359</v>
      </c>
      <c r="G514" s="80"/>
      <c r="H514" s="83" t="s">
        <v>1360</v>
      </c>
      <c r="I514" s="103" t="s">
        <v>601</v>
      </c>
      <c r="J514" s="103" t="s">
        <v>1263</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hidden="1" outlineLevel="2" x14ac:dyDescent="0.25">
      <c r="A515" s="50"/>
      <c r="B515" s="59"/>
      <c r="C515" s="52">
        <f t="shared" si="68"/>
        <v>3</v>
      </c>
      <c r="D515" s="80"/>
      <c r="E515" s="75"/>
      <c r="F515" s="75" t="s">
        <v>1361</v>
      </c>
      <c r="G515" s="80"/>
      <c r="H515" s="83" t="s">
        <v>1362</v>
      </c>
      <c r="I515" s="103" t="s">
        <v>601</v>
      </c>
      <c r="J515" s="103" t="s">
        <v>1263</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hidden="1" outlineLevel="2" x14ac:dyDescent="0.25">
      <c r="A516" s="50"/>
      <c r="B516" s="59"/>
      <c r="C516" s="52">
        <f t="shared" si="68"/>
        <v>3</v>
      </c>
      <c r="D516" s="80"/>
      <c r="E516" s="75"/>
      <c r="F516" s="75" t="s">
        <v>1363</v>
      </c>
      <c r="G516" s="80"/>
      <c r="H516" s="83" t="s">
        <v>1364</v>
      </c>
      <c r="I516" s="103" t="s">
        <v>601</v>
      </c>
      <c r="J516" s="103" t="s">
        <v>1263</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hidden="1" outlineLevel="2" x14ac:dyDescent="0.25">
      <c r="A517" s="50"/>
      <c r="B517" s="59"/>
      <c r="C517" s="52">
        <f t="shared" si="68"/>
        <v>3</v>
      </c>
      <c r="D517" s="80"/>
      <c r="E517" s="75"/>
      <c r="F517" s="75" t="s">
        <v>1365</v>
      </c>
      <c r="G517" s="80"/>
      <c r="H517" s="83" t="s">
        <v>1366</v>
      </c>
      <c r="I517" s="103" t="s">
        <v>601</v>
      </c>
      <c r="J517" s="103" t="s">
        <v>1263</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hidden="1" outlineLevel="2" x14ac:dyDescent="0.25">
      <c r="A518" s="50"/>
      <c r="B518" s="59"/>
      <c r="C518" s="52">
        <f t="shared" si="68"/>
        <v>3</v>
      </c>
      <c r="D518" s="80"/>
      <c r="E518" s="75"/>
      <c r="F518" s="75" t="s">
        <v>1367</v>
      </c>
      <c r="G518" s="80"/>
      <c r="H518" s="83" t="s">
        <v>1368</v>
      </c>
      <c r="I518" s="103" t="s">
        <v>601</v>
      </c>
      <c r="J518" s="103" t="s">
        <v>1263</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1369</v>
      </c>
      <c r="G519" s="80"/>
      <c r="H519" s="298" t="s">
        <v>1370</v>
      </c>
      <c r="I519" s="144"/>
      <c r="J519" s="144" t="s">
        <v>1163</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1371</v>
      </c>
      <c r="G520" s="80"/>
      <c r="H520" s="83" t="s">
        <v>704</v>
      </c>
      <c r="I520" s="103" t="s">
        <v>601</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1372</v>
      </c>
      <c r="G521" s="80"/>
      <c r="H521" s="83"/>
      <c r="I521" s="103" t="s">
        <v>601</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1373</v>
      </c>
      <c r="G522" s="80"/>
      <c r="H522" s="83"/>
      <c r="I522" s="103" t="s">
        <v>601</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1374</v>
      </c>
      <c r="G523" s="80"/>
      <c r="H523" s="83" t="s">
        <v>704</v>
      </c>
      <c r="I523" s="103" t="s">
        <v>601</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1375</v>
      </c>
      <c r="G524" s="80"/>
      <c r="H524" s="83"/>
      <c r="I524" s="103" t="s">
        <v>601</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1376</v>
      </c>
      <c r="G525" s="80"/>
      <c r="H525" s="83"/>
      <c r="I525" s="103" t="s">
        <v>601</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1377</v>
      </c>
      <c r="G526" s="80"/>
      <c r="H526" s="83" t="s">
        <v>704</v>
      </c>
      <c r="I526" s="103" t="s">
        <v>601</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1378</v>
      </c>
      <c r="G527" s="80"/>
      <c r="H527" s="83"/>
      <c r="I527" s="103" t="s">
        <v>601</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1379</v>
      </c>
      <c r="G528" s="80"/>
      <c r="H528" s="83"/>
      <c r="I528" s="103" t="s">
        <v>601</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1380</v>
      </c>
      <c r="G529" s="80"/>
      <c r="H529" s="83" t="s">
        <v>704</v>
      </c>
      <c r="I529" s="103" t="s">
        <v>601</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1381</v>
      </c>
      <c r="G530" s="80"/>
      <c r="H530" s="83"/>
      <c r="I530" s="103" t="s">
        <v>601</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1382</v>
      </c>
      <c r="G531" s="80"/>
      <c r="H531" s="83"/>
      <c r="I531" s="103" t="s">
        <v>601</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1383</v>
      </c>
      <c r="G532" s="80"/>
      <c r="H532" s="83" t="s">
        <v>704</v>
      </c>
      <c r="I532" s="103" t="s">
        <v>601</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1384</v>
      </c>
      <c r="G533" s="80"/>
      <c r="H533" s="83"/>
      <c r="I533" s="103" t="s">
        <v>601</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1385</v>
      </c>
      <c r="G534" s="80"/>
      <c r="H534" s="83"/>
      <c r="I534" s="103" t="s">
        <v>601</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1386</v>
      </c>
      <c r="G535" s="80"/>
      <c r="H535" s="83" t="s">
        <v>704</v>
      </c>
      <c r="I535" s="103" t="s">
        <v>601</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1387</v>
      </c>
      <c r="G536" s="80"/>
      <c r="H536" s="83"/>
      <c r="I536" s="103" t="s">
        <v>601</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1388</v>
      </c>
      <c r="G537" s="80"/>
      <c r="H537" s="83"/>
      <c r="I537" s="103" t="s">
        <v>601</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1389</v>
      </c>
      <c r="G538" s="80"/>
      <c r="H538" s="83" t="s">
        <v>704</v>
      </c>
      <c r="I538" s="103" t="s">
        <v>601</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1390</v>
      </c>
      <c r="G539" s="80"/>
      <c r="H539" s="83"/>
      <c r="I539" s="103" t="s">
        <v>601</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1391</v>
      </c>
      <c r="G540" s="80"/>
      <c r="H540" s="83"/>
      <c r="I540" s="103" t="s">
        <v>601</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1392</v>
      </c>
      <c r="G541" s="80"/>
      <c r="H541" s="83" t="s">
        <v>704</v>
      </c>
      <c r="I541" s="103" t="s">
        <v>601</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1393</v>
      </c>
      <c r="G542" s="80"/>
      <c r="H542" s="83"/>
      <c r="I542" s="103" t="s">
        <v>601</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1394</v>
      </c>
      <c r="G543" s="80"/>
      <c r="H543" s="83"/>
      <c r="I543" s="103" t="s">
        <v>601</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0"/>
        <v>3</v>
      </c>
      <c r="D544" s="80"/>
      <c r="E544" s="75"/>
      <c r="F544" s="75" t="s">
        <v>1395</v>
      </c>
      <c r="G544" s="80"/>
      <c r="H544" s="83" t="s">
        <v>1396</v>
      </c>
      <c r="I544" s="103" t="s">
        <v>601</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1397</v>
      </c>
      <c r="AE544" s="83"/>
      <c r="AF544" s="104">
        <v>1</v>
      </c>
      <c r="AG544" s="104">
        <v>1</v>
      </c>
      <c r="AH544" s="80"/>
      <c r="AI544" s="62"/>
      <c r="AJ544" s="50"/>
      <c r="AK544" s="50"/>
      <c r="AL544" s="50"/>
    </row>
    <row r="545" spans="1:38" hidden="1" outlineLevel="2" x14ac:dyDescent="0.25">
      <c r="A545" s="50"/>
      <c r="B545" s="59"/>
      <c r="C545" s="52">
        <f t="shared" si="70"/>
        <v>3</v>
      </c>
      <c r="D545" s="80"/>
      <c r="E545" s="75"/>
      <c r="F545" s="75" t="s">
        <v>1398</v>
      </c>
      <c r="G545" s="80"/>
      <c r="H545" s="83" t="s">
        <v>1399</v>
      </c>
      <c r="I545" s="103" t="s">
        <v>601</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0"/>
        <v>3</v>
      </c>
      <c r="D546" s="80"/>
      <c r="E546" s="75"/>
      <c r="F546" s="75" t="s">
        <v>1400</v>
      </c>
      <c r="G546" s="80"/>
      <c r="H546" s="83" t="s">
        <v>1401</v>
      </c>
      <c r="I546" s="103" t="s">
        <v>601</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0"/>
        <v>3</v>
      </c>
      <c r="D547" s="80"/>
      <c r="E547" s="75"/>
      <c r="F547" s="75" t="s">
        <v>1402</v>
      </c>
      <c r="G547" s="80"/>
      <c r="H547" s="83" t="s">
        <v>1403</v>
      </c>
      <c r="I547" s="103" t="s">
        <v>601</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1397</v>
      </c>
      <c r="AE547" s="83"/>
      <c r="AF547" s="104">
        <v>1</v>
      </c>
      <c r="AG547" s="104">
        <v>1</v>
      </c>
      <c r="AH547" s="80"/>
      <c r="AI547" s="62"/>
      <c r="AJ547" s="50"/>
      <c r="AK547" s="50"/>
      <c r="AL547" s="50"/>
    </row>
    <row r="548" spans="1:38" hidden="1" outlineLevel="2" x14ac:dyDescent="0.25">
      <c r="A548" s="50"/>
      <c r="B548" s="59"/>
      <c r="C548" s="52">
        <f t="shared" si="70"/>
        <v>3</v>
      </c>
      <c r="D548" s="80"/>
      <c r="E548" s="75"/>
      <c r="F548" s="75" t="s">
        <v>1404</v>
      </c>
      <c r="G548" s="80"/>
      <c r="H548" s="83" t="s">
        <v>1405</v>
      </c>
      <c r="I548" s="103" t="s">
        <v>601</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0"/>
        <v>3</v>
      </c>
      <c r="D549" s="80"/>
      <c r="E549" s="75"/>
      <c r="F549" s="75" t="s">
        <v>1406</v>
      </c>
      <c r="G549" s="80"/>
      <c r="H549" s="83" t="s">
        <v>1407</v>
      </c>
      <c r="I549" s="103" t="s">
        <v>601</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0"/>
        <v>3</v>
      </c>
      <c r="D550" s="80"/>
      <c r="E550" s="75"/>
      <c r="F550" s="75" t="s">
        <v>1408</v>
      </c>
      <c r="G550" s="80"/>
      <c r="H550" s="83" t="s">
        <v>1409</v>
      </c>
      <c r="I550" s="103"/>
      <c r="J550" s="103" t="s">
        <v>1306</v>
      </c>
      <c r="K550" s="104">
        <v>1.1499999999999999</v>
      </c>
      <c r="L550" s="104">
        <v>1.1499999999999999</v>
      </c>
      <c r="M550" s="104">
        <v>1.1499999999999999</v>
      </c>
      <c r="N550" s="104">
        <v>1.1499999999999999</v>
      </c>
      <c r="O550" s="104">
        <v>1.1499999999999999</v>
      </c>
      <c r="P550" s="104">
        <v>1.1499999999999999</v>
      </c>
      <c r="Q550" s="83"/>
      <c r="R550" s="83" t="s">
        <v>612</v>
      </c>
      <c r="S550" s="83" t="s">
        <v>612</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hidden="1" outlineLevel="2" x14ac:dyDescent="0.25">
      <c r="A551" s="50"/>
      <c r="B551" s="59"/>
      <c r="C551" s="52">
        <f t="shared" si="70"/>
        <v>3</v>
      </c>
      <c r="D551" s="80"/>
      <c r="E551" s="75"/>
      <c r="F551" s="75" t="s">
        <v>1410</v>
      </c>
      <c r="G551" s="80"/>
      <c r="H551" s="83" t="s">
        <v>1411</v>
      </c>
      <c r="I551" s="103"/>
      <c r="J551" s="103" t="s">
        <v>1306</v>
      </c>
      <c r="K551" s="104">
        <v>1</v>
      </c>
      <c r="L551" s="104">
        <v>1</v>
      </c>
      <c r="M551" s="104">
        <v>1</v>
      </c>
      <c r="N551" s="104">
        <v>1</v>
      </c>
      <c r="O551" s="104">
        <v>1</v>
      </c>
      <c r="P551" s="104">
        <v>1</v>
      </c>
      <c r="Q551" s="83"/>
      <c r="R551" s="83" t="s">
        <v>612</v>
      </c>
      <c r="S551" s="83" t="s">
        <v>612</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hidden="1" outlineLevel="2" x14ac:dyDescent="0.25">
      <c r="A552" s="50"/>
      <c r="B552" s="59"/>
      <c r="C552" s="52">
        <f t="shared" si="70"/>
        <v>3</v>
      </c>
      <c r="D552" s="80"/>
      <c r="E552" s="75"/>
      <c r="F552" s="75" t="s">
        <v>1412</v>
      </c>
      <c r="G552" s="80"/>
      <c r="H552" s="83" t="s">
        <v>1413</v>
      </c>
      <c r="I552" s="103"/>
      <c r="J552" s="103" t="s">
        <v>1306</v>
      </c>
      <c r="K552" s="104">
        <v>1</v>
      </c>
      <c r="L552" s="104">
        <v>1</v>
      </c>
      <c r="M552" s="104">
        <v>1</v>
      </c>
      <c r="N552" s="104">
        <v>1</v>
      </c>
      <c r="O552" s="104">
        <v>1</v>
      </c>
      <c r="P552" s="104">
        <v>1</v>
      </c>
      <c r="Q552" s="83"/>
      <c r="R552" s="83" t="s">
        <v>612</v>
      </c>
      <c r="S552" s="83" t="s">
        <v>612</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hidden="1" outlineLevel="2" x14ac:dyDescent="0.25">
      <c r="A553" s="50"/>
      <c r="B553" s="59"/>
      <c r="C553" s="52">
        <f t="shared" si="70"/>
        <v>3</v>
      </c>
      <c r="D553" s="80"/>
      <c r="E553" s="75"/>
      <c r="F553" s="75" t="s">
        <v>1414</v>
      </c>
      <c r="G553" s="80"/>
      <c r="H553" s="83" t="s">
        <v>1415</v>
      </c>
      <c r="I553" s="103"/>
      <c r="J553" s="103" t="s">
        <v>1306</v>
      </c>
      <c r="K553" s="104">
        <v>1.4</v>
      </c>
      <c r="L553" s="104">
        <v>1.4</v>
      </c>
      <c r="M553" s="104">
        <v>1.4</v>
      </c>
      <c r="N553" s="104">
        <v>1.4</v>
      </c>
      <c r="O553" s="104">
        <v>1.4</v>
      </c>
      <c r="P553" s="104">
        <v>1.4</v>
      </c>
      <c r="Q553" s="83"/>
      <c r="R553" s="83" t="s">
        <v>612</v>
      </c>
      <c r="S553" s="83" t="s">
        <v>612</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hidden="1" outlineLevel="2" x14ac:dyDescent="0.25">
      <c r="A554" s="50"/>
      <c r="B554" s="59"/>
      <c r="C554" s="52">
        <f t="shared" si="70"/>
        <v>3</v>
      </c>
      <c r="D554" s="80"/>
      <c r="E554" s="75"/>
      <c r="F554" s="75" t="s">
        <v>1416</v>
      </c>
      <c r="G554" s="80"/>
      <c r="H554" s="83" t="s">
        <v>1417</v>
      </c>
      <c r="I554" s="103"/>
      <c r="J554" s="103" t="s">
        <v>1306</v>
      </c>
      <c r="K554" s="104">
        <v>1</v>
      </c>
      <c r="L554" s="104">
        <v>1</v>
      </c>
      <c r="M554" s="104">
        <v>1</v>
      </c>
      <c r="N554" s="104">
        <v>1</v>
      </c>
      <c r="O554" s="104">
        <v>1</v>
      </c>
      <c r="P554" s="104">
        <v>1</v>
      </c>
      <c r="Q554" s="83"/>
      <c r="R554" s="83" t="s">
        <v>612</v>
      </c>
      <c r="S554" s="83" t="s">
        <v>612</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hidden="1" outlineLevel="2" x14ac:dyDescent="0.25">
      <c r="A555" s="50"/>
      <c r="B555" s="59"/>
      <c r="C555" s="52">
        <f t="shared" si="70"/>
        <v>3</v>
      </c>
      <c r="D555" s="80"/>
      <c r="E555" s="75"/>
      <c r="F555" s="75" t="s">
        <v>1418</v>
      </c>
      <c r="G555" s="80"/>
      <c r="H555" s="83" t="s">
        <v>1419</v>
      </c>
      <c r="I555" s="103"/>
      <c r="J555" s="103" t="s">
        <v>1306</v>
      </c>
      <c r="K555" s="104">
        <v>1.2</v>
      </c>
      <c r="L555" s="104">
        <v>1.2</v>
      </c>
      <c r="M555" s="104">
        <v>1.2</v>
      </c>
      <c r="N555" s="104">
        <v>1.2</v>
      </c>
      <c r="O555" s="104">
        <v>1.2</v>
      </c>
      <c r="P555" s="104">
        <v>1.2</v>
      </c>
      <c r="Q555" s="83"/>
      <c r="R555" s="83" t="s">
        <v>612</v>
      </c>
      <c r="S555" s="83" t="s">
        <v>612</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hidden="1" outlineLevel="2" x14ac:dyDescent="0.25">
      <c r="A556" s="50"/>
      <c r="B556" s="59"/>
      <c r="C556" s="52">
        <f t="shared" si="70"/>
        <v>3</v>
      </c>
      <c r="D556" s="80"/>
      <c r="E556" s="75"/>
      <c r="F556" s="75" t="s">
        <v>1420</v>
      </c>
      <c r="G556" s="80"/>
      <c r="H556" s="83" t="s">
        <v>1421</v>
      </c>
      <c r="I556" s="103" t="s">
        <v>601</v>
      </c>
      <c r="J556" s="103" t="s">
        <v>1263</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hidden="1" outlineLevel="2" x14ac:dyDescent="0.25">
      <c r="A557" s="50"/>
      <c r="B557" s="59"/>
      <c r="C557" s="52">
        <f t="shared" si="70"/>
        <v>3</v>
      </c>
      <c r="D557" s="80"/>
      <c r="E557" s="75"/>
      <c r="F557" s="75" t="s">
        <v>1422</v>
      </c>
      <c r="G557" s="80"/>
      <c r="H557" s="83" t="s">
        <v>1423</v>
      </c>
      <c r="I557" s="103" t="s">
        <v>601</v>
      </c>
      <c r="J557" s="103" t="s">
        <v>1263</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hidden="1" outlineLevel="2" x14ac:dyDescent="0.25">
      <c r="A558" s="50"/>
      <c r="B558" s="59"/>
      <c r="C558" s="52">
        <f t="shared" si="70"/>
        <v>3</v>
      </c>
      <c r="D558" s="80"/>
      <c r="E558" s="75"/>
      <c r="F558" s="75" t="s">
        <v>1424</v>
      </c>
      <c r="G558" s="80"/>
      <c r="H558" s="83" t="s">
        <v>1425</v>
      </c>
      <c r="I558" s="103" t="s">
        <v>601</v>
      </c>
      <c r="J558" s="103" t="s">
        <v>1263</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hidden="1" outlineLevel="2" x14ac:dyDescent="0.25">
      <c r="A559" s="50"/>
      <c r="B559" s="59"/>
      <c r="C559" s="52">
        <f t="shared" si="70"/>
        <v>3</v>
      </c>
      <c r="D559" s="80"/>
      <c r="E559" s="75"/>
      <c r="F559" s="75" t="s">
        <v>1426</v>
      </c>
      <c r="G559" s="80"/>
      <c r="H559" s="83" t="s">
        <v>1427</v>
      </c>
      <c r="I559" s="103" t="s">
        <v>601</v>
      </c>
      <c r="J559" s="103" t="s">
        <v>1263</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hidden="1" outlineLevel="2" x14ac:dyDescent="0.25">
      <c r="A560" s="50"/>
      <c r="B560" s="59"/>
      <c r="C560" s="52">
        <f t="shared" si="70"/>
        <v>3</v>
      </c>
      <c r="D560" s="80"/>
      <c r="E560" s="75"/>
      <c r="F560" s="75" t="s">
        <v>1428</v>
      </c>
      <c r="G560" s="80"/>
      <c r="H560" s="83" t="s">
        <v>1429</v>
      </c>
      <c r="I560" s="103" t="s">
        <v>601</v>
      </c>
      <c r="J560" s="103" t="s">
        <v>1263</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1430</v>
      </c>
      <c r="AE560" s="83"/>
      <c r="AF560" s="104">
        <v>1</v>
      </c>
      <c r="AG560" s="104">
        <v>1</v>
      </c>
      <c r="AH560" s="80"/>
      <c r="AI560" s="62"/>
      <c r="AJ560" s="50"/>
      <c r="AK560" s="50"/>
      <c r="AL560" s="50"/>
    </row>
    <row r="561" spans="1:38" hidden="1" outlineLevel="2" collapsed="1" x14ac:dyDescent="0.25">
      <c r="A561" s="50"/>
      <c r="B561" s="59"/>
      <c r="C561" s="52">
        <f t="shared" si="70"/>
        <v>3</v>
      </c>
      <c r="D561" s="80"/>
      <c r="E561" s="75"/>
      <c r="F561" s="75" t="s">
        <v>1431</v>
      </c>
      <c r="G561" s="80"/>
      <c r="H561" s="83" t="s">
        <v>1432</v>
      </c>
      <c r="I561" s="103" t="s">
        <v>601</v>
      </c>
      <c r="J561" s="103" t="s">
        <v>1263</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1433</v>
      </c>
      <c r="G562" s="80"/>
      <c r="H562" s="83" t="s">
        <v>704</v>
      </c>
      <c r="I562" s="103" t="s">
        <v>601</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1434</v>
      </c>
      <c r="G563" s="80"/>
      <c r="H563" s="83"/>
      <c r="I563" s="103" t="s">
        <v>601</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1435</v>
      </c>
      <c r="G564" s="80"/>
      <c r="H564" s="83"/>
      <c r="I564" s="103" t="s">
        <v>601</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0"/>
        <v>3</v>
      </c>
      <c r="D565" s="80"/>
      <c r="E565" s="75"/>
      <c r="F565" s="75" t="s">
        <v>1436</v>
      </c>
      <c r="G565" s="80"/>
      <c r="H565" s="83" t="s">
        <v>1437</v>
      </c>
      <c r="I565" s="103"/>
      <c r="J565" s="103" t="s">
        <v>1306</v>
      </c>
      <c r="K565" s="104">
        <f>5.1/5</f>
        <v>1.02</v>
      </c>
      <c r="L565" s="104">
        <f>5.1/5</f>
        <v>1.02</v>
      </c>
      <c r="M565" s="104">
        <v>1</v>
      </c>
      <c r="N565" s="104">
        <v>1</v>
      </c>
      <c r="O565" s="104">
        <v>1</v>
      </c>
      <c r="P565" s="104">
        <v>1</v>
      </c>
      <c r="Q565" s="83"/>
      <c r="R565" s="83" t="s">
        <v>1438</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hidden="1" outlineLevel="2" x14ac:dyDescent="0.25">
      <c r="A566" s="50"/>
      <c r="B566" s="59"/>
      <c r="C566" s="52">
        <f t="shared" si="70"/>
        <v>3</v>
      </c>
      <c r="D566" s="80"/>
      <c r="E566" s="75"/>
      <c r="F566" s="75" t="s">
        <v>1439</v>
      </c>
      <c r="G566" s="80"/>
      <c r="H566" s="83" t="s">
        <v>1440</v>
      </c>
      <c r="I566" s="103"/>
      <c r="J566" s="103" t="s">
        <v>1306</v>
      </c>
      <c r="K566" s="104">
        <f>4.9/5</f>
        <v>0.98000000000000009</v>
      </c>
      <c r="L566" s="104">
        <f>4.9/5</f>
        <v>0.98000000000000009</v>
      </c>
      <c r="M566" s="104">
        <v>1</v>
      </c>
      <c r="N566" s="104">
        <v>1</v>
      </c>
      <c r="O566" s="104">
        <v>1</v>
      </c>
      <c r="P566" s="104">
        <v>1</v>
      </c>
      <c r="Q566" s="83"/>
      <c r="R566" s="83" t="s">
        <v>1441</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hidden="1" outlineLevel="2" x14ac:dyDescent="0.25">
      <c r="A567" s="50"/>
      <c r="B567" s="59"/>
      <c r="C567" s="52">
        <f t="shared" si="70"/>
        <v>3</v>
      </c>
      <c r="D567" s="80"/>
      <c r="E567" s="75"/>
      <c r="F567" s="75" t="s">
        <v>1442</v>
      </c>
      <c r="G567" s="80"/>
      <c r="H567" s="83" t="s">
        <v>1443</v>
      </c>
      <c r="I567" s="103"/>
      <c r="J567" s="103" t="s">
        <v>1306</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hidden="1" outlineLevel="2" x14ac:dyDescent="0.25">
      <c r="A568" s="50"/>
      <c r="B568" s="59"/>
      <c r="C568" s="52">
        <f t="shared" si="70"/>
        <v>3</v>
      </c>
      <c r="D568" s="80"/>
      <c r="E568" s="75"/>
      <c r="F568" s="75" t="s">
        <v>1444</v>
      </c>
      <c r="G568" s="80"/>
      <c r="H568" s="83" t="s">
        <v>1445</v>
      </c>
      <c r="I568" s="103" t="s">
        <v>601</v>
      </c>
      <c r="J568" s="103" t="s">
        <v>1263</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2383</v>
      </c>
      <c r="AE568" s="83"/>
      <c r="AF568" s="104">
        <v>1</v>
      </c>
      <c r="AG568" s="104">
        <v>1</v>
      </c>
      <c r="AH568" s="80"/>
      <c r="AI568" s="62"/>
      <c r="AJ568" s="50"/>
      <c r="AK568" s="50"/>
      <c r="AL568" s="50"/>
    </row>
    <row r="569" spans="1:38" hidden="1" outlineLevel="2" x14ac:dyDescent="0.25">
      <c r="A569" s="50"/>
      <c r="B569" s="59"/>
      <c r="C569" s="52">
        <f t="shared" si="70"/>
        <v>3</v>
      </c>
      <c r="D569" s="80"/>
      <c r="E569" s="75"/>
      <c r="F569" s="75" t="s">
        <v>1446</v>
      </c>
      <c r="G569" s="80"/>
      <c r="H569" s="83" t="s">
        <v>1447</v>
      </c>
      <c r="I569" s="103" t="s">
        <v>601</v>
      </c>
      <c r="J569" s="103" t="s">
        <v>1263</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hidden="1" outlineLevel="2" x14ac:dyDescent="0.25">
      <c r="A570" s="50"/>
      <c r="B570" s="59"/>
      <c r="C570" s="52">
        <f t="shared" si="70"/>
        <v>3</v>
      </c>
      <c r="D570" s="80"/>
      <c r="E570" s="75"/>
      <c r="F570" s="75" t="s">
        <v>1448</v>
      </c>
      <c r="G570" s="80"/>
      <c r="H570" s="83" t="s">
        <v>1449</v>
      </c>
      <c r="I570" s="103" t="s">
        <v>601</v>
      </c>
      <c r="J570" s="103" t="s">
        <v>1263</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hidden="1" outlineLevel="2" x14ac:dyDescent="0.25">
      <c r="A571" s="50"/>
      <c r="B571" s="59"/>
      <c r="C571" s="52">
        <f t="shared" si="70"/>
        <v>3</v>
      </c>
      <c r="D571" s="80"/>
      <c r="E571" s="75"/>
      <c r="F571" s="75" t="s">
        <v>1450</v>
      </c>
      <c r="G571" s="80"/>
      <c r="H571" s="83" t="s">
        <v>1451</v>
      </c>
      <c r="I571" s="103" t="s">
        <v>601</v>
      </c>
      <c r="J571" s="103" t="s">
        <v>1263</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2383</v>
      </c>
      <c r="AE571" s="83"/>
      <c r="AF571" s="104">
        <v>1</v>
      </c>
      <c r="AG571" s="104">
        <v>1</v>
      </c>
      <c r="AH571" s="80"/>
      <c r="AI571" s="62"/>
      <c r="AJ571" s="50"/>
      <c r="AK571" s="50"/>
      <c r="AL571" s="50"/>
    </row>
    <row r="572" spans="1:38" hidden="1" outlineLevel="2" x14ac:dyDescent="0.25">
      <c r="A572" s="50"/>
      <c r="B572" s="59"/>
      <c r="C572" s="52">
        <f t="shared" si="70"/>
        <v>3</v>
      </c>
      <c r="D572" s="80"/>
      <c r="E572" s="75"/>
      <c r="F572" s="75" t="s">
        <v>1452</v>
      </c>
      <c r="G572" s="80"/>
      <c r="H572" s="83" t="s">
        <v>1453</v>
      </c>
      <c r="I572" s="103" t="s">
        <v>601</v>
      </c>
      <c r="J572" s="103" t="s">
        <v>1263</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1454</v>
      </c>
      <c r="AE572" s="83"/>
      <c r="AF572" s="104">
        <v>1</v>
      </c>
      <c r="AG572" s="104">
        <v>1</v>
      </c>
      <c r="AH572" s="80"/>
      <c r="AI572" s="62"/>
      <c r="AJ572" s="50"/>
      <c r="AK572" s="50"/>
      <c r="AL572" s="50"/>
    </row>
    <row r="573" spans="1:38" hidden="1" outlineLevel="2" x14ac:dyDescent="0.25">
      <c r="A573" s="50"/>
      <c r="B573" s="59"/>
      <c r="C573" s="52">
        <f t="shared" si="70"/>
        <v>3</v>
      </c>
      <c r="D573" s="80"/>
      <c r="E573" s="75"/>
      <c r="F573" s="75" t="s">
        <v>1455</v>
      </c>
      <c r="G573" s="80"/>
      <c r="H573" s="83" t="s">
        <v>1456</v>
      </c>
      <c r="I573" s="103" t="s">
        <v>601</v>
      </c>
      <c r="J573" s="103" t="s">
        <v>1263</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hidden="1" outlineLevel="2" x14ac:dyDescent="0.25">
      <c r="A574" s="50"/>
      <c r="B574" s="59"/>
      <c r="C574" s="52">
        <f t="shared" si="70"/>
        <v>3</v>
      </c>
      <c r="D574" s="80"/>
      <c r="E574" s="75"/>
      <c r="F574" s="75" t="s">
        <v>1457</v>
      </c>
      <c r="G574" s="80"/>
      <c r="H574" s="83" t="s">
        <v>1458</v>
      </c>
      <c r="I574" s="103" t="s">
        <v>601</v>
      </c>
      <c r="J574" s="103" t="s">
        <v>1263</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hidden="1" outlineLevel="2" x14ac:dyDescent="0.25">
      <c r="A575" s="50"/>
      <c r="B575" s="59"/>
      <c r="C575" s="52">
        <f t="shared" si="70"/>
        <v>3</v>
      </c>
      <c r="D575" s="80"/>
      <c r="E575" s="75"/>
      <c r="F575" s="75" t="s">
        <v>1459</v>
      </c>
      <c r="G575" s="80"/>
      <c r="H575" s="83" t="s">
        <v>1460</v>
      </c>
      <c r="I575" s="103" t="s">
        <v>601</v>
      </c>
      <c r="J575" s="103" t="s">
        <v>1263</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1461</v>
      </c>
      <c r="AE575" s="83"/>
      <c r="AF575" s="104">
        <v>1</v>
      </c>
      <c r="AG575" s="104">
        <v>1</v>
      </c>
      <c r="AH575" s="80"/>
      <c r="AI575" s="62"/>
      <c r="AJ575" s="50"/>
      <c r="AK575" s="50"/>
      <c r="AL575" s="50"/>
    </row>
    <row r="576" spans="1:38" hidden="1" outlineLevel="2" collapsed="1" x14ac:dyDescent="0.25">
      <c r="A576" s="50"/>
      <c r="B576" s="59"/>
      <c r="C576" s="52">
        <f t="shared" si="70"/>
        <v>3</v>
      </c>
      <c r="D576" s="80"/>
      <c r="E576" s="75"/>
      <c r="F576" s="75" t="s">
        <v>1462</v>
      </c>
      <c r="G576" s="80"/>
      <c r="H576" s="83" t="s">
        <v>1463</v>
      </c>
      <c r="I576" s="103" t="s">
        <v>601</v>
      </c>
      <c r="J576" s="103" t="s">
        <v>1263</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1464</v>
      </c>
      <c r="G577" s="80"/>
      <c r="H577" s="83" t="s">
        <v>704</v>
      </c>
      <c r="I577" s="103" t="s">
        <v>601</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1465</v>
      </c>
      <c r="G578" s="80"/>
      <c r="H578" s="83"/>
      <c r="I578" s="103" t="s">
        <v>601</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1466</v>
      </c>
      <c r="G579" s="80"/>
      <c r="H579" s="83"/>
      <c r="I579" s="103" t="s">
        <v>601</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0"/>
        <v>3</v>
      </c>
      <c r="D580" s="80"/>
      <c r="E580" s="75"/>
      <c r="F580" s="75" t="s">
        <v>1467</v>
      </c>
      <c r="G580" s="80"/>
      <c r="H580" s="83" t="s">
        <v>1468</v>
      </c>
      <c r="I580" s="103" t="s">
        <v>601</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1469</v>
      </c>
      <c r="AE580" s="83"/>
      <c r="AF580" s="104">
        <v>1</v>
      </c>
      <c r="AG580" s="104">
        <v>1</v>
      </c>
      <c r="AH580" s="80"/>
      <c r="AI580" s="62"/>
      <c r="AJ580" s="50"/>
      <c r="AK580" s="50"/>
      <c r="AL580" s="50"/>
    </row>
    <row r="581" spans="1:38" hidden="1" outlineLevel="2" x14ac:dyDescent="0.25">
      <c r="A581" s="50"/>
      <c r="B581" s="59"/>
      <c r="C581" s="52">
        <f t="shared" si="70"/>
        <v>3</v>
      </c>
      <c r="D581" s="80"/>
      <c r="E581" s="75"/>
      <c r="F581" s="75" t="s">
        <v>1470</v>
      </c>
      <c r="G581" s="80"/>
      <c r="H581" s="83" t="s">
        <v>1471</v>
      </c>
      <c r="I581" s="103" t="s">
        <v>601</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1472</v>
      </c>
      <c r="AE581" s="83"/>
      <c r="AF581" s="104">
        <v>1</v>
      </c>
      <c r="AG581" s="104">
        <v>1</v>
      </c>
      <c r="AH581" s="80"/>
      <c r="AI581" s="62"/>
      <c r="AJ581" s="50"/>
      <c r="AK581" s="50"/>
      <c r="AL581" s="50"/>
    </row>
    <row r="582" spans="1:38" hidden="1" outlineLevel="2" x14ac:dyDescent="0.25">
      <c r="A582" s="50"/>
      <c r="B582" s="59"/>
      <c r="C582" s="52">
        <f t="shared" si="70"/>
        <v>3</v>
      </c>
      <c r="D582" s="80"/>
      <c r="E582" s="75"/>
      <c r="F582" s="75" t="s">
        <v>1473</v>
      </c>
      <c r="G582" s="80"/>
      <c r="H582" s="83" t="s">
        <v>1474</v>
      </c>
      <c r="I582" s="103" t="s">
        <v>601</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0"/>
        <v>3</v>
      </c>
      <c r="D583" s="80"/>
      <c r="E583" s="75"/>
      <c r="F583" s="75" t="s">
        <v>1475</v>
      </c>
      <c r="G583" s="80"/>
      <c r="H583" s="83" t="s">
        <v>1476</v>
      </c>
      <c r="I583" s="103" t="s">
        <v>601</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hidden="1" outlineLevel="2" x14ac:dyDescent="0.25">
      <c r="A584" s="50"/>
      <c r="B584" s="59"/>
      <c r="C584" s="52">
        <f t="shared" si="70"/>
        <v>3</v>
      </c>
      <c r="D584" s="80"/>
      <c r="E584" s="75"/>
      <c r="F584" s="75" t="s">
        <v>1477</v>
      </c>
      <c r="G584" s="80"/>
      <c r="H584" s="83" t="s">
        <v>1478</v>
      </c>
      <c r="I584" s="103" t="s">
        <v>601</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hidden="1" outlineLevel="2" x14ac:dyDescent="0.25">
      <c r="A585" s="50"/>
      <c r="B585" s="59"/>
      <c r="C585" s="52">
        <f t="shared" si="70"/>
        <v>3</v>
      </c>
      <c r="D585" s="80"/>
      <c r="E585" s="75"/>
      <c r="F585" s="75" t="s">
        <v>1479</v>
      </c>
      <c r="G585" s="80"/>
      <c r="H585" s="83" t="s">
        <v>1480</v>
      </c>
      <c r="I585" s="103" t="s">
        <v>601</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hidden="1" outlineLevel="2" x14ac:dyDescent="0.25">
      <c r="A586" s="50"/>
      <c r="B586" s="59"/>
      <c r="C586" s="52">
        <f t="shared" si="70"/>
        <v>3</v>
      </c>
      <c r="D586" s="80"/>
      <c r="E586" s="75"/>
      <c r="F586" s="75" t="s">
        <v>1481</v>
      </c>
      <c r="G586" s="80"/>
      <c r="H586" s="83" t="s">
        <v>704</v>
      </c>
      <c r="I586" s="103" t="s">
        <v>601</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0"/>
        <v>3</v>
      </c>
      <c r="D587" s="80"/>
      <c r="E587" s="75"/>
      <c r="F587" s="75" t="s">
        <v>1482</v>
      </c>
      <c r="G587" s="80"/>
      <c r="H587" s="83"/>
      <c r="I587" s="103" t="s">
        <v>601</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0"/>
        <v>3</v>
      </c>
      <c r="D588" s="80"/>
      <c r="E588" s="75"/>
      <c r="F588" s="75" t="s">
        <v>1483</v>
      </c>
      <c r="G588" s="80"/>
      <c r="H588" s="83"/>
      <c r="I588" s="103" t="s">
        <v>601</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0"/>
        <v>3</v>
      </c>
      <c r="D589" s="80"/>
      <c r="E589" s="75"/>
      <c r="F589" s="75" t="s">
        <v>1484</v>
      </c>
      <c r="G589" s="80"/>
      <c r="H589" s="83" t="s">
        <v>1485</v>
      </c>
      <c r="I589" s="103" t="s">
        <v>601</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0"/>
        <v>3</v>
      </c>
      <c r="D590" s="80"/>
      <c r="E590" s="75"/>
      <c r="F590" s="75" t="s">
        <v>1486</v>
      </c>
      <c r="G590" s="80"/>
      <c r="H590" s="83" t="s">
        <v>1487</v>
      </c>
      <c r="I590" s="103" t="s">
        <v>601</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1488</v>
      </c>
      <c r="AE590" s="83"/>
      <c r="AF590" s="104">
        <v>1</v>
      </c>
      <c r="AG590" s="104">
        <v>1</v>
      </c>
      <c r="AH590" s="80"/>
      <c r="AI590" s="62"/>
      <c r="AJ590" s="50"/>
      <c r="AK590" s="50"/>
      <c r="AL590" s="50"/>
    </row>
    <row r="591" spans="1:38" hidden="1" outlineLevel="2" x14ac:dyDescent="0.25">
      <c r="A591" s="50"/>
      <c r="B591" s="59"/>
      <c r="C591" s="52">
        <f t="shared" si="70"/>
        <v>3</v>
      </c>
      <c r="D591" s="80"/>
      <c r="E591" s="75"/>
      <c r="F591" s="75" t="s">
        <v>1489</v>
      </c>
      <c r="G591" s="80"/>
      <c r="H591" s="83" t="s">
        <v>1490</v>
      </c>
      <c r="I591" s="103" t="s">
        <v>601</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1491</v>
      </c>
      <c r="G592" s="80"/>
      <c r="H592" s="298" t="s">
        <v>1492</v>
      </c>
      <c r="I592" s="144"/>
      <c r="J592" s="144" t="s">
        <v>1163</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1493</v>
      </c>
      <c r="G593" s="80"/>
      <c r="H593" s="83" t="s">
        <v>704</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1494</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1495</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1496</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1497</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1498</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1499</v>
      </c>
      <c r="G599" s="80"/>
      <c r="H599" s="83" t="s">
        <v>704</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1500</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1501</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1502</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1503</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1504</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1505</v>
      </c>
      <c r="G605" s="80"/>
      <c r="H605" s="83" t="s">
        <v>704</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1506</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1507</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1508</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1509</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1510</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1511</v>
      </c>
      <c r="G611" s="80"/>
      <c r="H611" s="83" t="s">
        <v>704</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1512</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1513</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1514</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1515</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1516</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1517</v>
      </c>
      <c r="G617" s="80"/>
      <c r="H617" s="83" t="s">
        <v>704</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1518</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1519</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1520</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1521</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1522</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1523</v>
      </c>
      <c r="G623" s="80"/>
      <c r="H623" s="83" t="s">
        <v>704</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1524</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1525</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1526</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1527</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1528</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1529</v>
      </c>
      <c r="G629" s="80"/>
      <c r="H629" s="83" t="s">
        <v>704</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1530</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1531</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1532</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1533</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1534</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1535</v>
      </c>
      <c r="G635" s="80"/>
      <c r="H635" s="83" t="s">
        <v>704</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1536</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1537</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1538</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1539</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1540</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79">INT($C$40)+2</f>
        <v>3</v>
      </c>
      <c r="D641" s="80"/>
      <c r="E641" s="75"/>
      <c r="F641" s="75" t="s">
        <v>1541</v>
      </c>
      <c r="G641" s="80"/>
      <c r="H641" s="83" t="s">
        <v>1542</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1543</v>
      </c>
      <c r="AE641" s="83"/>
      <c r="AF641" s="315">
        <f>AF$741</f>
        <v>1</v>
      </c>
      <c r="AG641" s="315">
        <f>AG$741</f>
        <v>1</v>
      </c>
      <c r="AH641" s="80"/>
      <c r="AI641" s="62"/>
      <c r="AJ641" s="50"/>
      <c r="AK641" s="50"/>
      <c r="AL641" s="50"/>
    </row>
    <row r="642" spans="1:38" hidden="1" outlineLevel="2" x14ac:dyDescent="0.25">
      <c r="A642" s="50"/>
      <c r="B642" s="59"/>
      <c r="C642" s="52">
        <f t="shared" si="79"/>
        <v>3</v>
      </c>
      <c r="D642" s="80"/>
      <c r="E642" s="75"/>
      <c r="F642" s="75" t="s">
        <v>1544</v>
      </c>
      <c r="G642" s="80"/>
      <c r="H642" s="83" t="s">
        <v>1545</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79"/>
        <v>3</v>
      </c>
      <c r="D643" s="80"/>
      <c r="E643" s="75"/>
      <c r="F643" s="75" t="s">
        <v>1546</v>
      </c>
      <c r="G643" s="80"/>
      <c r="H643" s="83" t="s">
        <v>1547</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79"/>
        <v>3</v>
      </c>
      <c r="D644" s="80"/>
      <c r="E644" s="75"/>
      <c r="F644" s="75" t="s">
        <v>1548</v>
      </c>
      <c r="G644" s="80"/>
      <c r="H644" s="83" t="s">
        <v>1549</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79"/>
        <v>3</v>
      </c>
      <c r="D645" s="80"/>
      <c r="E645" s="75"/>
      <c r="F645" s="75" t="s">
        <v>1550</v>
      </c>
      <c r="G645" s="80"/>
      <c r="H645" s="83" t="s">
        <v>1551</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79"/>
        <v>3</v>
      </c>
      <c r="D646" s="80"/>
      <c r="E646" s="75"/>
      <c r="F646" s="75" t="s">
        <v>1552</v>
      </c>
      <c r="G646" s="80"/>
      <c r="H646" s="83" t="s">
        <v>1553</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1554</v>
      </c>
      <c r="G647" s="80"/>
      <c r="H647" s="83" t="s">
        <v>704</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1555</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1556</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1557</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1558</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1559</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1560</v>
      </c>
      <c r="G653" s="80"/>
      <c r="H653" s="83" t="s">
        <v>704</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1561</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1562</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1563</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1564</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1565</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1566</v>
      </c>
      <c r="G659" s="80"/>
      <c r="H659" s="83" t="s">
        <v>704</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1567</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1568</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1569</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1570</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1571</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6">INT($C$40)+2</f>
        <v>3</v>
      </c>
      <c r="D665" s="80"/>
      <c r="E665" s="75"/>
      <c r="F665" s="75" t="s">
        <v>1572</v>
      </c>
      <c r="G665" s="80"/>
      <c r="H665" s="83" t="s">
        <v>1573</v>
      </c>
      <c r="I665" s="103" t="s">
        <v>796</v>
      </c>
      <c r="J665" s="103" t="s">
        <v>1263</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1574</v>
      </c>
      <c r="AE665" s="83"/>
      <c r="AF665" s="104">
        <v>1</v>
      </c>
      <c r="AG665" s="104">
        <v>1</v>
      </c>
      <c r="AH665" s="80"/>
      <c r="AI665" s="62"/>
      <c r="AJ665" s="50"/>
      <c r="AK665" s="50"/>
      <c r="AL665" s="50"/>
    </row>
    <row r="666" spans="1:38" hidden="1" outlineLevel="2" x14ac:dyDescent="0.25">
      <c r="A666" s="50"/>
      <c r="B666" s="59"/>
      <c r="C666" s="52">
        <f t="shared" si="86"/>
        <v>3</v>
      </c>
      <c r="D666" s="80"/>
      <c r="E666" s="75"/>
      <c r="F666" s="75" t="s">
        <v>1575</v>
      </c>
      <c r="G666" s="80"/>
      <c r="H666" s="83" t="s">
        <v>1576</v>
      </c>
      <c r="I666" s="103" t="s">
        <v>796</v>
      </c>
      <c r="J666" s="103" t="s">
        <v>1263</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1577</v>
      </c>
      <c r="AE666" s="83"/>
      <c r="AF666" s="104">
        <v>1</v>
      </c>
      <c r="AG666" s="104">
        <v>1</v>
      </c>
      <c r="AH666" s="80"/>
      <c r="AI666" s="62"/>
      <c r="AJ666" s="50"/>
      <c r="AK666" s="50"/>
      <c r="AL666" s="50"/>
    </row>
    <row r="667" spans="1:38" hidden="1" outlineLevel="2" x14ac:dyDescent="0.25">
      <c r="A667" s="50"/>
      <c r="B667" s="59"/>
      <c r="C667" s="52">
        <f t="shared" si="86"/>
        <v>3</v>
      </c>
      <c r="D667" s="80"/>
      <c r="E667" s="75"/>
      <c r="F667" s="75" t="s">
        <v>1578</v>
      </c>
      <c r="G667" s="80"/>
      <c r="H667" s="83" t="s">
        <v>1579</v>
      </c>
      <c r="I667" s="103" t="s">
        <v>796</v>
      </c>
      <c r="J667" s="103" t="s">
        <v>1263</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1580</v>
      </c>
      <c r="AE667" s="83"/>
      <c r="AF667" s="104">
        <v>1</v>
      </c>
      <c r="AG667" s="104">
        <v>1</v>
      </c>
      <c r="AH667" s="80"/>
      <c r="AI667" s="62"/>
      <c r="AJ667" s="50"/>
      <c r="AK667" s="50"/>
      <c r="AL667" s="50"/>
    </row>
    <row r="668" spans="1:38" hidden="1" outlineLevel="2" x14ac:dyDescent="0.25">
      <c r="A668" s="50"/>
      <c r="B668" s="59"/>
      <c r="C668" s="52">
        <f t="shared" si="86"/>
        <v>3</v>
      </c>
      <c r="D668" s="80"/>
      <c r="E668" s="75"/>
      <c r="F668" s="75" t="s">
        <v>1581</v>
      </c>
      <c r="G668" s="80"/>
      <c r="H668" s="83" t="s">
        <v>1582</v>
      </c>
      <c r="I668" s="103" t="s">
        <v>796</v>
      </c>
      <c r="J668" s="103" t="s">
        <v>1263</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1583</v>
      </c>
      <c r="AE668" s="83"/>
      <c r="AF668" s="104">
        <v>1</v>
      </c>
      <c r="AG668" s="104">
        <v>1</v>
      </c>
      <c r="AH668" s="80"/>
      <c r="AI668" s="62"/>
      <c r="AJ668" s="50"/>
      <c r="AK668" s="50"/>
      <c r="AL668" s="50"/>
    </row>
    <row r="669" spans="1:38" hidden="1" outlineLevel="2" x14ac:dyDescent="0.25">
      <c r="A669" s="50">
        <v>4</v>
      </c>
      <c r="B669" s="59"/>
      <c r="C669" s="52">
        <f t="shared" si="86"/>
        <v>3</v>
      </c>
      <c r="D669" s="80"/>
      <c r="E669" s="75"/>
      <c r="F669" s="75" t="s">
        <v>1584</v>
      </c>
      <c r="G669" s="80"/>
      <c r="H669" s="83" t="s">
        <v>1585</v>
      </c>
      <c r="I669" s="103" t="s">
        <v>796</v>
      </c>
      <c r="J669" s="103" t="s">
        <v>1263</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6"/>
        <v>3</v>
      </c>
      <c r="D670" s="80"/>
      <c r="E670" s="75"/>
      <c r="F670" s="75" t="s">
        <v>1586</v>
      </c>
      <c r="G670" s="80"/>
      <c r="H670" s="83" t="s">
        <v>1587</v>
      </c>
      <c r="I670" s="103" t="s">
        <v>796</v>
      </c>
      <c r="J670" s="103" t="s">
        <v>1263</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6"/>
        <v>3</v>
      </c>
      <c r="D671" s="80"/>
      <c r="E671" s="75"/>
      <c r="F671" s="75" t="s">
        <v>1588</v>
      </c>
      <c r="G671" s="80"/>
      <c r="H671" s="83" t="s">
        <v>1589</v>
      </c>
      <c r="I671" s="103" t="s">
        <v>1590</v>
      </c>
      <c r="J671" s="103" t="s">
        <v>1263</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1574</v>
      </c>
      <c r="AE671" s="83"/>
      <c r="AF671" s="104">
        <v>1</v>
      </c>
      <c r="AG671" s="104">
        <v>1</v>
      </c>
      <c r="AH671" s="80"/>
      <c r="AI671" s="62"/>
      <c r="AJ671" s="50"/>
      <c r="AK671" s="50"/>
      <c r="AL671" s="50"/>
    </row>
    <row r="672" spans="1:38" hidden="1" outlineLevel="2" x14ac:dyDescent="0.25">
      <c r="A672" s="50"/>
      <c r="B672" s="59"/>
      <c r="C672" s="52">
        <f t="shared" si="86"/>
        <v>3</v>
      </c>
      <c r="D672" s="80"/>
      <c r="E672" s="75"/>
      <c r="F672" s="75" t="s">
        <v>1591</v>
      </c>
      <c r="G672" s="80"/>
      <c r="H672" s="83" t="s">
        <v>1592</v>
      </c>
      <c r="I672" s="103" t="s">
        <v>1590</v>
      </c>
      <c r="J672" s="103" t="s">
        <v>1263</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1577</v>
      </c>
      <c r="AE672" s="83"/>
      <c r="AF672" s="104">
        <v>1</v>
      </c>
      <c r="AG672" s="104">
        <v>1</v>
      </c>
      <c r="AH672" s="80"/>
      <c r="AI672" s="62"/>
      <c r="AJ672" s="50"/>
      <c r="AK672" s="50"/>
      <c r="AL672" s="50"/>
    </row>
    <row r="673" spans="1:38" hidden="1" outlineLevel="2" x14ac:dyDescent="0.25">
      <c r="A673" s="50"/>
      <c r="B673" s="59"/>
      <c r="C673" s="52">
        <f t="shared" si="86"/>
        <v>3</v>
      </c>
      <c r="D673" s="80"/>
      <c r="E673" s="75"/>
      <c r="F673" s="75" t="s">
        <v>1593</v>
      </c>
      <c r="G673" s="80"/>
      <c r="H673" s="83" t="s">
        <v>1594</v>
      </c>
      <c r="I673" s="103" t="s">
        <v>1590</v>
      </c>
      <c r="J673" s="103" t="s">
        <v>1263</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1580</v>
      </c>
      <c r="AE673" s="83"/>
      <c r="AF673" s="104">
        <v>1</v>
      </c>
      <c r="AG673" s="104">
        <v>1</v>
      </c>
      <c r="AH673" s="80"/>
      <c r="AI673" s="62"/>
      <c r="AJ673" s="50"/>
      <c r="AK673" s="50"/>
      <c r="AL673" s="50"/>
    </row>
    <row r="674" spans="1:38" hidden="1" outlineLevel="2" x14ac:dyDescent="0.25">
      <c r="A674" s="50"/>
      <c r="B674" s="59"/>
      <c r="C674" s="52">
        <f t="shared" si="86"/>
        <v>3</v>
      </c>
      <c r="D674" s="80"/>
      <c r="E674" s="75"/>
      <c r="F674" s="75" t="s">
        <v>1595</v>
      </c>
      <c r="G674" s="80"/>
      <c r="H674" s="83" t="s">
        <v>1596</v>
      </c>
      <c r="I674" s="103" t="s">
        <v>1590</v>
      </c>
      <c r="J674" s="103" t="s">
        <v>1263</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1597</v>
      </c>
      <c r="AE674" s="83"/>
      <c r="AF674" s="104">
        <v>1</v>
      </c>
      <c r="AG674" s="104">
        <v>1</v>
      </c>
      <c r="AH674" s="80"/>
      <c r="AI674" s="62"/>
      <c r="AJ674" s="50"/>
      <c r="AK674" s="50"/>
      <c r="AL674" s="50"/>
    </row>
    <row r="675" spans="1:38" hidden="1" outlineLevel="2" x14ac:dyDescent="0.25">
      <c r="A675" s="50">
        <v>4</v>
      </c>
      <c r="B675" s="59"/>
      <c r="C675" s="52">
        <f t="shared" si="86"/>
        <v>3</v>
      </c>
      <c r="D675" s="80"/>
      <c r="E675" s="75"/>
      <c r="F675" s="75" t="s">
        <v>1598</v>
      </c>
      <c r="G675" s="80"/>
      <c r="H675" s="83" t="s">
        <v>1599</v>
      </c>
      <c r="I675" s="103" t="s">
        <v>1590</v>
      </c>
      <c r="J675" s="103" t="s">
        <v>1263</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6"/>
        <v>3</v>
      </c>
      <c r="D676" s="80"/>
      <c r="E676" s="75"/>
      <c r="F676" s="75" t="s">
        <v>1600</v>
      </c>
      <c r="G676" s="80"/>
      <c r="H676" s="83" t="s">
        <v>1601</v>
      </c>
      <c r="I676" s="103" t="s">
        <v>1590</v>
      </c>
      <c r="J676" s="103" t="s">
        <v>1263</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1602</v>
      </c>
      <c r="G677" s="80"/>
      <c r="H677" s="83" t="s">
        <v>704</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1603</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1604</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1605</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1606</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1607</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8">INT($C$40)+2</f>
        <v>3</v>
      </c>
      <c r="D683" s="80"/>
      <c r="E683" s="75"/>
      <c r="F683" s="75" t="s">
        <v>1608</v>
      </c>
      <c r="G683" s="80"/>
      <c r="H683" s="83" t="s">
        <v>1609</v>
      </c>
      <c r="I683" s="103"/>
      <c r="J683" s="103" t="s">
        <v>1306</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1543</v>
      </c>
      <c r="AE683" s="83"/>
      <c r="AF683" s="315">
        <f>AF$769</f>
        <v>1</v>
      </c>
      <c r="AG683" s="315">
        <f>AG$769</f>
        <v>1</v>
      </c>
      <c r="AH683" s="80"/>
      <c r="AI683" s="62"/>
      <c r="AJ683" s="50"/>
      <c r="AK683" s="50"/>
      <c r="AL683" s="50"/>
    </row>
    <row r="684" spans="1:38" hidden="1" outlineLevel="2" x14ac:dyDescent="0.25">
      <c r="A684" s="50"/>
      <c r="B684" s="59"/>
      <c r="C684" s="52">
        <f t="shared" si="88"/>
        <v>3</v>
      </c>
      <c r="D684" s="80"/>
      <c r="E684" s="75"/>
      <c r="F684" s="75" t="s">
        <v>1610</v>
      </c>
      <c r="G684" s="80"/>
      <c r="H684" s="83" t="s">
        <v>1611</v>
      </c>
      <c r="I684" s="103"/>
      <c r="J684" s="103" t="s">
        <v>1306</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8"/>
        <v>3</v>
      </c>
      <c r="D685" s="80"/>
      <c r="E685" s="75"/>
      <c r="F685" s="75" t="s">
        <v>1612</v>
      </c>
      <c r="G685" s="80"/>
      <c r="H685" s="83" t="s">
        <v>1613</v>
      </c>
      <c r="I685" s="103"/>
      <c r="J685" s="103" t="s">
        <v>1306</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8"/>
        <v>3</v>
      </c>
      <c r="D686" s="80"/>
      <c r="E686" s="75"/>
      <c r="F686" s="75" t="s">
        <v>1614</v>
      </c>
      <c r="G686" s="80"/>
      <c r="H686" s="83" t="s">
        <v>1615</v>
      </c>
      <c r="I686" s="103"/>
      <c r="J686" s="103" t="s">
        <v>1306</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8"/>
        <v>3</v>
      </c>
      <c r="D687" s="80"/>
      <c r="E687" s="75"/>
      <c r="F687" s="75" t="s">
        <v>1616</v>
      </c>
      <c r="G687" s="80"/>
      <c r="H687" s="83" t="s">
        <v>1617</v>
      </c>
      <c r="I687" s="103"/>
      <c r="J687" s="103" t="s">
        <v>1306</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8"/>
        <v>3</v>
      </c>
      <c r="D688" s="80"/>
      <c r="E688" s="75"/>
      <c r="F688" s="75" t="s">
        <v>1618</v>
      </c>
      <c r="G688" s="80"/>
      <c r="H688" s="83" t="s">
        <v>1619</v>
      </c>
      <c r="I688" s="103"/>
      <c r="J688" s="103" t="s">
        <v>1306</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8"/>
        <v>3</v>
      </c>
      <c r="D689" s="80"/>
      <c r="E689" s="75"/>
      <c r="F689" s="75" t="s">
        <v>1620</v>
      </c>
      <c r="G689" s="80"/>
      <c r="H689" s="83" t="s">
        <v>1621</v>
      </c>
      <c r="I689" s="103" t="s">
        <v>796</v>
      </c>
      <c r="J689" s="103" t="s">
        <v>1263</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1543</v>
      </c>
      <c r="AE689" s="83"/>
      <c r="AF689" s="315">
        <f>AF$773</f>
        <v>1</v>
      </c>
      <c r="AG689" s="315">
        <f>AG$773</f>
        <v>1</v>
      </c>
      <c r="AH689" s="80"/>
      <c r="AI689" s="62"/>
      <c r="AJ689" s="50"/>
      <c r="AK689" s="50"/>
      <c r="AL689" s="50"/>
    </row>
    <row r="690" spans="1:38" hidden="1" outlineLevel="2" x14ac:dyDescent="0.25">
      <c r="A690" s="50"/>
      <c r="B690" s="59"/>
      <c r="C690" s="52">
        <f t="shared" si="88"/>
        <v>3</v>
      </c>
      <c r="D690" s="80"/>
      <c r="E690" s="75"/>
      <c r="F690" s="75" t="s">
        <v>1622</v>
      </c>
      <c r="G690" s="80"/>
      <c r="H690" s="83" t="s">
        <v>1623</v>
      </c>
      <c r="I690" s="103" t="s">
        <v>796</v>
      </c>
      <c r="J690" s="103" t="s">
        <v>1263</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8"/>
        <v>3</v>
      </c>
      <c r="D691" s="80"/>
      <c r="E691" s="75"/>
      <c r="F691" s="75" t="s">
        <v>1624</v>
      </c>
      <c r="G691" s="80"/>
      <c r="H691" s="83" t="s">
        <v>1625</v>
      </c>
      <c r="I691" s="103" t="s">
        <v>796</v>
      </c>
      <c r="J691" s="103" t="s">
        <v>1263</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8"/>
        <v>3</v>
      </c>
      <c r="D692" s="80"/>
      <c r="E692" s="75"/>
      <c r="F692" s="75" t="s">
        <v>1626</v>
      </c>
      <c r="G692" s="80"/>
      <c r="H692" s="83" t="s">
        <v>1627</v>
      </c>
      <c r="I692" s="103" t="s">
        <v>796</v>
      </c>
      <c r="J692" s="103" t="s">
        <v>1263</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8"/>
        <v>3</v>
      </c>
      <c r="D693" s="80"/>
      <c r="E693" s="75"/>
      <c r="F693" s="75" t="s">
        <v>1628</v>
      </c>
      <c r="G693" s="80"/>
      <c r="H693" s="83" t="s">
        <v>1629</v>
      </c>
      <c r="I693" s="103" t="s">
        <v>796</v>
      </c>
      <c r="J693" s="103" t="s">
        <v>1263</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8"/>
        <v>3</v>
      </c>
      <c r="D694" s="80"/>
      <c r="E694" s="75"/>
      <c r="F694" s="75" t="s">
        <v>1630</v>
      </c>
      <c r="G694" s="80"/>
      <c r="H694" s="83" t="s">
        <v>1631</v>
      </c>
      <c r="I694" s="103" t="s">
        <v>796</v>
      </c>
      <c r="J694" s="103" t="s">
        <v>1263</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8"/>
        <v>3</v>
      </c>
      <c r="D695" s="80"/>
      <c r="E695" s="75"/>
      <c r="F695" s="75" t="s">
        <v>1632</v>
      </c>
      <c r="G695" s="80"/>
      <c r="H695" s="83" t="s">
        <v>1633</v>
      </c>
      <c r="I695" s="103" t="s">
        <v>796</v>
      </c>
      <c r="J695" s="103" t="s">
        <v>1263</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1454</v>
      </c>
      <c r="AE695" s="83"/>
      <c r="AF695" s="104">
        <v>1</v>
      </c>
      <c r="AG695" s="104">
        <v>1</v>
      </c>
      <c r="AH695" s="80"/>
      <c r="AI695" s="62"/>
      <c r="AJ695" s="50"/>
      <c r="AK695" s="50"/>
      <c r="AL695" s="50"/>
    </row>
    <row r="696" spans="1:38" hidden="1" outlineLevel="2" x14ac:dyDescent="0.25">
      <c r="A696" s="50"/>
      <c r="B696" s="59"/>
      <c r="C696" s="52">
        <f t="shared" si="88"/>
        <v>3</v>
      </c>
      <c r="D696" s="80"/>
      <c r="E696" s="75"/>
      <c r="F696" s="75" t="s">
        <v>1634</v>
      </c>
      <c r="G696" s="80"/>
      <c r="H696" s="83" t="s">
        <v>1635</v>
      </c>
      <c r="I696" s="103" t="s">
        <v>796</v>
      </c>
      <c r="J696" s="103" t="s">
        <v>1263</v>
      </c>
      <c r="K696" s="83"/>
      <c r="L696" s="83"/>
      <c r="M696" s="83"/>
      <c r="N696" s="83"/>
      <c r="O696" s="83"/>
      <c r="P696" s="83"/>
      <c r="Q696" s="83"/>
      <c r="R696" s="83"/>
      <c r="S696" s="83"/>
      <c r="T696" s="83"/>
      <c r="U696" s="104">
        <v>-4.9400000000000004</v>
      </c>
      <c r="V696" s="307">
        <f t="shared" ref="V696:AB696" si="99">U696</f>
        <v>-4.9400000000000004</v>
      </c>
      <c r="W696" s="307">
        <f t="shared" si="99"/>
        <v>-4.9400000000000004</v>
      </c>
      <c r="X696" s="307">
        <f t="shared" si="99"/>
        <v>-4.9400000000000004</v>
      </c>
      <c r="Y696" s="104">
        <v>-6.04</v>
      </c>
      <c r="Z696" s="307">
        <f t="shared" si="99"/>
        <v>-6.04</v>
      </c>
      <c r="AA696" s="307">
        <f t="shared" si="99"/>
        <v>-6.04</v>
      </c>
      <c r="AB696" s="307">
        <f t="shared" si="99"/>
        <v>-6.04</v>
      </c>
      <c r="AC696" s="83"/>
      <c r="AD696" s="104" t="s">
        <v>2384</v>
      </c>
      <c r="AE696" s="83"/>
      <c r="AF696" s="104">
        <v>1</v>
      </c>
      <c r="AG696" s="104">
        <v>1</v>
      </c>
      <c r="AH696" s="80"/>
      <c r="AI696" s="62"/>
      <c r="AJ696" s="50"/>
      <c r="AK696" s="50"/>
      <c r="AL696" s="50"/>
    </row>
    <row r="697" spans="1:38" hidden="1" outlineLevel="2" x14ac:dyDescent="0.25">
      <c r="A697" s="50"/>
      <c r="B697" s="59"/>
      <c r="C697" s="52">
        <f t="shared" si="88"/>
        <v>3</v>
      </c>
      <c r="D697" s="80"/>
      <c r="E697" s="75"/>
      <c r="F697" s="75" t="s">
        <v>1636</v>
      </c>
      <c r="G697" s="80"/>
      <c r="H697" s="83" t="s">
        <v>1637</v>
      </c>
      <c r="I697" s="103" t="s">
        <v>796</v>
      </c>
      <c r="J697" s="103" t="s">
        <v>1263</v>
      </c>
      <c r="K697" s="83"/>
      <c r="L697" s="83"/>
      <c r="M697" s="83"/>
      <c r="N697" s="83"/>
      <c r="O697" s="83"/>
      <c r="P697" s="83"/>
      <c r="Q697" s="83"/>
      <c r="R697" s="83"/>
      <c r="S697" s="83"/>
      <c r="T697" s="83"/>
      <c r="U697" s="315">
        <f t="shared" ref="U697:AB697" si="100">U696</f>
        <v>-4.9400000000000004</v>
      </c>
      <c r="V697" s="315">
        <f t="shared" si="100"/>
        <v>-4.9400000000000004</v>
      </c>
      <c r="W697" s="315">
        <f t="shared" si="100"/>
        <v>-4.9400000000000004</v>
      </c>
      <c r="X697" s="315">
        <f t="shared" si="100"/>
        <v>-4.9400000000000004</v>
      </c>
      <c r="Y697" s="104">
        <v>-9.49</v>
      </c>
      <c r="Z697" s="315">
        <f t="shared" si="100"/>
        <v>-6.04</v>
      </c>
      <c r="AA697" s="315">
        <f t="shared" si="100"/>
        <v>-6.04</v>
      </c>
      <c r="AB697" s="315">
        <f t="shared" si="100"/>
        <v>-6.04</v>
      </c>
      <c r="AC697" s="83"/>
      <c r="AD697" s="104" t="s">
        <v>1638</v>
      </c>
      <c r="AE697" s="83"/>
      <c r="AF697" s="104">
        <v>1</v>
      </c>
      <c r="AG697" s="104">
        <v>1</v>
      </c>
      <c r="AH697" s="80"/>
      <c r="AI697" s="62"/>
      <c r="AJ697" s="50"/>
      <c r="AK697" s="50"/>
      <c r="AL697" s="50"/>
    </row>
    <row r="698" spans="1:38" hidden="1" outlineLevel="2" x14ac:dyDescent="0.25">
      <c r="A698" s="50"/>
      <c r="B698" s="59"/>
      <c r="C698" s="52">
        <f t="shared" si="88"/>
        <v>3</v>
      </c>
      <c r="D698" s="80"/>
      <c r="E698" s="75"/>
      <c r="F698" s="75" t="s">
        <v>1639</v>
      </c>
      <c r="G698" s="80"/>
      <c r="H698" s="83" t="s">
        <v>1640</v>
      </c>
      <c r="I698" s="103" t="s">
        <v>796</v>
      </c>
      <c r="J698" s="103" t="s">
        <v>1263</v>
      </c>
      <c r="K698" s="83"/>
      <c r="L698" s="83"/>
      <c r="M698" s="83"/>
      <c r="N698" s="83"/>
      <c r="O698" s="83"/>
      <c r="P698" s="83"/>
      <c r="Q698" s="83"/>
      <c r="R698" s="83"/>
      <c r="S698" s="83"/>
      <c r="T698" s="83"/>
      <c r="U698" s="104">
        <v>-1.85</v>
      </c>
      <c r="V698" s="307">
        <f t="shared" ref="V698:AB698" si="101">U698</f>
        <v>-1.85</v>
      </c>
      <c r="W698" s="307">
        <f t="shared" si="101"/>
        <v>-1.85</v>
      </c>
      <c r="X698" s="307">
        <f t="shared" si="101"/>
        <v>-1.85</v>
      </c>
      <c r="Y698" s="315">
        <f>Y696</f>
        <v>-6.04</v>
      </c>
      <c r="Z698" s="307">
        <f t="shared" si="101"/>
        <v>-6.04</v>
      </c>
      <c r="AA698" s="307">
        <f t="shared" si="101"/>
        <v>-6.04</v>
      </c>
      <c r="AB698" s="307">
        <f t="shared" si="101"/>
        <v>-6.04</v>
      </c>
      <c r="AC698" s="83"/>
      <c r="AD698" s="104"/>
      <c r="AE698" s="83"/>
      <c r="AF698" s="104">
        <v>1</v>
      </c>
      <c r="AG698" s="104">
        <v>1</v>
      </c>
      <c r="AH698" s="80"/>
      <c r="AI698" s="62"/>
      <c r="AJ698" s="50"/>
      <c r="AK698" s="50"/>
      <c r="AL698" s="50"/>
    </row>
    <row r="699" spans="1:38" hidden="1" outlineLevel="2" x14ac:dyDescent="0.25">
      <c r="A699" s="50">
        <v>4</v>
      </c>
      <c r="B699" s="59"/>
      <c r="C699" s="52">
        <f t="shared" si="88"/>
        <v>3</v>
      </c>
      <c r="D699" s="80"/>
      <c r="E699" s="75"/>
      <c r="F699" s="75" t="s">
        <v>1641</v>
      </c>
      <c r="G699" s="80"/>
      <c r="H699" s="83" t="s">
        <v>1642</v>
      </c>
      <c r="I699" s="103" t="s">
        <v>796</v>
      </c>
      <c r="J699" s="103" t="s">
        <v>1263</v>
      </c>
      <c r="K699" s="83"/>
      <c r="L699" s="83"/>
      <c r="M699" s="83"/>
      <c r="N699" s="83"/>
      <c r="O699" s="83"/>
      <c r="P699" s="83"/>
      <c r="Q699" s="83"/>
      <c r="R699" s="83"/>
      <c r="S699" s="83"/>
      <c r="T699" s="83"/>
      <c r="U699" s="315">
        <f t="shared" ref="U699:AB699" si="102">U696</f>
        <v>-4.9400000000000004</v>
      </c>
      <c r="V699" s="315">
        <f t="shared" si="102"/>
        <v>-4.9400000000000004</v>
      </c>
      <c r="W699" s="315">
        <f t="shared" si="102"/>
        <v>-4.9400000000000004</v>
      </c>
      <c r="X699" s="315">
        <f t="shared" si="102"/>
        <v>-4.9400000000000004</v>
      </c>
      <c r="Y699" s="315">
        <f>Y697</f>
        <v>-9.49</v>
      </c>
      <c r="Z699" s="315">
        <f t="shared" si="102"/>
        <v>-6.04</v>
      </c>
      <c r="AA699" s="315">
        <f t="shared" si="102"/>
        <v>-6.04</v>
      </c>
      <c r="AB699" s="315">
        <f t="shared" si="102"/>
        <v>-6.04</v>
      </c>
      <c r="AC699" s="83"/>
      <c r="AD699" s="104"/>
      <c r="AE699" s="83"/>
      <c r="AF699" s="104">
        <v>1</v>
      </c>
      <c r="AG699" s="104">
        <v>1</v>
      </c>
      <c r="AH699" s="80"/>
      <c r="AI699" s="62"/>
      <c r="AJ699" s="50"/>
      <c r="AK699" s="50"/>
      <c r="AL699" s="50"/>
    </row>
    <row r="700" spans="1:38" hidden="1" outlineLevel="2" x14ac:dyDescent="0.25">
      <c r="A700" s="50">
        <f>A699</f>
        <v>4</v>
      </c>
      <c r="B700" s="59"/>
      <c r="C700" s="52">
        <f t="shared" si="88"/>
        <v>3</v>
      </c>
      <c r="D700" s="80"/>
      <c r="E700" s="75"/>
      <c r="F700" s="75" t="s">
        <v>1643</v>
      </c>
      <c r="G700" s="80"/>
      <c r="H700" s="83" t="s">
        <v>1644</v>
      </c>
      <c r="I700" s="103" t="s">
        <v>796</v>
      </c>
      <c r="J700" s="103" t="s">
        <v>1263</v>
      </c>
      <c r="K700" s="83"/>
      <c r="L700" s="83"/>
      <c r="M700" s="83"/>
      <c r="N700" s="83"/>
      <c r="O700" s="83"/>
      <c r="P700" s="83"/>
      <c r="Q700" s="83"/>
      <c r="R700" s="83"/>
      <c r="S700" s="83"/>
      <c r="T700" s="83"/>
      <c r="U700" s="315">
        <f t="shared" ref="U700:AB700" si="103">U698</f>
        <v>-1.85</v>
      </c>
      <c r="V700" s="315">
        <f t="shared" si="103"/>
        <v>-1.85</v>
      </c>
      <c r="W700" s="315">
        <f t="shared" si="103"/>
        <v>-1.85</v>
      </c>
      <c r="X700" s="315">
        <f t="shared" si="103"/>
        <v>-1.85</v>
      </c>
      <c r="Y700" s="315">
        <f>Y697</f>
        <v>-9.49</v>
      </c>
      <c r="Z700" s="315">
        <f t="shared" si="103"/>
        <v>-6.04</v>
      </c>
      <c r="AA700" s="315">
        <f t="shared" si="103"/>
        <v>-6.04</v>
      </c>
      <c r="AB700" s="315">
        <f t="shared" si="103"/>
        <v>-6.04</v>
      </c>
      <c r="AC700" s="83"/>
      <c r="AD700" s="104"/>
      <c r="AE700" s="83"/>
      <c r="AF700" s="104">
        <v>1</v>
      </c>
      <c r="AG700" s="104">
        <v>1</v>
      </c>
      <c r="AH700" s="80"/>
      <c r="AI700" s="62"/>
      <c r="AJ700" s="50"/>
      <c r="AK700" s="50"/>
      <c r="AL700" s="50"/>
    </row>
    <row r="701" spans="1:38" hidden="1" outlineLevel="2" x14ac:dyDescent="0.25">
      <c r="A701" s="50"/>
      <c r="B701" s="59"/>
      <c r="C701" s="52">
        <f t="shared" si="88"/>
        <v>3</v>
      </c>
      <c r="D701" s="80"/>
      <c r="E701" s="75"/>
      <c r="F701" s="75" t="s">
        <v>1645</v>
      </c>
      <c r="G701" s="80"/>
      <c r="H701" s="83" t="s">
        <v>1646</v>
      </c>
      <c r="I701" s="103" t="s">
        <v>796</v>
      </c>
      <c r="J701" s="103" t="s">
        <v>1263</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1461</v>
      </c>
      <c r="AE701" s="83"/>
      <c r="AF701" s="104">
        <v>1</v>
      </c>
      <c r="AG701" s="104">
        <v>1</v>
      </c>
      <c r="AH701" s="80"/>
      <c r="AI701" s="62"/>
      <c r="AJ701" s="50"/>
      <c r="AK701" s="50"/>
      <c r="AL701" s="50"/>
    </row>
    <row r="702" spans="1:38" hidden="1" outlineLevel="2" x14ac:dyDescent="0.25">
      <c r="A702" s="50"/>
      <c r="B702" s="59"/>
      <c r="C702" s="52">
        <f t="shared" si="88"/>
        <v>3</v>
      </c>
      <c r="D702" s="80"/>
      <c r="E702" s="75"/>
      <c r="F702" s="75" t="s">
        <v>1647</v>
      </c>
      <c r="G702" s="80"/>
      <c r="H702" s="83" t="s">
        <v>1648</v>
      </c>
      <c r="I702" s="103" t="s">
        <v>796</v>
      </c>
      <c r="J702" s="103" t="s">
        <v>1263</v>
      </c>
      <c r="K702" s="83"/>
      <c r="L702" s="83"/>
      <c r="M702" s="83"/>
      <c r="N702" s="83"/>
      <c r="O702" s="83"/>
      <c r="P702" s="83"/>
      <c r="Q702" s="83"/>
      <c r="R702" s="83"/>
      <c r="S702" s="83"/>
      <c r="T702" s="83"/>
      <c r="U702" s="104">
        <f>-52.3/1000</f>
        <v>-5.2299999999999999E-2</v>
      </c>
      <c r="V702" s="307">
        <f t="shared" ref="V702:AB702" si="104">U702</f>
        <v>-5.2299999999999999E-2</v>
      </c>
      <c r="W702" s="307">
        <f t="shared" si="104"/>
        <v>-5.2299999999999999E-2</v>
      </c>
      <c r="X702" s="307">
        <f t="shared" si="104"/>
        <v>-5.2299999999999999E-2</v>
      </c>
      <c r="Y702" s="307">
        <f t="shared" si="104"/>
        <v>-5.2299999999999999E-2</v>
      </c>
      <c r="Z702" s="307">
        <f t="shared" si="104"/>
        <v>-5.2299999999999999E-2</v>
      </c>
      <c r="AA702" s="307">
        <f t="shared" si="104"/>
        <v>-5.2299999999999999E-2</v>
      </c>
      <c r="AB702" s="307">
        <f t="shared" si="104"/>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8"/>
        <v>3</v>
      </c>
      <c r="D703" s="80"/>
      <c r="E703" s="75"/>
      <c r="F703" s="75" t="s">
        <v>1649</v>
      </c>
      <c r="G703" s="80"/>
      <c r="H703" s="83" t="s">
        <v>1650</v>
      </c>
      <c r="I703" s="103" t="s">
        <v>796</v>
      </c>
      <c r="J703" s="103" t="s">
        <v>1263</v>
      </c>
      <c r="K703" s="83"/>
      <c r="L703" s="83"/>
      <c r="M703" s="83"/>
      <c r="N703" s="83"/>
      <c r="O703" s="83"/>
      <c r="P703" s="83"/>
      <c r="Q703" s="83"/>
      <c r="R703" s="83"/>
      <c r="S703" s="83"/>
      <c r="T703" s="83"/>
      <c r="U703" s="315">
        <f t="shared" ref="U703:AB703" si="105">U702</f>
        <v>-5.2299999999999999E-2</v>
      </c>
      <c r="V703" s="315">
        <f t="shared" si="105"/>
        <v>-5.2299999999999999E-2</v>
      </c>
      <c r="W703" s="315">
        <f t="shared" si="105"/>
        <v>-5.2299999999999999E-2</v>
      </c>
      <c r="X703" s="315">
        <f t="shared" si="105"/>
        <v>-5.2299999999999999E-2</v>
      </c>
      <c r="Y703" s="315">
        <f t="shared" si="105"/>
        <v>-5.2299999999999999E-2</v>
      </c>
      <c r="Z703" s="315">
        <f t="shared" si="105"/>
        <v>-5.2299999999999999E-2</v>
      </c>
      <c r="AA703" s="315">
        <f t="shared" si="105"/>
        <v>-5.2299999999999999E-2</v>
      </c>
      <c r="AB703" s="315">
        <f t="shared" si="105"/>
        <v>-5.2299999999999999E-2</v>
      </c>
      <c r="AC703" s="83"/>
      <c r="AD703" s="104" t="s">
        <v>1638</v>
      </c>
      <c r="AE703" s="83"/>
      <c r="AF703" s="104">
        <v>1</v>
      </c>
      <c r="AG703" s="104">
        <v>1</v>
      </c>
      <c r="AH703" s="80"/>
      <c r="AI703" s="62"/>
      <c r="AJ703" s="50"/>
      <c r="AK703" s="50"/>
      <c r="AL703" s="50"/>
    </row>
    <row r="704" spans="1:38" hidden="1" outlineLevel="2" x14ac:dyDescent="0.25">
      <c r="A704" s="50"/>
      <c r="B704" s="59"/>
      <c r="C704" s="52">
        <f t="shared" si="88"/>
        <v>3</v>
      </c>
      <c r="D704" s="80"/>
      <c r="E704" s="75"/>
      <c r="F704" s="75" t="s">
        <v>1651</v>
      </c>
      <c r="G704" s="80"/>
      <c r="H704" s="83" t="s">
        <v>1652</v>
      </c>
      <c r="I704" s="103" t="s">
        <v>796</v>
      </c>
      <c r="J704" s="103" t="s">
        <v>1263</v>
      </c>
      <c r="K704" s="83"/>
      <c r="L704" s="83"/>
      <c r="M704" s="83"/>
      <c r="N704" s="83"/>
      <c r="O704" s="83"/>
      <c r="P704" s="83"/>
      <c r="Q704" s="83"/>
      <c r="R704" s="83"/>
      <c r="S704" s="83"/>
      <c r="T704" s="83"/>
      <c r="U704" s="104">
        <f>-10.7/1000</f>
        <v>-1.0699999999999999E-2</v>
      </c>
      <c r="V704" s="307">
        <f t="shared" ref="V704:AB704" si="106">U704</f>
        <v>-1.0699999999999999E-2</v>
      </c>
      <c r="W704" s="307">
        <f t="shared" si="106"/>
        <v>-1.0699999999999999E-2</v>
      </c>
      <c r="X704" s="307">
        <f t="shared" si="106"/>
        <v>-1.0699999999999999E-2</v>
      </c>
      <c r="Y704" s="307">
        <f t="shared" si="106"/>
        <v>-1.0699999999999999E-2</v>
      </c>
      <c r="Z704" s="307">
        <f t="shared" si="106"/>
        <v>-1.0699999999999999E-2</v>
      </c>
      <c r="AA704" s="307">
        <f t="shared" si="106"/>
        <v>-1.0699999999999999E-2</v>
      </c>
      <c r="AB704" s="307">
        <f t="shared" si="106"/>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8"/>
        <v>3</v>
      </c>
      <c r="D705" s="80"/>
      <c r="E705" s="75"/>
      <c r="F705" s="75" t="s">
        <v>1653</v>
      </c>
      <c r="G705" s="80"/>
      <c r="H705" s="83" t="s">
        <v>1654</v>
      </c>
      <c r="I705" s="103" t="s">
        <v>796</v>
      </c>
      <c r="J705" s="103" t="s">
        <v>1263</v>
      </c>
      <c r="K705" s="83"/>
      <c r="L705" s="83"/>
      <c r="M705" s="83"/>
      <c r="N705" s="83"/>
      <c r="O705" s="83"/>
      <c r="P705" s="83"/>
      <c r="Q705" s="83"/>
      <c r="R705" s="83"/>
      <c r="S705" s="83"/>
      <c r="T705" s="83"/>
      <c r="U705" s="315">
        <f t="shared" ref="U705:AB706" si="107">U704</f>
        <v>-1.0699999999999999E-2</v>
      </c>
      <c r="V705" s="315">
        <f t="shared" si="107"/>
        <v>-1.0699999999999999E-2</v>
      </c>
      <c r="W705" s="315">
        <f t="shared" si="107"/>
        <v>-1.0699999999999999E-2</v>
      </c>
      <c r="X705" s="315">
        <f t="shared" si="107"/>
        <v>-1.0699999999999999E-2</v>
      </c>
      <c r="Y705" s="315">
        <f t="shared" si="107"/>
        <v>-1.0699999999999999E-2</v>
      </c>
      <c r="Z705" s="315">
        <f t="shared" si="107"/>
        <v>-1.0699999999999999E-2</v>
      </c>
      <c r="AA705" s="315">
        <f t="shared" si="107"/>
        <v>-1.0699999999999999E-2</v>
      </c>
      <c r="AB705" s="315">
        <f t="shared" si="107"/>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8"/>
        <v>3</v>
      </c>
      <c r="D706" s="80"/>
      <c r="E706" s="75"/>
      <c r="F706" s="75" t="s">
        <v>1655</v>
      </c>
      <c r="G706" s="80"/>
      <c r="H706" s="83" t="s">
        <v>1656</v>
      </c>
      <c r="I706" s="103" t="s">
        <v>796</v>
      </c>
      <c r="J706" s="103" t="s">
        <v>1263</v>
      </c>
      <c r="K706" s="83"/>
      <c r="L706" s="83"/>
      <c r="M706" s="83"/>
      <c r="N706" s="83"/>
      <c r="O706" s="83"/>
      <c r="P706" s="83"/>
      <c r="Q706" s="83"/>
      <c r="R706" s="83"/>
      <c r="S706" s="83"/>
      <c r="T706" s="83"/>
      <c r="U706" s="315">
        <f>U705</f>
        <v>-1.0699999999999999E-2</v>
      </c>
      <c r="V706" s="315">
        <f t="shared" si="107"/>
        <v>-1.0699999999999999E-2</v>
      </c>
      <c r="W706" s="315">
        <f t="shared" si="107"/>
        <v>-1.0699999999999999E-2</v>
      </c>
      <c r="X706" s="315">
        <f t="shared" si="107"/>
        <v>-1.0699999999999999E-2</v>
      </c>
      <c r="Y706" s="315">
        <f t="shared" si="107"/>
        <v>-1.0699999999999999E-2</v>
      </c>
      <c r="Z706" s="315">
        <f t="shared" si="107"/>
        <v>-1.0699999999999999E-2</v>
      </c>
      <c r="AA706" s="315">
        <f t="shared" si="107"/>
        <v>-1.0699999999999999E-2</v>
      </c>
      <c r="AB706" s="315">
        <f t="shared" si="107"/>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1657</v>
      </c>
      <c r="G707" s="80"/>
      <c r="H707" s="298" t="s">
        <v>1658</v>
      </c>
      <c r="I707" s="144"/>
      <c r="J707" s="144" t="s">
        <v>1163</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1659</v>
      </c>
      <c r="G708" s="80"/>
      <c r="H708" s="83" t="s">
        <v>1660</v>
      </c>
      <c r="I708" s="103" t="s">
        <v>601</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1661</v>
      </c>
      <c r="G709" s="80"/>
      <c r="H709" s="83" t="s">
        <v>1662</v>
      </c>
      <c r="I709" s="103" t="s">
        <v>601</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1663</v>
      </c>
      <c r="G710" s="80"/>
      <c r="H710" s="83" t="s">
        <v>1664</v>
      </c>
      <c r="I710" s="103" t="s">
        <v>601</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1665</v>
      </c>
      <c r="G711" s="80"/>
      <c r="H711" s="83" t="s">
        <v>1666</v>
      </c>
      <c r="I711" s="103" t="s">
        <v>601</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08">INT($C$40)+2</f>
        <v>3</v>
      </c>
      <c r="D712" s="80"/>
      <c r="E712" s="75" t="s">
        <v>1100</v>
      </c>
      <c r="F712" s="75" t="s">
        <v>1667</v>
      </c>
      <c r="G712" s="80"/>
      <c r="H712" s="83" t="s">
        <v>1668</v>
      </c>
      <c r="I712" s="103" t="s">
        <v>601</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1669</v>
      </c>
      <c r="AE712" s="83"/>
      <c r="AF712" s="83">
        <v>1</v>
      </c>
      <c r="AG712" s="83">
        <v>1</v>
      </c>
      <c r="AH712" s="80"/>
      <c r="AI712" s="62"/>
      <c r="AJ712" s="50"/>
      <c r="AK712" s="50"/>
      <c r="AL712" s="50"/>
    </row>
    <row r="713" spans="1:38" hidden="1" outlineLevel="2" x14ac:dyDescent="0.25">
      <c r="A713" s="50"/>
      <c r="B713" s="59"/>
      <c r="C713" s="52">
        <f t="shared" si="108"/>
        <v>3</v>
      </c>
      <c r="D713" s="80"/>
      <c r="E713" s="75"/>
      <c r="F713" s="75" t="s">
        <v>1670</v>
      </c>
      <c r="G713" s="80"/>
      <c r="H713" s="83" t="s">
        <v>1671</v>
      </c>
      <c r="I713" s="103" t="s">
        <v>601</v>
      </c>
      <c r="J713" s="103"/>
      <c r="K713" s="83"/>
      <c r="L713" s="83"/>
      <c r="M713" s="104">
        <v>0</v>
      </c>
      <c r="N713" s="104">
        <v>0</v>
      </c>
      <c r="O713" s="104">
        <v>0</v>
      </c>
      <c r="P713" s="104">
        <v>0</v>
      </c>
      <c r="Q713" s="83"/>
      <c r="R713" s="83"/>
      <c r="S713" s="104" t="s">
        <v>1672</v>
      </c>
      <c r="T713" s="83"/>
      <c r="U713" s="104">
        <v>0.23</v>
      </c>
      <c r="V713" s="104">
        <v>0.23</v>
      </c>
      <c r="W713" s="104">
        <v>0.23</v>
      </c>
      <c r="X713" s="104">
        <v>0.34</v>
      </c>
      <c r="Y713" s="104">
        <v>0.34</v>
      </c>
      <c r="Z713" s="104">
        <v>0.34</v>
      </c>
      <c r="AA713" s="104">
        <v>0.34</v>
      </c>
      <c r="AB713" s="104">
        <v>0.34</v>
      </c>
      <c r="AC713" s="83"/>
      <c r="AD713" s="104" t="s">
        <v>1673</v>
      </c>
      <c r="AE713" s="83"/>
      <c r="AF713" s="104">
        <v>1</v>
      </c>
      <c r="AG713" s="104">
        <v>1</v>
      </c>
      <c r="AH713" s="80"/>
      <c r="AI713" s="62"/>
      <c r="AJ713" s="50"/>
      <c r="AK713" s="50"/>
      <c r="AL713" s="50"/>
    </row>
    <row r="714" spans="1:38" hidden="1" outlineLevel="2" x14ac:dyDescent="0.25">
      <c r="A714" s="50"/>
      <c r="B714" s="59"/>
      <c r="C714" s="52">
        <f t="shared" si="108"/>
        <v>3</v>
      </c>
      <c r="D714" s="80"/>
      <c r="E714" s="75"/>
      <c r="F714" s="75" t="s">
        <v>1674</v>
      </c>
      <c r="G714" s="80"/>
      <c r="H714" s="83" t="s">
        <v>1675</v>
      </c>
      <c r="I714" s="103" t="s">
        <v>601</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1673</v>
      </c>
      <c r="AE714" s="83"/>
      <c r="AF714" s="104">
        <v>1</v>
      </c>
      <c r="AG714" s="104">
        <v>1</v>
      </c>
      <c r="AH714" s="80"/>
      <c r="AI714" s="62"/>
      <c r="AJ714" s="50"/>
      <c r="AK714" s="50"/>
      <c r="AL714" s="50"/>
    </row>
    <row r="715" spans="1:38" hidden="1" outlineLevel="2" x14ac:dyDescent="0.25">
      <c r="A715" s="50"/>
      <c r="B715" s="59"/>
      <c r="C715" s="52">
        <f t="shared" si="108"/>
        <v>3</v>
      </c>
      <c r="D715" s="80"/>
      <c r="E715" s="75"/>
      <c r="F715" s="75" t="s">
        <v>1676</v>
      </c>
      <c r="G715" s="80"/>
      <c r="H715" s="83" t="s">
        <v>1677</v>
      </c>
      <c r="I715" s="103" t="s">
        <v>601</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1141</v>
      </c>
      <c r="AE715" s="83"/>
      <c r="AF715" s="104">
        <v>1</v>
      </c>
      <c r="AG715" s="104">
        <v>1</v>
      </c>
      <c r="AH715" s="80"/>
      <c r="AI715" s="62"/>
      <c r="AJ715" s="50"/>
      <c r="AK715" s="50"/>
      <c r="AL715" s="50"/>
    </row>
    <row r="716" spans="1:38" hidden="1" outlineLevel="2" x14ac:dyDescent="0.25">
      <c r="A716" s="50"/>
      <c r="B716" s="59"/>
      <c r="C716" s="52">
        <f t="shared" si="108"/>
        <v>3</v>
      </c>
      <c r="D716" s="80"/>
      <c r="E716" s="75" t="s">
        <v>1678</v>
      </c>
      <c r="F716" s="75" t="s">
        <v>1679</v>
      </c>
      <c r="G716" s="80"/>
      <c r="H716" s="83" t="s">
        <v>1680</v>
      </c>
      <c r="I716" s="103" t="s">
        <v>601</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1669</v>
      </c>
      <c r="AE716" s="83"/>
      <c r="AF716" s="83">
        <v>1</v>
      </c>
      <c r="AG716" s="83">
        <v>1</v>
      </c>
      <c r="AH716" s="80"/>
      <c r="AI716" s="62"/>
      <c r="AJ716" s="50"/>
      <c r="AK716" s="50"/>
      <c r="AL716" s="50"/>
    </row>
    <row r="717" spans="1:38" hidden="1" outlineLevel="2" x14ac:dyDescent="0.25">
      <c r="A717" s="50"/>
      <c r="B717" s="59"/>
      <c r="C717" s="52">
        <f t="shared" si="108"/>
        <v>3</v>
      </c>
      <c r="D717" s="80"/>
      <c r="E717" s="75"/>
      <c r="F717" s="75" t="s">
        <v>1681</v>
      </c>
      <c r="G717" s="80"/>
      <c r="H717" s="83" t="s">
        <v>1682</v>
      </c>
      <c r="I717" s="103" t="s">
        <v>601</v>
      </c>
      <c r="J717" s="103"/>
      <c r="K717" s="83"/>
      <c r="L717" s="83"/>
      <c r="M717" s="104">
        <v>0.5</v>
      </c>
      <c r="N717" s="104">
        <v>0.5</v>
      </c>
      <c r="O717" s="104">
        <v>0.5</v>
      </c>
      <c r="P717" s="104">
        <v>0.5</v>
      </c>
      <c r="Q717" s="83"/>
      <c r="R717" s="83"/>
      <c r="S717" s="104" t="s">
        <v>1683</v>
      </c>
      <c r="T717" s="83"/>
      <c r="U717" s="104">
        <v>-0.62</v>
      </c>
      <c r="V717" s="104">
        <v>-0.62</v>
      </c>
      <c r="W717" s="104">
        <v>-0.62</v>
      </c>
      <c r="X717" s="104">
        <v>0.18</v>
      </c>
      <c r="Y717" s="104">
        <v>0.18</v>
      </c>
      <c r="Z717" s="104">
        <v>0.18</v>
      </c>
      <c r="AA717" s="104">
        <v>0.18</v>
      </c>
      <c r="AB717" s="104">
        <v>0.18</v>
      </c>
      <c r="AC717" s="83"/>
      <c r="AD717" s="104" t="s">
        <v>1673</v>
      </c>
      <c r="AE717" s="83"/>
      <c r="AF717" s="104">
        <v>1</v>
      </c>
      <c r="AG717" s="104">
        <v>1</v>
      </c>
      <c r="AH717" s="80"/>
      <c r="AI717" s="62"/>
      <c r="AJ717" s="50"/>
      <c r="AK717" s="50"/>
      <c r="AL717" s="50"/>
    </row>
    <row r="718" spans="1:38" hidden="1" outlineLevel="2" x14ac:dyDescent="0.25">
      <c r="A718" s="50"/>
      <c r="B718" s="59"/>
      <c r="C718" s="52">
        <f t="shared" si="108"/>
        <v>3</v>
      </c>
      <c r="D718" s="80"/>
      <c r="E718" s="75"/>
      <c r="F718" s="75" t="s">
        <v>1684</v>
      </c>
      <c r="G718" s="80"/>
      <c r="H718" s="83" t="s">
        <v>1685</v>
      </c>
      <c r="I718" s="103" t="s">
        <v>601</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1673</v>
      </c>
      <c r="AE718" s="83"/>
      <c r="AF718" s="104">
        <v>1</v>
      </c>
      <c r="AG718" s="104">
        <v>1</v>
      </c>
      <c r="AH718" s="80"/>
      <c r="AI718" s="62"/>
      <c r="AJ718" s="50"/>
      <c r="AK718" s="50"/>
      <c r="AL718" s="50"/>
    </row>
    <row r="719" spans="1:38" hidden="1" outlineLevel="2" x14ac:dyDescent="0.25">
      <c r="A719" s="50"/>
      <c r="B719" s="59"/>
      <c r="C719" s="52">
        <f t="shared" si="108"/>
        <v>3</v>
      </c>
      <c r="D719" s="80"/>
      <c r="E719" s="75"/>
      <c r="F719" s="75" t="s">
        <v>1686</v>
      </c>
      <c r="G719" s="80"/>
      <c r="H719" s="83" t="s">
        <v>1687</v>
      </c>
      <c r="I719" s="103" t="s">
        <v>601</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1688</v>
      </c>
      <c r="AE719" s="83"/>
      <c r="AF719" s="104">
        <v>1</v>
      </c>
      <c r="AG719" s="104">
        <v>1</v>
      </c>
      <c r="AH719" s="80"/>
      <c r="AI719" s="62"/>
      <c r="AJ719" s="50"/>
      <c r="AK719" s="50"/>
      <c r="AL719" s="50"/>
    </row>
    <row r="720" spans="1:38" hidden="1" outlineLevel="2" x14ac:dyDescent="0.25">
      <c r="A720" s="50"/>
      <c r="B720" s="59"/>
      <c r="C720" s="52">
        <f t="shared" si="108"/>
        <v>3</v>
      </c>
      <c r="D720" s="80"/>
      <c r="E720" s="75" t="s">
        <v>1689</v>
      </c>
      <c r="F720" s="75" t="s">
        <v>1690</v>
      </c>
      <c r="G720" s="80"/>
      <c r="H720" s="83" t="s">
        <v>1691</v>
      </c>
      <c r="I720" s="103" t="s">
        <v>601</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1669</v>
      </c>
      <c r="AE720" s="83"/>
      <c r="AF720" s="83">
        <v>1</v>
      </c>
      <c r="AG720" s="83">
        <v>1</v>
      </c>
      <c r="AH720" s="80"/>
      <c r="AI720" s="62"/>
      <c r="AJ720" s="50"/>
      <c r="AK720" s="50"/>
      <c r="AL720" s="50"/>
    </row>
    <row r="721" spans="1:38" hidden="1" outlineLevel="2" x14ac:dyDescent="0.25">
      <c r="A721" s="50"/>
      <c r="B721" s="59"/>
      <c r="C721" s="52">
        <f t="shared" si="108"/>
        <v>3</v>
      </c>
      <c r="D721" s="80"/>
      <c r="E721" s="75"/>
      <c r="F721" s="75" t="s">
        <v>1692</v>
      </c>
      <c r="G721" s="80"/>
      <c r="H721" s="83" t="s">
        <v>1682</v>
      </c>
      <c r="I721" s="103" t="s">
        <v>601</v>
      </c>
      <c r="J721" s="103"/>
      <c r="K721" s="83"/>
      <c r="L721" s="83"/>
      <c r="M721" s="104">
        <v>1</v>
      </c>
      <c r="N721" s="104">
        <v>1</v>
      </c>
      <c r="O721" s="104">
        <v>1</v>
      </c>
      <c r="P721" s="104">
        <v>1</v>
      </c>
      <c r="Q721" s="83"/>
      <c r="R721" s="83"/>
      <c r="S721" s="104" t="s">
        <v>1683</v>
      </c>
      <c r="T721" s="83"/>
      <c r="U721" s="104">
        <v>1.9</v>
      </c>
      <c r="V721" s="104">
        <v>1.9</v>
      </c>
      <c r="W721" s="104">
        <f>1.5-0.15-0.0628337657168588</f>
        <v>1.2871662342831414</v>
      </c>
      <c r="X721" s="104">
        <v>1.33</v>
      </c>
      <c r="Y721" s="104">
        <v>1.33</v>
      </c>
      <c r="Z721" s="104">
        <v>1.33</v>
      </c>
      <c r="AA721" s="104">
        <v>1.33</v>
      </c>
      <c r="AB721" s="104">
        <v>1.33</v>
      </c>
      <c r="AC721" s="83"/>
      <c r="AD721" s="104" t="s">
        <v>1673</v>
      </c>
      <c r="AE721" s="83"/>
      <c r="AF721" s="104">
        <v>1</v>
      </c>
      <c r="AG721" s="104">
        <v>1</v>
      </c>
      <c r="AH721" s="80"/>
      <c r="AI721" s="62"/>
      <c r="AJ721" s="50"/>
      <c r="AK721" s="50"/>
      <c r="AL721" s="50"/>
    </row>
    <row r="722" spans="1:38" hidden="1" outlineLevel="2" x14ac:dyDescent="0.25">
      <c r="A722" s="50"/>
      <c r="B722" s="59"/>
      <c r="C722" s="52">
        <f t="shared" si="108"/>
        <v>3</v>
      </c>
      <c r="D722" s="80"/>
      <c r="E722" s="75"/>
      <c r="F722" s="75" t="s">
        <v>1693</v>
      </c>
      <c r="G722" s="80"/>
      <c r="H722" s="83" t="s">
        <v>1685</v>
      </c>
      <c r="I722" s="103" t="s">
        <v>601</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1673</v>
      </c>
      <c r="AE722" s="83"/>
      <c r="AF722" s="104">
        <v>1</v>
      </c>
      <c r="AG722" s="104">
        <v>1</v>
      </c>
      <c r="AH722" s="80"/>
      <c r="AI722" s="62"/>
      <c r="AJ722" s="50"/>
      <c r="AK722" s="50"/>
      <c r="AL722" s="50"/>
    </row>
    <row r="723" spans="1:38" hidden="1" outlineLevel="2" x14ac:dyDescent="0.25">
      <c r="A723" s="50"/>
      <c r="B723" s="59"/>
      <c r="C723" s="52">
        <f t="shared" si="108"/>
        <v>3</v>
      </c>
      <c r="D723" s="80"/>
      <c r="E723" s="75"/>
      <c r="F723" s="75" t="s">
        <v>1694</v>
      </c>
      <c r="G723" s="80"/>
      <c r="H723" s="83" t="s">
        <v>1687</v>
      </c>
      <c r="I723" s="103" t="s">
        <v>601</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1688</v>
      </c>
      <c r="AE723" s="83"/>
      <c r="AF723" s="104">
        <v>1</v>
      </c>
      <c r="AG723" s="104">
        <v>1</v>
      </c>
      <c r="AH723" s="80"/>
      <c r="AI723" s="62"/>
      <c r="AJ723" s="50"/>
      <c r="AK723" s="50"/>
      <c r="AL723" s="50"/>
    </row>
    <row r="724" spans="1:38" hidden="1" outlineLevel="2" x14ac:dyDescent="0.25">
      <c r="A724" s="50"/>
      <c r="B724" s="59"/>
      <c r="C724" s="52">
        <f t="shared" si="108"/>
        <v>3</v>
      </c>
      <c r="D724" s="80"/>
      <c r="E724" s="75" t="s">
        <v>1695</v>
      </c>
      <c r="F724" s="75" t="s">
        <v>1696</v>
      </c>
      <c r="G724" s="80"/>
      <c r="H724" s="83" t="s">
        <v>1697</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1698</v>
      </c>
      <c r="AE724" s="83"/>
      <c r="AF724" s="83">
        <v>1</v>
      </c>
      <c r="AG724" s="83">
        <v>1</v>
      </c>
      <c r="AH724" s="80"/>
      <c r="AI724" s="62"/>
      <c r="AJ724" s="50"/>
      <c r="AK724" s="50"/>
      <c r="AL724" s="50"/>
    </row>
    <row r="725" spans="1:38" hidden="1" outlineLevel="2" x14ac:dyDescent="0.25">
      <c r="A725" s="50"/>
      <c r="B725" s="59"/>
      <c r="C725" s="52">
        <f t="shared" si="108"/>
        <v>3</v>
      </c>
      <c r="D725" s="80"/>
      <c r="E725" s="75"/>
      <c r="F725" s="75" t="s">
        <v>1699</v>
      </c>
      <c r="G725" s="80"/>
      <c r="H725" s="83" t="s">
        <v>1700</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1698</v>
      </c>
      <c r="AE725" s="83"/>
      <c r="AF725" s="104">
        <v>1</v>
      </c>
      <c r="AG725" s="104">
        <v>1</v>
      </c>
      <c r="AH725" s="80"/>
      <c r="AI725" s="62"/>
      <c r="AJ725" s="50"/>
      <c r="AK725" s="50"/>
      <c r="AL725" s="50"/>
    </row>
    <row r="726" spans="1:38" hidden="1" outlineLevel="2" x14ac:dyDescent="0.25">
      <c r="A726" s="50"/>
      <c r="B726" s="59"/>
      <c r="C726" s="52">
        <f t="shared" si="108"/>
        <v>3</v>
      </c>
      <c r="D726" s="80"/>
      <c r="E726" s="75"/>
      <c r="F726" s="75" t="s">
        <v>1701</v>
      </c>
      <c r="G726" s="80"/>
      <c r="H726" s="83" t="s">
        <v>1702</v>
      </c>
      <c r="I726" s="103" t="s">
        <v>1703</v>
      </c>
      <c r="J726" s="103"/>
      <c r="K726" s="83"/>
      <c r="L726" s="83"/>
      <c r="M726" s="83"/>
      <c r="N726" s="83"/>
      <c r="O726" s="83"/>
      <c r="P726" s="83"/>
      <c r="Q726" s="83"/>
      <c r="R726" s="83"/>
      <c r="S726" s="83"/>
      <c r="T726" s="83"/>
      <c r="U726" s="104">
        <f>0.2-(0.2944/2)</f>
        <v>5.2800000000000014E-2</v>
      </c>
      <c r="V726" s="104">
        <f t="shared" ref="V726:AB727" si="109">0.2-(0.2944/2)</f>
        <v>5.2800000000000014E-2</v>
      </c>
      <c r="W726" s="104">
        <f t="shared" si="109"/>
        <v>5.2800000000000014E-2</v>
      </c>
      <c r="X726" s="104">
        <f t="shared" si="109"/>
        <v>5.2800000000000014E-2</v>
      </c>
      <c r="Y726" s="104">
        <f t="shared" si="109"/>
        <v>5.2800000000000014E-2</v>
      </c>
      <c r="Z726" s="104">
        <f t="shared" si="109"/>
        <v>5.2800000000000014E-2</v>
      </c>
      <c r="AA726" s="104">
        <f t="shared" si="109"/>
        <v>5.2800000000000014E-2</v>
      </c>
      <c r="AB726" s="104">
        <f t="shared" si="109"/>
        <v>5.2800000000000014E-2</v>
      </c>
      <c r="AC726" s="83"/>
      <c r="AD726" s="104" t="s">
        <v>1704</v>
      </c>
      <c r="AE726" s="83"/>
      <c r="AF726" s="104">
        <v>1</v>
      </c>
      <c r="AG726" s="104">
        <v>1</v>
      </c>
      <c r="AH726" s="80"/>
      <c r="AI726" s="62"/>
      <c r="AJ726" s="50"/>
      <c r="AK726" s="50"/>
      <c r="AL726" s="50"/>
    </row>
    <row r="727" spans="1:38" hidden="1" outlineLevel="2" x14ac:dyDescent="0.25">
      <c r="A727" s="50"/>
      <c r="B727" s="59"/>
      <c r="C727" s="52">
        <f t="shared" si="108"/>
        <v>3</v>
      </c>
      <c r="D727" s="80"/>
      <c r="E727" s="75"/>
      <c r="F727" s="75" t="s">
        <v>1705</v>
      </c>
      <c r="G727" s="80"/>
      <c r="H727" s="83" t="s">
        <v>1706</v>
      </c>
      <c r="I727" s="103" t="s">
        <v>1703</v>
      </c>
      <c r="J727" s="103"/>
      <c r="K727" s="83"/>
      <c r="L727" s="83"/>
      <c r="M727" s="83"/>
      <c r="N727" s="83"/>
      <c r="O727" s="83"/>
      <c r="P727" s="83"/>
      <c r="Q727" s="83"/>
      <c r="R727" s="83"/>
      <c r="S727" s="83"/>
      <c r="T727" s="83"/>
      <c r="U727" s="104">
        <f>0.2-(0.2944/2)</f>
        <v>5.2800000000000014E-2</v>
      </c>
      <c r="V727" s="104">
        <f t="shared" si="109"/>
        <v>5.2800000000000014E-2</v>
      </c>
      <c r="W727" s="104">
        <f t="shared" si="109"/>
        <v>5.2800000000000014E-2</v>
      </c>
      <c r="X727" s="104">
        <f t="shared" si="109"/>
        <v>5.2800000000000014E-2</v>
      </c>
      <c r="Y727" s="104">
        <f t="shared" si="109"/>
        <v>5.2800000000000014E-2</v>
      </c>
      <c r="Z727" s="104">
        <f t="shared" si="109"/>
        <v>5.2800000000000014E-2</v>
      </c>
      <c r="AA727" s="104">
        <f t="shared" si="109"/>
        <v>5.2800000000000014E-2</v>
      </c>
      <c r="AB727" s="104">
        <f t="shared" si="109"/>
        <v>5.2800000000000014E-2</v>
      </c>
      <c r="AC727" s="83"/>
      <c r="AD727" s="104" t="s">
        <v>1707</v>
      </c>
      <c r="AE727" s="83"/>
      <c r="AF727" s="104">
        <v>1</v>
      </c>
      <c r="AG727" s="104">
        <v>1</v>
      </c>
      <c r="AH727" s="80"/>
      <c r="AI727" s="62"/>
      <c r="AJ727" s="50"/>
      <c r="AK727" s="50"/>
      <c r="AL727" s="50"/>
    </row>
    <row r="728" spans="1:38" hidden="1" outlineLevel="2" x14ac:dyDescent="0.25">
      <c r="A728" s="50"/>
      <c r="B728" s="59"/>
      <c r="C728" s="52">
        <f t="shared" si="108"/>
        <v>3</v>
      </c>
      <c r="D728" s="80"/>
      <c r="E728" s="75" t="s">
        <v>1708</v>
      </c>
      <c r="F728" s="75" t="s">
        <v>1709</v>
      </c>
      <c r="G728" s="80"/>
      <c r="H728" s="83" t="s">
        <v>1710</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1698</v>
      </c>
      <c r="AE728" s="83"/>
      <c r="AF728" s="83">
        <v>1</v>
      </c>
      <c r="AG728" s="83">
        <v>1</v>
      </c>
      <c r="AH728" s="80"/>
      <c r="AI728" s="62"/>
      <c r="AJ728" s="50"/>
      <c r="AK728" s="50"/>
      <c r="AL728" s="50"/>
    </row>
    <row r="729" spans="1:38" hidden="1" outlineLevel="2" x14ac:dyDescent="0.25">
      <c r="A729" s="50"/>
      <c r="B729" s="59"/>
      <c r="C729" s="52">
        <f t="shared" si="108"/>
        <v>3</v>
      </c>
      <c r="D729" s="80"/>
      <c r="E729" s="75"/>
      <c r="F729" s="75" t="s">
        <v>1711</v>
      </c>
      <c r="G729" s="80"/>
      <c r="H729" s="83" t="s">
        <v>1700</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1698</v>
      </c>
      <c r="AE729" s="83"/>
      <c r="AF729" s="104">
        <v>1</v>
      </c>
      <c r="AG729" s="104">
        <v>1</v>
      </c>
      <c r="AH729" s="80"/>
      <c r="AI729" s="62"/>
      <c r="AJ729" s="50"/>
      <c r="AK729" s="50"/>
      <c r="AL729" s="50"/>
    </row>
    <row r="730" spans="1:38" hidden="1" outlineLevel="2" x14ac:dyDescent="0.25">
      <c r="A730" s="50"/>
      <c r="B730" s="59"/>
      <c r="C730" s="52">
        <f t="shared" si="108"/>
        <v>3</v>
      </c>
      <c r="D730" s="80"/>
      <c r="E730" s="75"/>
      <c r="F730" s="75" t="s">
        <v>1712</v>
      </c>
      <c r="G730" s="80"/>
      <c r="H730" s="83" t="s">
        <v>1702</v>
      </c>
      <c r="I730" s="103" t="s">
        <v>1703</v>
      </c>
      <c r="J730" s="103"/>
      <c r="K730" s="83"/>
      <c r="L730" s="83"/>
      <c r="M730" s="83"/>
      <c r="N730" s="83"/>
      <c r="O730" s="83"/>
      <c r="P730" s="83"/>
      <c r="Q730" s="83"/>
      <c r="R730" s="83"/>
      <c r="S730" s="83"/>
      <c r="T730" s="83"/>
      <c r="U730" s="104">
        <f>0.2+(0.2944/2)</f>
        <v>0.34720000000000001</v>
      </c>
      <c r="V730" s="104">
        <f t="shared" ref="V730:AB731" si="110">0.2+(0.2944/2)</f>
        <v>0.34720000000000001</v>
      </c>
      <c r="W730" s="104">
        <f t="shared" si="110"/>
        <v>0.34720000000000001</v>
      </c>
      <c r="X730" s="104">
        <f t="shared" si="110"/>
        <v>0.34720000000000001</v>
      </c>
      <c r="Y730" s="104">
        <f t="shared" si="110"/>
        <v>0.34720000000000001</v>
      </c>
      <c r="Z730" s="104">
        <f t="shared" si="110"/>
        <v>0.34720000000000001</v>
      </c>
      <c r="AA730" s="104">
        <f t="shared" si="110"/>
        <v>0.34720000000000001</v>
      </c>
      <c r="AB730" s="104">
        <f t="shared" si="110"/>
        <v>0.34720000000000001</v>
      </c>
      <c r="AC730" s="83"/>
      <c r="AD730" s="104" t="s">
        <v>2498</v>
      </c>
      <c r="AE730" s="83"/>
      <c r="AF730" s="104">
        <v>1</v>
      </c>
      <c r="AG730" s="104">
        <v>1</v>
      </c>
      <c r="AH730" s="80"/>
      <c r="AI730" s="62"/>
      <c r="AJ730" s="50"/>
      <c r="AK730" s="50"/>
      <c r="AL730" s="50"/>
    </row>
    <row r="731" spans="1:38" hidden="1" outlineLevel="2" x14ac:dyDescent="0.25">
      <c r="A731" s="50"/>
      <c r="B731" s="59"/>
      <c r="C731" s="52">
        <f t="shared" si="108"/>
        <v>3</v>
      </c>
      <c r="D731" s="80"/>
      <c r="E731" s="75"/>
      <c r="F731" s="75" t="s">
        <v>1713</v>
      </c>
      <c r="G731" s="80"/>
      <c r="H731" s="83" t="s">
        <v>1706</v>
      </c>
      <c r="I731" s="103" t="s">
        <v>1703</v>
      </c>
      <c r="J731" s="103"/>
      <c r="K731" s="83"/>
      <c r="L731" s="83"/>
      <c r="M731" s="83"/>
      <c r="N731" s="83"/>
      <c r="O731" s="83"/>
      <c r="P731" s="83"/>
      <c r="Q731" s="83"/>
      <c r="R731" s="83"/>
      <c r="S731" s="83"/>
      <c r="T731" s="83"/>
      <c r="U731" s="104">
        <f>0.2+(0.2944/2)</f>
        <v>0.34720000000000001</v>
      </c>
      <c r="V731" s="104">
        <f t="shared" si="110"/>
        <v>0.34720000000000001</v>
      </c>
      <c r="W731" s="104">
        <f t="shared" si="110"/>
        <v>0.34720000000000001</v>
      </c>
      <c r="X731" s="104">
        <f t="shared" si="110"/>
        <v>0.34720000000000001</v>
      </c>
      <c r="Y731" s="104">
        <f t="shared" si="110"/>
        <v>0.34720000000000001</v>
      </c>
      <c r="Z731" s="104">
        <f t="shared" si="110"/>
        <v>0.34720000000000001</v>
      </c>
      <c r="AA731" s="104">
        <f t="shared" si="110"/>
        <v>0.34720000000000001</v>
      </c>
      <c r="AB731" s="104">
        <f t="shared" si="110"/>
        <v>0.34720000000000001</v>
      </c>
      <c r="AC731" s="83"/>
      <c r="AD731" s="104" t="s">
        <v>2499</v>
      </c>
      <c r="AE731" s="83"/>
      <c r="AF731" s="104">
        <v>1</v>
      </c>
      <c r="AG731" s="104">
        <v>1</v>
      </c>
      <c r="AH731" s="80"/>
      <c r="AI731" s="62"/>
      <c r="AJ731" s="50"/>
      <c r="AK731" s="50"/>
      <c r="AL731" s="50"/>
    </row>
    <row r="732" spans="1:38" hidden="1" outlineLevel="2" x14ac:dyDescent="0.25">
      <c r="A732" s="50"/>
      <c r="B732" s="59"/>
      <c r="C732" s="52">
        <f t="shared" si="108"/>
        <v>3</v>
      </c>
      <c r="D732" s="80"/>
      <c r="E732" s="75" t="s">
        <v>1714</v>
      </c>
      <c r="F732" s="75" t="s">
        <v>1715</v>
      </c>
      <c r="G732" s="80"/>
      <c r="H732" s="83" t="s">
        <v>1716</v>
      </c>
      <c r="I732" s="103" t="s">
        <v>601</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1698</v>
      </c>
      <c r="AE732" s="83"/>
      <c r="AF732" s="83">
        <v>1</v>
      </c>
      <c r="AG732" s="83">
        <v>1</v>
      </c>
      <c r="AH732" s="80"/>
      <c r="AI732" s="62"/>
      <c r="AJ732" s="50"/>
      <c r="AK732" s="50"/>
      <c r="AL732" s="50"/>
    </row>
    <row r="733" spans="1:38" hidden="1" outlineLevel="2" x14ac:dyDescent="0.25">
      <c r="A733" s="50"/>
      <c r="B733" s="59"/>
      <c r="C733" s="52">
        <f t="shared" si="108"/>
        <v>3</v>
      </c>
      <c r="D733" s="80"/>
      <c r="E733" s="75"/>
      <c r="F733" s="75" t="s">
        <v>1717</v>
      </c>
      <c r="G733" s="80"/>
      <c r="H733" s="83" t="s">
        <v>1700</v>
      </c>
      <c r="I733" s="103" t="s">
        <v>601</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1673</v>
      </c>
      <c r="AE733" s="83"/>
      <c r="AF733" s="104">
        <v>1</v>
      </c>
      <c r="AG733" s="104">
        <v>1</v>
      </c>
      <c r="AH733" s="80"/>
      <c r="AI733" s="62"/>
      <c r="AJ733" s="50"/>
      <c r="AK733" s="50"/>
      <c r="AL733" s="50"/>
    </row>
    <row r="734" spans="1:38" hidden="1" outlineLevel="2" x14ac:dyDescent="0.25">
      <c r="A734" s="50"/>
      <c r="B734" s="59"/>
      <c r="C734" s="52">
        <f t="shared" si="108"/>
        <v>3</v>
      </c>
      <c r="D734" s="80"/>
      <c r="E734" s="75"/>
      <c r="F734" s="75" t="s">
        <v>1718</v>
      </c>
      <c r="G734" s="80"/>
      <c r="H734" s="83" t="s">
        <v>1702</v>
      </c>
      <c r="I734" s="103" t="s">
        <v>601</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1673</v>
      </c>
      <c r="AE734" s="83"/>
      <c r="AF734" s="104">
        <v>1</v>
      </c>
      <c r="AG734" s="104">
        <v>1</v>
      </c>
      <c r="AH734" s="80"/>
      <c r="AI734" s="62"/>
      <c r="AJ734" s="50"/>
      <c r="AK734" s="50"/>
      <c r="AL734" s="50"/>
    </row>
    <row r="735" spans="1:38" hidden="1" outlineLevel="2" x14ac:dyDescent="0.25">
      <c r="A735" s="50"/>
      <c r="B735" s="59"/>
      <c r="C735" s="52">
        <f t="shared" si="108"/>
        <v>3</v>
      </c>
      <c r="D735" s="80"/>
      <c r="E735" s="75"/>
      <c r="F735" s="75" t="s">
        <v>1719</v>
      </c>
      <c r="G735" s="80"/>
      <c r="H735" s="83" t="s">
        <v>1706</v>
      </c>
      <c r="I735" s="103" t="s">
        <v>601</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1673</v>
      </c>
      <c r="AE735" s="83"/>
      <c r="AF735" s="104">
        <v>1</v>
      </c>
      <c r="AG735" s="104">
        <v>1</v>
      </c>
      <c r="AH735" s="80"/>
      <c r="AI735" s="62"/>
      <c r="AJ735" s="50"/>
      <c r="AK735" s="50"/>
      <c r="AL735" s="50"/>
    </row>
    <row r="736" spans="1:38" hidden="1" outlineLevel="2" x14ac:dyDescent="0.25">
      <c r="A736" s="50"/>
      <c r="B736" s="59"/>
      <c r="C736" s="52">
        <f t="shared" si="108"/>
        <v>3</v>
      </c>
      <c r="D736" s="80"/>
      <c r="E736" s="75" t="s">
        <v>1720</v>
      </c>
      <c r="F736" s="75" t="s">
        <v>1721</v>
      </c>
      <c r="G736" s="80"/>
      <c r="H736" s="83" t="s">
        <v>1710</v>
      </c>
      <c r="I736" s="103" t="s">
        <v>601</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1698</v>
      </c>
      <c r="AE736" s="83"/>
      <c r="AF736" s="83">
        <v>1</v>
      </c>
      <c r="AG736" s="83">
        <v>1</v>
      </c>
      <c r="AH736" s="80"/>
      <c r="AI736" s="62"/>
      <c r="AJ736" s="50"/>
      <c r="AK736" s="50"/>
      <c r="AL736" s="50"/>
    </row>
    <row r="737" spans="1:38" hidden="1" outlineLevel="2" x14ac:dyDescent="0.25">
      <c r="A737" s="50"/>
      <c r="B737" s="59"/>
      <c r="C737" s="52">
        <f t="shared" si="108"/>
        <v>3</v>
      </c>
      <c r="D737" s="80"/>
      <c r="E737" s="75"/>
      <c r="F737" s="75" t="s">
        <v>1722</v>
      </c>
      <c r="G737" s="80"/>
      <c r="H737" s="83" t="s">
        <v>1700</v>
      </c>
      <c r="I737" s="103" t="s">
        <v>601</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1673</v>
      </c>
      <c r="AE737" s="83"/>
      <c r="AF737" s="104">
        <v>1</v>
      </c>
      <c r="AG737" s="104">
        <v>1</v>
      </c>
      <c r="AH737" s="80"/>
      <c r="AI737" s="62"/>
      <c r="AJ737" s="50"/>
      <c r="AK737" s="50"/>
      <c r="AL737" s="50"/>
    </row>
    <row r="738" spans="1:38" hidden="1" outlineLevel="2" x14ac:dyDescent="0.25">
      <c r="A738" s="50"/>
      <c r="B738" s="59"/>
      <c r="C738" s="52">
        <f t="shared" si="108"/>
        <v>3</v>
      </c>
      <c r="D738" s="80"/>
      <c r="E738" s="75"/>
      <c r="F738" s="75" t="s">
        <v>1723</v>
      </c>
      <c r="G738" s="80"/>
      <c r="H738" s="83" t="s">
        <v>1702</v>
      </c>
      <c r="I738" s="103" t="s">
        <v>601</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1673</v>
      </c>
      <c r="AE738" s="83"/>
      <c r="AF738" s="104">
        <v>1</v>
      </c>
      <c r="AG738" s="104">
        <v>1</v>
      </c>
      <c r="AH738" s="80"/>
      <c r="AI738" s="62"/>
      <c r="AJ738" s="50"/>
      <c r="AK738" s="50"/>
      <c r="AL738" s="50"/>
    </row>
    <row r="739" spans="1:38" hidden="1" outlineLevel="2" x14ac:dyDescent="0.25">
      <c r="A739" s="50"/>
      <c r="B739" s="59"/>
      <c r="C739" s="52">
        <f t="shared" si="108"/>
        <v>3</v>
      </c>
      <c r="D739" s="80"/>
      <c r="E739" s="75"/>
      <c r="F739" s="75" t="s">
        <v>1724</v>
      </c>
      <c r="G739" s="80"/>
      <c r="H739" s="83" t="s">
        <v>1706</v>
      </c>
      <c r="I739" s="103" t="s">
        <v>601</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1673</v>
      </c>
      <c r="AE739" s="83"/>
      <c r="AF739" s="104">
        <v>1</v>
      </c>
      <c r="AG739" s="104">
        <v>1</v>
      </c>
      <c r="AH739" s="80"/>
      <c r="AI739" s="62"/>
      <c r="AJ739" s="50"/>
      <c r="AK739" s="50"/>
      <c r="AL739" s="50"/>
    </row>
    <row r="740" spans="1:38" hidden="1" outlineLevel="2" x14ac:dyDescent="0.25">
      <c r="A740" s="50"/>
      <c r="B740" s="59"/>
      <c r="C740" s="52">
        <f t="shared" si="108"/>
        <v>3</v>
      </c>
      <c r="D740" s="80"/>
      <c r="E740" s="75"/>
      <c r="F740" s="75" t="s">
        <v>1725</v>
      </c>
      <c r="G740" s="80"/>
      <c r="H740" s="83" t="s">
        <v>1726</v>
      </c>
      <c r="I740" s="103" t="s">
        <v>601</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08"/>
        <v>3</v>
      </c>
      <c r="D741" s="80"/>
      <c r="E741" s="75"/>
      <c r="F741" s="75" t="s">
        <v>1727</v>
      </c>
      <c r="G741" s="80"/>
      <c r="H741" s="83" t="s">
        <v>1728</v>
      </c>
      <c r="I741" s="103" t="s">
        <v>601</v>
      </c>
      <c r="J741" s="103"/>
      <c r="K741" s="83"/>
      <c r="L741" s="83"/>
      <c r="M741" s="83"/>
      <c r="N741" s="83"/>
      <c r="O741" s="83"/>
      <c r="P741" s="83"/>
      <c r="Q741" s="83"/>
      <c r="R741" s="83"/>
      <c r="S741" s="83"/>
      <c r="T741" s="83"/>
      <c r="U741" s="104">
        <v>0</v>
      </c>
      <c r="V741" s="104">
        <v>0</v>
      </c>
      <c r="W741" s="104">
        <v>0</v>
      </c>
      <c r="X741" s="307">
        <f t="shared" ref="X741:AB742" si="111">W741</f>
        <v>0</v>
      </c>
      <c r="Y741" s="307">
        <f t="shared" si="111"/>
        <v>0</v>
      </c>
      <c r="Z741" s="307">
        <f t="shared" si="111"/>
        <v>0</v>
      </c>
      <c r="AA741" s="307">
        <f t="shared" si="111"/>
        <v>0</v>
      </c>
      <c r="AB741" s="307">
        <f t="shared" si="111"/>
        <v>0</v>
      </c>
      <c r="AC741" s="83"/>
      <c r="AD741" s="104" t="s">
        <v>1729</v>
      </c>
      <c r="AE741" s="83"/>
      <c r="AF741" s="104">
        <v>1</v>
      </c>
      <c r="AG741" s="104">
        <v>1</v>
      </c>
      <c r="AH741" s="80"/>
      <c r="AI741" s="62"/>
      <c r="AJ741" s="50"/>
      <c r="AK741" s="50"/>
      <c r="AL741" s="50"/>
    </row>
    <row r="742" spans="1:38" hidden="1" outlineLevel="2" x14ac:dyDescent="0.25">
      <c r="A742" s="50"/>
      <c r="B742" s="59"/>
      <c r="C742" s="52">
        <f t="shared" si="108"/>
        <v>3</v>
      </c>
      <c r="D742" s="80"/>
      <c r="E742" s="75"/>
      <c r="F742" s="75" t="s">
        <v>1730</v>
      </c>
      <c r="G742" s="80"/>
      <c r="H742" s="83" t="s">
        <v>1731</v>
      </c>
      <c r="I742" s="103" t="s">
        <v>601</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1"/>
        <v>-0.55427188413696349</v>
      </c>
      <c r="Y742" s="307">
        <f t="shared" si="111"/>
        <v>-0.55427188413696349</v>
      </c>
      <c r="Z742" s="307">
        <f t="shared" si="111"/>
        <v>-0.55427188413696349</v>
      </c>
      <c r="AA742" s="307">
        <f t="shared" si="111"/>
        <v>-0.55427188413696349</v>
      </c>
      <c r="AB742" s="307">
        <f t="shared" si="111"/>
        <v>-0.55427188413696349</v>
      </c>
      <c r="AC742" s="83"/>
      <c r="AD742" s="83"/>
      <c r="AE742" s="83"/>
      <c r="AF742" s="104">
        <v>1</v>
      </c>
      <c r="AG742" s="104">
        <v>1</v>
      </c>
      <c r="AH742" s="80"/>
      <c r="AI742" s="62"/>
      <c r="AJ742" s="50"/>
      <c r="AK742" s="50"/>
      <c r="AL742" s="50"/>
    </row>
    <row r="743" spans="1:38" hidden="1" outlineLevel="2" x14ac:dyDescent="0.25">
      <c r="A743" s="50"/>
      <c r="B743" s="59"/>
      <c r="C743" s="52">
        <f t="shared" si="108"/>
        <v>3</v>
      </c>
      <c r="D743" s="80"/>
      <c r="E743" s="75"/>
      <c r="F743" s="75" t="s">
        <v>1732</v>
      </c>
      <c r="G743" s="80"/>
      <c r="H743" s="83" t="s">
        <v>1733</v>
      </c>
      <c r="I743" s="103" t="s">
        <v>601</v>
      </c>
      <c r="J743" s="103"/>
      <c r="K743" s="83"/>
      <c r="L743" s="83"/>
      <c r="M743" s="83"/>
      <c r="N743" s="83"/>
      <c r="O743" s="83"/>
      <c r="P743" s="83"/>
      <c r="Q743" s="83"/>
      <c r="R743" s="83"/>
      <c r="S743" s="83"/>
      <c r="T743" s="83"/>
      <c r="U743" s="305">
        <f>U742</f>
        <v>-0.48270000000000002</v>
      </c>
      <c r="V743" s="305">
        <f t="shared" ref="V743:AB743" si="112">V742</f>
        <v>-0.48270000000000002</v>
      </c>
      <c r="W743" s="305">
        <f t="shared" si="112"/>
        <v>-0.55427188413696349</v>
      </c>
      <c r="X743" s="305">
        <f t="shared" si="112"/>
        <v>-0.55427188413696349</v>
      </c>
      <c r="Y743" s="305">
        <f t="shared" si="112"/>
        <v>-0.55427188413696349</v>
      </c>
      <c r="Z743" s="305">
        <f t="shared" si="112"/>
        <v>-0.55427188413696349</v>
      </c>
      <c r="AA743" s="305">
        <f t="shared" si="112"/>
        <v>-0.55427188413696349</v>
      </c>
      <c r="AB743" s="305">
        <f t="shared" si="112"/>
        <v>-0.55427188413696349</v>
      </c>
      <c r="AC743" s="83"/>
      <c r="AD743" s="83" t="s">
        <v>1734</v>
      </c>
      <c r="AE743" s="83"/>
      <c r="AF743" s="104">
        <v>1</v>
      </c>
      <c r="AG743" s="104">
        <v>1</v>
      </c>
      <c r="AH743" s="80"/>
      <c r="AI743" s="62"/>
      <c r="AJ743" s="50"/>
      <c r="AK743" s="50"/>
      <c r="AL743" s="50"/>
    </row>
    <row r="744" spans="1:38" hidden="1" outlineLevel="2" x14ac:dyDescent="0.25">
      <c r="A744" s="50"/>
      <c r="B744" s="59"/>
      <c r="C744" s="52">
        <f t="shared" si="108"/>
        <v>3</v>
      </c>
      <c r="D744" s="80"/>
      <c r="E744" s="75"/>
      <c r="F744" s="75" t="s">
        <v>1735</v>
      </c>
      <c r="G744" s="80"/>
      <c r="H744" s="83" t="s">
        <v>2377</v>
      </c>
      <c r="I744" s="103" t="s">
        <v>601</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08"/>
        <v>3</v>
      </c>
      <c r="D745" s="80"/>
      <c r="E745" s="75"/>
      <c r="F745" s="75" t="s">
        <v>1736</v>
      </c>
      <c r="G745" s="80"/>
      <c r="H745" s="83" t="s">
        <v>2378</v>
      </c>
      <c r="I745" s="103" t="s">
        <v>601</v>
      </c>
      <c r="J745" s="103"/>
      <c r="K745" s="83"/>
      <c r="L745" s="83"/>
      <c r="M745" s="83"/>
      <c r="N745" s="83"/>
      <c r="O745" s="83"/>
      <c r="P745" s="83"/>
      <c r="Q745" s="83"/>
      <c r="R745" s="83"/>
      <c r="S745" s="83"/>
      <c r="T745" s="83"/>
      <c r="U745" s="104">
        <v>4.75</v>
      </c>
      <c r="V745" s="104">
        <v>4.75</v>
      </c>
      <c r="W745" s="104">
        <v>4.75</v>
      </c>
      <c r="X745" s="307">
        <f t="shared" ref="X745:AB746" si="113">W745</f>
        <v>4.75</v>
      </c>
      <c r="Y745" s="307">
        <f t="shared" si="113"/>
        <v>4.75</v>
      </c>
      <c r="Z745" s="307">
        <f t="shared" si="113"/>
        <v>4.75</v>
      </c>
      <c r="AA745" s="307">
        <f t="shared" si="113"/>
        <v>4.75</v>
      </c>
      <c r="AB745" s="307">
        <f t="shared" si="113"/>
        <v>4.75</v>
      </c>
      <c r="AC745" s="83"/>
      <c r="AD745" s="104" t="s">
        <v>2386</v>
      </c>
      <c r="AE745" s="83"/>
      <c r="AF745" s="83">
        <v>1</v>
      </c>
      <c r="AG745" s="83">
        <v>1</v>
      </c>
      <c r="AH745" s="80"/>
      <c r="AI745" s="62"/>
      <c r="AJ745" s="50"/>
      <c r="AK745" s="50"/>
      <c r="AL745" s="50"/>
    </row>
    <row r="746" spans="1:38" hidden="1" outlineLevel="2" x14ac:dyDescent="0.25">
      <c r="A746" s="50"/>
      <c r="B746" s="59"/>
      <c r="C746" s="52">
        <f t="shared" si="108"/>
        <v>3</v>
      </c>
      <c r="D746" s="80"/>
      <c r="E746" s="75"/>
      <c r="F746" s="75" t="s">
        <v>1737</v>
      </c>
      <c r="G746" s="80"/>
      <c r="H746" s="83" t="s">
        <v>2379</v>
      </c>
      <c r="I746" s="103" t="s">
        <v>601</v>
      </c>
      <c r="J746" s="103"/>
      <c r="K746" s="83"/>
      <c r="L746" s="83"/>
      <c r="M746" s="83"/>
      <c r="N746" s="83"/>
      <c r="O746" s="83"/>
      <c r="P746" s="83"/>
      <c r="Q746" s="83"/>
      <c r="R746" s="83"/>
      <c r="S746" s="83"/>
      <c r="T746" s="83"/>
      <c r="U746" s="104">
        <v>1.5</v>
      </c>
      <c r="V746" s="104">
        <v>1.5</v>
      </c>
      <c r="W746" s="104">
        <v>1.5</v>
      </c>
      <c r="X746" s="307">
        <f t="shared" si="113"/>
        <v>1.5</v>
      </c>
      <c r="Y746" s="307">
        <f t="shared" si="113"/>
        <v>1.5</v>
      </c>
      <c r="Z746" s="307">
        <f t="shared" si="113"/>
        <v>1.5</v>
      </c>
      <c r="AA746" s="307">
        <f t="shared" si="113"/>
        <v>1.5</v>
      </c>
      <c r="AB746" s="307">
        <f t="shared" si="113"/>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4">INT($C$40)+3</f>
        <v>4</v>
      </c>
      <c r="D747" s="80"/>
      <c r="E747" s="75"/>
      <c r="F747" s="75" t="s">
        <v>1738</v>
      </c>
      <c r="G747" s="80"/>
      <c r="H747" s="83" t="s">
        <v>2380</v>
      </c>
      <c r="I747" s="103" t="s">
        <v>601</v>
      </c>
      <c r="J747" s="103"/>
      <c r="K747" s="83"/>
      <c r="L747" s="83"/>
      <c r="M747" s="83"/>
      <c r="N747" s="83"/>
      <c r="O747" s="83"/>
      <c r="P747" s="83"/>
      <c r="Q747" s="83"/>
      <c r="R747" s="83"/>
      <c r="S747" s="83"/>
      <c r="T747" s="83"/>
      <c r="U747" s="305">
        <f>U746</f>
        <v>1.5</v>
      </c>
      <c r="V747" s="305">
        <f t="shared" ref="V747:AB747" si="115">V746</f>
        <v>1.5</v>
      </c>
      <c r="W747" s="305">
        <f t="shared" si="115"/>
        <v>1.5</v>
      </c>
      <c r="X747" s="305">
        <f t="shared" si="115"/>
        <v>1.5</v>
      </c>
      <c r="Y747" s="305">
        <f t="shared" si="115"/>
        <v>1.5</v>
      </c>
      <c r="Z747" s="305">
        <f t="shared" si="115"/>
        <v>1.5</v>
      </c>
      <c r="AA747" s="305">
        <f t="shared" si="115"/>
        <v>1.5</v>
      </c>
      <c r="AB747" s="305">
        <f t="shared" si="115"/>
        <v>1.5</v>
      </c>
      <c r="AC747" s="83"/>
      <c r="AD747" s="83"/>
      <c r="AE747" s="83"/>
      <c r="AF747" s="83">
        <v>1</v>
      </c>
      <c r="AG747" s="83">
        <v>1</v>
      </c>
      <c r="AH747" s="80"/>
      <c r="AI747" s="62"/>
      <c r="AJ747" s="50"/>
      <c r="AK747" s="50"/>
      <c r="AL747" s="50"/>
    </row>
    <row r="748" spans="1:38" hidden="1" outlineLevel="3" x14ac:dyDescent="0.25">
      <c r="A748" s="50"/>
      <c r="B748" s="59"/>
      <c r="C748" s="52">
        <f t="shared" si="114"/>
        <v>4</v>
      </c>
      <c r="D748" s="80"/>
      <c r="E748" s="75"/>
      <c r="F748" s="75" t="s">
        <v>1739</v>
      </c>
      <c r="G748" s="80"/>
      <c r="H748" s="83" t="s">
        <v>1660</v>
      </c>
      <c r="I748" s="103" t="s">
        <v>601</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4"/>
        <v>4</v>
      </c>
      <c r="D749" s="80"/>
      <c r="E749" s="75"/>
      <c r="F749" s="75" t="s">
        <v>1740</v>
      </c>
      <c r="G749" s="80"/>
      <c r="H749" s="83" t="s">
        <v>1662</v>
      </c>
      <c r="I749" s="103" t="s">
        <v>601</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4"/>
        <v>4</v>
      </c>
      <c r="D750" s="80"/>
      <c r="E750" s="75"/>
      <c r="F750" s="75" t="s">
        <v>1741</v>
      </c>
      <c r="G750" s="80"/>
      <c r="H750" s="83" t="s">
        <v>1664</v>
      </c>
      <c r="I750" s="103" t="s">
        <v>601</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4"/>
        <v>4</v>
      </c>
      <c r="D751" s="80"/>
      <c r="E751" s="75"/>
      <c r="F751" s="75" t="s">
        <v>1742</v>
      </c>
      <c r="G751" s="80"/>
      <c r="H751" s="83" t="s">
        <v>1666</v>
      </c>
      <c r="I751" s="103" t="s">
        <v>601</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1743</v>
      </c>
      <c r="F752" s="75" t="s">
        <v>1744</v>
      </c>
      <c r="G752" s="80"/>
      <c r="H752" s="83" t="s">
        <v>1745</v>
      </c>
      <c r="I752" s="103" t="s">
        <v>601</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1698</v>
      </c>
      <c r="AE752" s="83"/>
      <c r="AF752" s="83">
        <v>1</v>
      </c>
      <c r="AG752" s="83">
        <v>1</v>
      </c>
      <c r="AH752" s="80"/>
      <c r="AI752" s="62"/>
      <c r="AJ752" s="50"/>
      <c r="AK752" s="50"/>
      <c r="AL752" s="50"/>
    </row>
    <row r="753" spans="1:38" hidden="1" outlineLevel="2" x14ac:dyDescent="0.25">
      <c r="A753" s="50"/>
      <c r="B753" s="59"/>
      <c r="C753" s="52">
        <f>INT($C$40)+2</f>
        <v>3</v>
      </c>
      <c r="D753" s="80"/>
      <c r="E753" s="75"/>
      <c r="F753" s="75" t="s">
        <v>1746</v>
      </c>
      <c r="G753" s="80"/>
      <c r="H753" s="83" t="s">
        <v>1662</v>
      </c>
      <c r="I753" s="103" t="s">
        <v>601</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1132</v>
      </c>
      <c r="AE753" s="83"/>
      <c r="AF753" s="104">
        <v>1</v>
      </c>
      <c r="AG753" s="104">
        <v>1</v>
      </c>
      <c r="AH753" s="80"/>
      <c r="AI753" s="62"/>
      <c r="AJ753" s="50"/>
      <c r="AK753" s="50"/>
      <c r="AL753" s="50"/>
    </row>
    <row r="754" spans="1:38" hidden="1" outlineLevel="2" x14ac:dyDescent="0.25">
      <c r="A754" s="50"/>
      <c r="B754" s="59"/>
      <c r="C754" s="52">
        <f>INT($C$40)+2</f>
        <v>3</v>
      </c>
      <c r="D754" s="80"/>
      <c r="E754" s="75"/>
      <c r="F754" s="75" t="s">
        <v>1747</v>
      </c>
      <c r="G754" s="80"/>
      <c r="H754" s="83" t="s">
        <v>1664</v>
      </c>
      <c r="I754" s="103" t="s">
        <v>601</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1132</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1748</v>
      </c>
      <c r="G755" s="80"/>
      <c r="H755" s="83" t="s">
        <v>1666</v>
      </c>
      <c r="I755" s="103" t="s">
        <v>601</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1132</v>
      </c>
      <c r="AE755" s="83"/>
      <c r="AF755" s="104">
        <v>1</v>
      </c>
      <c r="AG755" s="104">
        <v>1</v>
      </c>
      <c r="AH755" s="80"/>
      <c r="AI755" s="62"/>
      <c r="AJ755" s="50"/>
      <c r="AK755" s="50"/>
      <c r="AL755" s="50"/>
    </row>
    <row r="756" spans="1:38" hidden="1" outlineLevel="3" x14ac:dyDescent="0.25">
      <c r="A756" s="50"/>
      <c r="B756" s="59"/>
      <c r="C756" s="52">
        <f t="shared" ref="C756:C763" si="116">INT($C$40)+3</f>
        <v>4</v>
      </c>
      <c r="D756" s="80"/>
      <c r="E756" s="75"/>
      <c r="F756" s="75" t="s">
        <v>1749</v>
      </c>
      <c r="G756" s="80"/>
      <c r="H756" s="83" t="s">
        <v>1750</v>
      </c>
      <c r="I756" s="103" t="s">
        <v>601</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6"/>
        <v>4</v>
      </c>
      <c r="D757" s="80"/>
      <c r="E757" s="75"/>
      <c r="F757" s="75" t="s">
        <v>1751</v>
      </c>
      <c r="G757" s="80"/>
      <c r="H757" s="83" t="s">
        <v>1662</v>
      </c>
      <c r="I757" s="103" t="s">
        <v>601</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6"/>
        <v>4</v>
      </c>
      <c r="D758" s="80"/>
      <c r="E758" s="75"/>
      <c r="F758" s="75" t="s">
        <v>1752</v>
      </c>
      <c r="G758" s="80"/>
      <c r="H758" s="83" t="s">
        <v>1664</v>
      </c>
      <c r="I758" s="103" t="s">
        <v>601</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6"/>
        <v>4</v>
      </c>
      <c r="D759" s="80"/>
      <c r="E759" s="75"/>
      <c r="F759" s="75" t="s">
        <v>1753</v>
      </c>
      <c r="G759" s="80"/>
      <c r="H759" s="83" t="s">
        <v>1666</v>
      </c>
      <c r="I759" s="103" t="s">
        <v>601</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6"/>
        <v>4</v>
      </c>
      <c r="D760" s="80"/>
      <c r="E760" s="75"/>
      <c r="F760" s="75" t="s">
        <v>1754</v>
      </c>
      <c r="G760" s="80"/>
      <c r="H760" s="83" t="s">
        <v>1755</v>
      </c>
      <c r="I760" s="103" t="s">
        <v>601</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6"/>
        <v>4</v>
      </c>
      <c r="D761" s="80"/>
      <c r="E761" s="75"/>
      <c r="F761" s="75" t="s">
        <v>1756</v>
      </c>
      <c r="G761" s="80"/>
      <c r="H761" s="83" t="s">
        <v>1662</v>
      </c>
      <c r="I761" s="103" t="s">
        <v>601</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6"/>
        <v>4</v>
      </c>
      <c r="D762" s="80"/>
      <c r="E762" s="75"/>
      <c r="F762" s="75" t="s">
        <v>1757</v>
      </c>
      <c r="G762" s="80"/>
      <c r="H762" s="83" t="s">
        <v>1664</v>
      </c>
      <c r="I762" s="103" t="s">
        <v>601</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6"/>
        <v>4</v>
      </c>
      <c r="D763" s="80"/>
      <c r="E763" s="75"/>
      <c r="F763" s="75" t="s">
        <v>1758</v>
      </c>
      <c r="G763" s="80"/>
      <c r="H763" s="83" t="s">
        <v>1666</v>
      </c>
      <c r="I763" s="103" t="s">
        <v>601</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17">INT($C$40)+2</f>
        <v>3</v>
      </c>
      <c r="D764" s="80"/>
      <c r="E764" s="75" t="s">
        <v>888</v>
      </c>
      <c r="F764" s="75" t="s">
        <v>1759</v>
      </c>
      <c r="G764" s="80"/>
      <c r="H764" s="83" t="s">
        <v>1760</v>
      </c>
      <c r="I764" s="103" t="s">
        <v>601</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17"/>
        <v>3</v>
      </c>
      <c r="D765" s="80"/>
      <c r="E765" s="75"/>
      <c r="F765" s="75" t="s">
        <v>1761</v>
      </c>
      <c r="G765" s="80"/>
      <c r="H765" s="83" t="s">
        <v>1762</v>
      </c>
      <c r="I765" s="103" t="s">
        <v>601</v>
      </c>
      <c r="J765" s="103"/>
      <c r="K765" s="104">
        <v>1.5</v>
      </c>
      <c r="L765" s="104">
        <v>1.5</v>
      </c>
      <c r="M765" s="104">
        <v>1</v>
      </c>
      <c r="N765" s="104">
        <v>1</v>
      </c>
      <c r="O765" s="104">
        <v>1</v>
      </c>
      <c r="P765" s="104">
        <v>1</v>
      </c>
      <c r="Q765" s="83"/>
      <c r="R765" s="83" t="s">
        <v>650</v>
      </c>
      <c r="S765" s="83" t="s">
        <v>650</v>
      </c>
      <c r="T765" s="83"/>
      <c r="U765" s="305">
        <f t="shared" ref="U765:AB767" si="118">INDEX($K765:$Q765,1,U$54)</f>
        <v>1.5</v>
      </c>
      <c r="V765" s="305">
        <f t="shared" si="118"/>
        <v>1.5</v>
      </c>
      <c r="W765" s="305">
        <f t="shared" si="118"/>
        <v>1.5</v>
      </c>
      <c r="X765" s="305">
        <f t="shared" si="118"/>
        <v>1.5</v>
      </c>
      <c r="Y765" s="305">
        <f t="shared" si="118"/>
        <v>1.5</v>
      </c>
      <c r="Z765" s="305">
        <f t="shared" si="118"/>
        <v>1.5</v>
      </c>
      <c r="AA765" s="305">
        <f t="shared" si="118"/>
        <v>1.5</v>
      </c>
      <c r="AB765" s="305">
        <f t="shared" si="118"/>
        <v>1.5</v>
      </c>
      <c r="AC765" s="83"/>
      <c r="AD765" s="83"/>
      <c r="AE765" s="83"/>
      <c r="AF765" s="104">
        <v>1</v>
      </c>
      <c r="AG765" s="104">
        <v>1</v>
      </c>
      <c r="AH765" s="80"/>
      <c r="AI765" s="62"/>
      <c r="AJ765" s="50"/>
      <c r="AK765" s="50"/>
      <c r="AL765" s="50"/>
    </row>
    <row r="766" spans="1:38" hidden="1" outlineLevel="2" x14ac:dyDescent="0.25">
      <c r="A766" s="50"/>
      <c r="B766" s="59"/>
      <c r="C766" s="52">
        <f t="shared" si="117"/>
        <v>3</v>
      </c>
      <c r="D766" s="80"/>
      <c r="E766" s="75"/>
      <c r="F766" s="75" t="s">
        <v>1763</v>
      </c>
      <c r="G766" s="80"/>
      <c r="H766" s="83" t="s">
        <v>1764</v>
      </c>
      <c r="I766" s="103" t="s">
        <v>601</v>
      </c>
      <c r="J766" s="103"/>
      <c r="K766" s="104">
        <v>1.75</v>
      </c>
      <c r="L766" s="104">
        <v>1.75</v>
      </c>
      <c r="M766" s="83"/>
      <c r="N766" s="83"/>
      <c r="O766" s="83"/>
      <c r="P766" s="83"/>
      <c r="Q766" s="83"/>
      <c r="R766" s="83" t="s">
        <v>650</v>
      </c>
      <c r="S766" s="83"/>
      <c r="T766" s="83"/>
      <c r="U766" s="305">
        <f t="shared" si="118"/>
        <v>1.75</v>
      </c>
      <c r="V766" s="305">
        <f t="shared" si="118"/>
        <v>1.75</v>
      </c>
      <c r="W766" s="305">
        <f t="shared" si="118"/>
        <v>1.75</v>
      </c>
      <c r="X766" s="305">
        <f t="shared" si="118"/>
        <v>1.75</v>
      </c>
      <c r="Y766" s="305">
        <f t="shared" si="118"/>
        <v>1.75</v>
      </c>
      <c r="Z766" s="305">
        <f t="shared" si="118"/>
        <v>1.75</v>
      </c>
      <c r="AA766" s="305">
        <f t="shared" si="118"/>
        <v>1.75</v>
      </c>
      <c r="AB766" s="305">
        <f t="shared" si="118"/>
        <v>1.75</v>
      </c>
      <c r="AC766" s="83"/>
      <c r="AD766" s="83"/>
      <c r="AE766" s="83"/>
      <c r="AF766" s="104">
        <v>1</v>
      </c>
      <c r="AG766" s="104">
        <v>1</v>
      </c>
      <c r="AH766" s="80"/>
      <c r="AI766" s="62"/>
      <c r="AJ766" s="50"/>
      <c r="AK766" s="50"/>
      <c r="AL766" s="50"/>
    </row>
    <row r="767" spans="1:38" hidden="1" outlineLevel="2" x14ac:dyDescent="0.25">
      <c r="A767" s="50"/>
      <c r="B767" s="59"/>
      <c r="C767" s="52">
        <f t="shared" si="117"/>
        <v>3</v>
      </c>
      <c r="D767" s="80"/>
      <c r="E767" s="75"/>
      <c r="F767" s="75" t="s">
        <v>1765</v>
      </c>
      <c r="G767" s="80"/>
      <c r="H767" s="83" t="s">
        <v>1766</v>
      </c>
      <c r="I767" s="103" t="s">
        <v>601</v>
      </c>
      <c r="J767" s="103"/>
      <c r="K767" s="104">
        <v>2</v>
      </c>
      <c r="L767" s="104">
        <v>2</v>
      </c>
      <c r="M767" s="83"/>
      <c r="N767" s="83"/>
      <c r="O767" s="83"/>
      <c r="P767" s="83"/>
      <c r="Q767" s="83"/>
      <c r="R767" s="83" t="s">
        <v>650</v>
      </c>
      <c r="S767" s="83"/>
      <c r="T767" s="83"/>
      <c r="U767" s="305">
        <f t="shared" si="118"/>
        <v>2</v>
      </c>
      <c r="V767" s="305">
        <f t="shared" si="118"/>
        <v>2</v>
      </c>
      <c r="W767" s="305">
        <f t="shared" si="118"/>
        <v>2</v>
      </c>
      <c r="X767" s="305">
        <f t="shared" si="118"/>
        <v>2</v>
      </c>
      <c r="Y767" s="305">
        <f t="shared" si="118"/>
        <v>2</v>
      </c>
      <c r="Z767" s="305">
        <f t="shared" si="118"/>
        <v>2</v>
      </c>
      <c r="AA767" s="305">
        <f t="shared" si="118"/>
        <v>2</v>
      </c>
      <c r="AB767" s="305">
        <f t="shared" si="118"/>
        <v>2</v>
      </c>
      <c r="AC767" s="83"/>
      <c r="AD767" s="83"/>
      <c r="AE767" s="83"/>
      <c r="AF767" s="104">
        <v>1</v>
      </c>
      <c r="AG767" s="104">
        <v>1</v>
      </c>
      <c r="AH767" s="80"/>
      <c r="AI767" s="62"/>
      <c r="AJ767" s="50"/>
      <c r="AK767" s="50"/>
      <c r="AL767" s="50"/>
    </row>
    <row r="768" spans="1:38" hidden="1" outlineLevel="2" x14ac:dyDescent="0.25">
      <c r="A768" s="50"/>
      <c r="B768" s="59"/>
      <c r="C768" s="52">
        <f t="shared" si="117"/>
        <v>3</v>
      </c>
      <c r="D768" s="80"/>
      <c r="E768" s="75" t="s">
        <v>891</v>
      </c>
      <c r="F768" s="75" t="s">
        <v>1767</v>
      </c>
      <c r="G768" s="80"/>
      <c r="H768" s="83" t="s">
        <v>1768</v>
      </c>
      <c r="I768" s="103" t="s">
        <v>601</v>
      </c>
      <c r="J768" s="103" t="s">
        <v>1306</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17"/>
        <v>3</v>
      </c>
      <c r="D769" s="80"/>
      <c r="E769" s="75"/>
      <c r="F769" s="75" t="s">
        <v>1769</v>
      </c>
      <c r="G769" s="80"/>
      <c r="H769" s="83" t="s">
        <v>1770</v>
      </c>
      <c r="I769" s="103" t="s">
        <v>127</v>
      </c>
      <c r="J769" s="103" t="s">
        <v>1306</v>
      </c>
      <c r="K769" s="104">
        <v>0.1</v>
      </c>
      <c r="L769" s="104">
        <v>0.1</v>
      </c>
      <c r="M769" s="104">
        <v>7.0000000000000007E-2</v>
      </c>
      <c r="N769" s="104">
        <v>7.0000000000000007E-2</v>
      </c>
      <c r="O769" s="104">
        <v>7.0000000000000007E-2</v>
      </c>
      <c r="P769" s="104">
        <v>7.0000000000000007E-2</v>
      </c>
      <c r="Q769" s="83"/>
      <c r="R769" s="83" t="s">
        <v>650</v>
      </c>
      <c r="S769" s="83" t="s">
        <v>650</v>
      </c>
      <c r="T769" s="83"/>
      <c r="U769" s="305">
        <f t="shared" ref="U769:AB771" si="119">INDEX($K769:$Q769,1,U$54)</f>
        <v>0.1</v>
      </c>
      <c r="V769" s="305">
        <f t="shared" si="119"/>
        <v>0.1</v>
      </c>
      <c r="W769" s="305">
        <f t="shared" si="119"/>
        <v>0.1</v>
      </c>
      <c r="X769" s="305">
        <f t="shared" si="119"/>
        <v>0.1</v>
      </c>
      <c r="Y769" s="305">
        <f t="shared" si="119"/>
        <v>0.1</v>
      </c>
      <c r="Z769" s="305">
        <f t="shared" si="119"/>
        <v>0.1</v>
      </c>
      <c r="AA769" s="305">
        <f t="shared" si="119"/>
        <v>0.1</v>
      </c>
      <c r="AB769" s="305">
        <f t="shared" si="119"/>
        <v>0.1</v>
      </c>
      <c r="AC769" s="83"/>
      <c r="AD769" s="83"/>
      <c r="AE769" s="83"/>
      <c r="AF769" s="104">
        <v>1</v>
      </c>
      <c r="AG769" s="104">
        <v>1</v>
      </c>
      <c r="AH769" s="80"/>
      <c r="AI769" s="62"/>
      <c r="AJ769" s="50"/>
      <c r="AK769" s="50"/>
      <c r="AL769" s="50"/>
    </row>
    <row r="770" spans="1:38" hidden="1" outlineLevel="2" x14ac:dyDescent="0.25">
      <c r="A770" s="50"/>
      <c r="B770" s="59"/>
      <c r="C770" s="52">
        <f t="shared" si="117"/>
        <v>3</v>
      </c>
      <c r="D770" s="80"/>
      <c r="E770" s="75"/>
      <c r="F770" s="75" t="s">
        <v>1771</v>
      </c>
      <c r="G770" s="80"/>
      <c r="H770" s="83" t="s">
        <v>1772</v>
      </c>
      <c r="I770" s="103" t="s">
        <v>127</v>
      </c>
      <c r="J770" s="103" t="s">
        <v>1306</v>
      </c>
      <c r="K770" s="104">
        <v>8.5000000000000006E-2</v>
      </c>
      <c r="L770" s="104">
        <v>8.5000000000000006E-2</v>
      </c>
      <c r="M770" s="83"/>
      <c r="N770" s="83"/>
      <c r="O770" s="83"/>
      <c r="P770" s="83"/>
      <c r="Q770" s="83"/>
      <c r="R770" s="83" t="s">
        <v>650</v>
      </c>
      <c r="S770" s="83"/>
      <c r="T770" s="83"/>
      <c r="U770" s="305">
        <f t="shared" si="119"/>
        <v>8.5000000000000006E-2</v>
      </c>
      <c r="V770" s="305">
        <f t="shared" si="119"/>
        <v>8.5000000000000006E-2</v>
      </c>
      <c r="W770" s="305">
        <f t="shared" si="119"/>
        <v>8.5000000000000006E-2</v>
      </c>
      <c r="X770" s="305">
        <f t="shared" si="119"/>
        <v>8.5000000000000006E-2</v>
      </c>
      <c r="Y770" s="305">
        <f t="shared" si="119"/>
        <v>8.5000000000000006E-2</v>
      </c>
      <c r="Z770" s="305">
        <f t="shared" si="119"/>
        <v>8.5000000000000006E-2</v>
      </c>
      <c r="AA770" s="305">
        <f t="shared" si="119"/>
        <v>8.5000000000000006E-2</v>
      </c>
      <c r="AB770" s="305">
        <f t="shared" si="119"/>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17"/>
        <v>3</v>
      </c>
      <c r="D771" s="80"/>
      <c r="E771" s="75"/>
      <c r="F771" s="75" t="s">
        <v>1773</v>
      </c>
      <c r="G771" s="80"/>
      <c r="H771" s="83" t="s">
        <v>1774</v>
      </c>
      <c r="I771" s="103" t="s">
        <v>127</v>
      </c>
      <c r="J771" s="103" t="s">
        <v>1306</v>
      </c>
      <c r="K771" s="104">
        <v>7.0000000000000007E-2</v>
      </c>
      <c r="L771" s="104">
        <v>7.0000000000000007E-2</v>
      </c>
      <c r="M771" s="83"/>
      <c r="N771" s="83"/>
      <c r="O771" s="83"/>
      <c r="P771" s="83"/>
      <c r="Q771" s="83"/>
      <c r="R771" s="83" t="s">
        <v>650</v>
      </c>
      <c r="S771" s="83"/>
      <c r="T771" s="83"/>
      <c r="U771" s="305">
        <f t="shared" si="119"/>
        <v>7.0000000000000007E-2</v>
      </c>
      <c r="V771" s="305">
        <f t="shared" si="119"/>
        <v>7.0000000000000007E-2</v>
      </c>
      <c r="W771" s="305">
        <f t="shared" si="119"/>
        <v>7.0000000000000007E-2</v>
      </c>
      <c r="X771" s="305">
        <f t="shared" si="119"/>
        <v>7.0000000000000007E-2</v>
      </c>
      <c r="Y771" s="305">
        <f t="shared" si="119"/>
        <v>7.0000000000000007E-2</v>
      </c>
      <c r="Z771" s="305">
        <f t="shared" si="119"/>
        <v>7.0000000000000007E-2</v>
      </c>
      <c r="AA771" s="305">
        <f t="shared" si="119"/>
        <v>7.0000000000000007E-2</v>
      </c>
      <c r="AB771" s="305">
        <f t="shared" si="119"/>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17"/>
        <v>3</v>
      </c>
      <c r="D772" s="80"/>
      <c r="E772" s="75"/>
      <c r="F772" s="75" t="s">
        <v>1775</v>
      </c>
      <c r="G772" s="80"/>
      <c r="H772" s="83" t="s">
        <v>1776</v>
      </c>
      <c r="I772" s="103" t="s">
        <v>601</v>
      </c>
      <c r="J772" s="103" t="s">
        <v>1263</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17"/>
        <v>3</v>
      </c>
      <c r="D773" s="80"/>
      <c r="E773" s="75"/>
      <c r="F773" s="75" t="s">
        <v>1777</v>
      </c>
      <c r="G773" s="80"/>
      <c r="H773" s="83" t="s">
        <v>1778</v>
      </c>
      <c r="I773" s="103" t="s">
        <v>796</v>
      </c>
      <c r="J773" s="103" t="s">
        <v>1263</v>
      </c>
      <c r="K773" s="83"/>
      <c r="L773" s="83"/>
      <c r="M773" s="83"/>
      <c r="N773" s="83"/>
      <c r="O773" s="83"/>
      <c r="P773" s="83"/>
      <c r="Q773" s="83"/>
      <c r="R773" s="83"/>
      <c r="S773" s="83"/>
      <c r="T773" s="83"/>
      <c r="U773" s="104">
        <v>0</v>
      </c>
      <c r="V773" s="307">
        <f t="shared" ref="V773:AB775" si="120">U773</f>
        <v>0</v>
      </c>
      <c r="W773" s="307">
        <f t="shared" si="120"/>
        <v>0</v>
      </c>
      <c r="X773" s="307">
        <f t="shared" si="120"/>
        <v>0</v>
      </c>
      <c r="Y773" s="104">
        <v>0</v>
      </c>
      <c r="Z773" s="307">
        <f t="shared" si="120"/>
        <v>0</v>
      </c>
      <c r="AA773" s="307">
        <f t="shared" si="120"/>
        <v>0</v>
      </c>
      <c r="AB773" s="307">
        <f t="shared" si="120"/>
        <v>0</v>
      </c>
      <c r="AC773" s="83"/>
      <c r="AD773" s="104" t="s">
        <v>2382</v>
      </c>
      <c r="AE773" s="83"/>
      <c r="AF773" s="104">
        <v>1</v>
      </c>
      <c r="AG773" s="104">
        <v>1</v>
      </c>
      <c r="AH773" s="80"/>
      <c r="AI773" s="62"/>
      <c r="AJ773" s="50"/>
      <c r="AK773" s="50"/>
      <c r="AL773" s="50"/>
    </row>
    <row r="774" spans="1:38" hidden="1" outlineLevel="2" x14ac:dyDescent="0.25">
      <c r="A774" s="50"/>
      <c r="B774" s="59"/>
      <c r="C774" s="52">
        <f t="shared" si="117"/>
        <v>3</v>
      </c>
      <c r="D774" s="80"/>
      <c r="E774" s="75"/>
      <c r="F774" s="75" t="s">
        <v>1779</v>
      </c>
      <c r="G774" s="80"/>
      <c r="H774" s="83" t="s">
        <v>1780</v>
      </c>
      <c r="I774" s="103" t="s">
        <v>796</v>
      </c>
      <c r="J774" s="103" t="s">
        <v>1263</v>
      </c>
      <c r="K774" s="83"/>
      <c r="L774" s="83"/>
      <c r="M774" s="83"/>
      <c r="N774" s="83"/>
      <c r="O774" s="83"/>
      <c r="P774" s="83"/>
      <c r="Q774" s="83"/>
      <c r="R774" s="83"/>
      <c r="S774" s="83"/>
      <c r="T774" s="83"/>
      <c r="U774" s="104">
        <v>-1.03</v>
      </c>
      <c r="V774" s="307">
        <f t="shared" si="120"/>
        <v>-1.03</v>
      </c>
      <c r="W774" s="307">
        <f t="shared" si="120"/>
        <v>-1.03</v>
      </c>
      <c r="X774" s="307">
        <f t="shared" si="120"/>
        <v>-1.03</v>
      </c>
      <c r="Y774" s="104">
        <v>-1.08</v>
      </c>
      <c r="Z774" s="307">
        <f t="shared" si="120"/>
        <v>-1.08</v>
      </c>
      <c r="AA774" s="307">
        <f t="shared" si="120"/>
        <v>-1.08</v>
      </c>
      <c r="AB774" s="307">
        <f t="shared" si="120"/>
        <v>-1.08</v>
      </c>
      <c r="AC774" s="83"/>
      <c r="AD774" s="104"/>
      <c r="AE774" s="83"/>
      <c r="AF774" s="104">
        <v>1</v>
      </c>
      <c r="AG774" s="104">
        <v>1</v>
      </c>
      <c r="AH774" s="80"/>
      <c r="AI774" s="62"/>
      <c r="AJ774" s="50"/>
      <c r="AK774" s="50"/>
      <c r="AL774" s="50"/>
    </row>
    <row r="775" spans="1:38" hidden="1" outlineLevel="2" collapsed="1" x14ac:dyDescent="0.25">
      <c r="A775" s="50"/>
      <c r="B775" s="59"/>
      <c r="C775" s="52">
        <f t="shared" si="117"/>
        <v>3</v>
      </c>
      <c r="D775" s="80"/>
      <c r="E775" s="75"/>
      <c r="F775" s="75" t="s">
        <v>1781</v>
      </c>
      <c r="G775" s="80"/>
      <c r="H775" s="83" t="s">
        <v>1782</v>
      </c>
      <c r="I775" s="103" t="s">
        <v>796</v>
      </c>
      <c r="J775" s="103" t="s">
        <v>1263</v>
      </c>
      <c r="K775" s="83"/>
      <c r="L775" s="83"/>
      <c r="M775" s="83"/>
      <c r="N775" s="83"/>
      <c r="O775" s="83"/>
      <c r="P775" s="83"/>
      <c r="Q775" s="83"/>
      <c r="R775" s="83"/>
      <c r="S775" s="83"/>
      <c r="T775" s="83"/>
      <c r="U775" s="104">
        <v>-2</v>
      </c>
      <c r="V775" s="307">
        <f t="shared" si="120"/>
        <v>-2</v>
      </c>
      <c r="W775" s="307">
        <f t="shared" si="120"/>
        <v>-2</v>
      </c>
      <c r="X775" s="307">
        <f t="shared" si="120"/>
        <v>-2</v>
      </c>
      <c r="Y775" s="104">
        <v>-2.0099999999999998</v>
      </c>
      <c r="Z775" s="307">
        <f t="shared" si="120"/>
        <v>-2.0099999999999998</v>
      </c>
      <c r="AA775" s="307">
        <f t="shared" si="120"/>
        <v>-2.0099999999999998</v>
      </c>
      <c r="AB775" s="307">
        <f t="shared" si="120"/>
        <v>-2.0099999999999998</v>
      </c>
      <c r="AC775" s="83"/>
      <c r="AD775" s="104"/>
      <c r="AE775" s="83"/>
      <c r="AF775" s="104">
        <v>1</v>
      </c>
      <c r="AG775" s="104">
        <v>1</v>
      </c>
      <c r="AH775" s="80"/>
      <c r="AI775" s="62"/>
      <c r="AJ775" s="50"/>
      <c r="AK775" s="50"/>
      <c r="AL775" s="50"/>
    </row>
    <row r="776" spans="1:38" hidden="1" outlineLevel="3" x14ac:dyDescent="0.25">
      <c r="A776" s="50"/>
      <c r="B776" s="59"/>
      <c r="C776" s="52">
        <f t="shared" si="117"/>
        <v>3</v>
      </c>
      <c r="D776" s="80"/>
      <c r="E776" s="75"/>
      <c r="F776" s="75" t="s">
        <v>1783</v>
      </c>
      <c r="G776" s="80"/>
      <c r="H776" s="83" t="s">
        <v>2385</v>
      </c>
      <c r="I776" s="103" t="s">
        <v>601</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17"/>
        <v>3</v>
      </c>
      <c r="D777" s="80"/>
      <c r="E777" s="75"/>
      <c r="F777" s="75" t="s">
        <v>1785</v>
      </c>
      <c r="G777" s="80"/>
      <c r="H777" s="83" t="s">
        <v>1662</v>
      </c>
      <c r="I777" s="103" t="s">
        <v>601</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17"/>
        <v>3</v>
      </c>
      <c r="D778" s="80"/>
      <c r="E778" s="75"/>
      <c r="F778" s="75" t="s">
        <v>1786</v>
      </c>
      <c r="G778" s="80"/>
      <c r="H778" s="83" t="s">
        <v>1664</v>
      </c>
      <c r="I778" s="103" t="s">
        <v>601</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17"/>
        <v>3</v>
      </c>
      <c r="D779" s="80"/>
      <c r="E779" s="75"/>
      <c r="F779" s="75" t="s">
        <v>1787</v>
      </c>
      <c r="G779" s="80"/>
      <c r="H779" s="83" t="s">
        <v>1666</v>
      </c>
      <c r="I779" s="103" t="s">
        <v>601</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17"/>
        <v>3</v>
      </c>
      <c r="D780" s="80"/>
      <c r="E780" s="75"/>
      <c r="F780" s="75" t="s">
        <v>1788</v>
      </c>
      <c r="G780" s="80"/>
      <c r="H780" s="83" t="s">
        <v>1789</v>
      </c>
      <c r="I780" s="103" t="s">
        <v>601</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17"/>
        <v>3</v>
      </c>
      <c r="D781" s="80"/>
      <c r="E781" s="75"/>
      <c r="F781" s="75" t="s">
        <v>1790</v>
      </c>
      <c r="G781" s="80"/>
      <c r="H781" s="83" t="s">
        <v>1791</v>
      </c>
      <c r="I781" s="103" t="s">
        <v>601</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17"/>
        <v>3</v>
      </c>
      <c r="D782" s="80"/>
      <c r="E782" s="75"/>
      <c r="F782" s="75" t="s">
        <v>1792</v>
      </c>
      <c r="G782" s="80"/>
      <c r="H782" s="83" t="s">
        <v>1793</v>
      </c>
      <c r="I782" s="103" t="s">
        <v>601</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17"/>
        <v>3</v>
      </c>
      <c r="D783" s="80"/>
      <c r="E783" s="75"/>
      <c r="F783" s="75" t="s">
        <v>1794</v>
      </c>
      <c r="G783" s="80"/>
      <c r="H783" s="83" t="s">
        <v>1795</v>
      </c>
      <c r="I783" s="103" t="s">
        <v>601</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17"/>
        <v>3</v>
      </c>
      <c r="D784" s="80"/>
      <c r="E784" s="75"/>
      <c r="F784" s="75" t="s">
        <v>1796</v>
      </c>
      <c r="G784" s="80"/>
      <c r="H784" s="83" t="s">
        <v>1660</v>
      </c>
      <c r="I784" s="103" t="s">
        <v>601</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17"/>
        <v>3</v>
      </c>
      <c r="D785" s="80"/>
      <c r="E785" s="75"/>
      <c r="F785" s="75" t="s">
        <v>1797</v>
      </c>
      <c r="G785" s="80"/>
      <c r="H785" s="83" t="s">
        <v>1662</v>
      </c>
      <c r="I785" s="103" t="s">
        <v>601</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17"/>
        <v>3</v>
      </c>
      <c r="D786" s="80"/>
      <c r="E786" s="75"/>
      <c r="F786" s="75" t="s">
        <v>1798</v>
      </c>
      <c r="G786" s="80"/>
      <c r="H786" s="83" t="s">
        <v>1664</v>
      </c>
      <c r="I786" s="103" t="s">
        <v>601</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17"/>
        <v>3</v>
      </c>
      <c r="D787" s="80"/>
      <c r="E787" s="75"/>
      <c r="F787" s="75" t="s">
        <v>1799</v>
      </c>
      <c r="G787" s="80"/>
      <c r="H787" s="83" t="s">
        <v>1666</v>
      </c>
      <c r="I787" s="103" t="s">
        <v>601</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1800</v>
      </c>
      <c r="G788" s="80"/>
      <c r="H788" s="298" t="s">
        <v>1801</v>
      </c>
      <c r="I788" s="144"/>
      <c r="J788" s="144" t="s">
        <v>1163</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895</v>
      </c>
      <c r="F789" s="75" t="s">
        <v>1802</v>
      </c>
      <c r="G789" s="80"/>
      <c r="H789" s="83" t="s">
        <v>1803</v>
      </c>
      <c r="I789" s="103" t="s">
        <v>769</v>
      </c>
      <c r="J789" s="103"/>
      <c r="K789" s="83"/>
      <c r="L789" s="83"/>
      <c r="M789" s="83"/>
      <c r="N789" s="83"/>
      <c r="O789" s="83"/>
      <c r="P789" s="83"/>
      <c r="Q789" s="83"/>
      <c r="R789" s="83" t="s">
        <v>776</v>
      </c>
      <c r="S789" s="83" t="s">
        <v>900</v>
      </c>
      <c r="T789" s="83"/>
      <c r="U789" s="83">
        <v>0</v>
      </c>
      <c r="V789" s="83">
        <v>0</v>
      </c>
      <c r="W789" s="83">
        <v>0</v>
      </c>
      <c r="X789" s="83">
        <v>0</v>
      </c>
      <c r="Y789" s="83">
        <v>0</v>
      </c>
      <c r="Z789" s="83">
        <v>0</v>
      </c>
      <c r="AA789" s="83">
        <v>0</v>
      </c>
      <c r="AB789" s="83">
        <v>0</v>
      </c>
      <c r="AC789" s="83"/>
      <c r="AD789" s="318" t="s">
        <v>1804</v>
      </c>
      <c r="AE789" s="83"/>
      <c r="AF789" s="83">
        <v>1</v>
      </c>
      <c r="AG789" s="83">
        <v>1</v>
      </c>
      <c r="AH789" s="80"/>
      <c r="AI789" s="62"/>
      <c r="AJ789" s="50"/>
      <c r="AK789" s="50"/>
      <c r="AL789" s="50"/>
    </row>
    <row r="790" spans="1:38" hidden="1" outlineLevel="2" x14ac:dyDescent="0.25">
      <c r="A790" s="50"/>
      <c r="B790" s="59"/>
      <c r="C790" s="52">
        <f>INT($C$40)+2</f>
        <v>3</v>
      </c>
      <c r="D790" s="80"/>
      <c r="E790" s="75"/>
      <c r="F790" s="75" t="s">
        <v>1805</v>
      </c>
      <c r="G790" s="80"/>
      <c r="H790" s="83" t="s">
        <v>1806</v>
      </c>
      <c r="I790" s="103" t="s">
        <v>769</v>
      </c>
      <c r="J790" s="103"/>
      <c r="K790" s="104">
        <v>0.38900000000000001</v>
      </c>
      <c r="L790" s="104">
        <v>0.48599999999999999</v>
      </c>
      <c r="M790" s="104">
        <v>0.375</v>
      </c>
      <c r="N790" s="104">
        <v>0.375</v>
      </c>
      <c r="O790" s="104">
        <v>0.375</v>
      </c>
      <c r="P790" s="104">
        <v>0.5</v>
      </c>
      <c r="Q790" s="83"/>
      <c r="R790" s="83" t="s">
        <v>776</v>
      </c>
      <c r="S790" s="83" t="s">
        <v>900</v>
      </c>
      <c r="T790" s="83"/>
      <c r="U790" s="305">
        <f t="shared" ref="U790:AB792" si="121">INDEX($K790:$Q790,1,U$54)</f>
        <v>0.38900000000000001</v>
      </c>
      <c r="V790" s="305">
        <f t="shared" si="121"/>
        <v>0.38900000000000001</v>
      </c>
      <c r="W790" s="305">
        <f t="shared" si="121"/>
        <v>0.38900000000000001</v>
      </c>
      <c r="X790" s="305">
        <f t="shared" si="121"/>
        <v>0.48599999999999999</v>
      </c>
      <c r="Y790" s="305">
        <f t="shared" si="121"/>
        <v>0.48599999999999999</v>
      </c>
      <c r="Z790" s="305">
        <f t="shared" si="121"/>
        <v>0.48599999999999999</v>
      </c>
      <c r="AA790" s="305">
        <f t="shared" si="121"/>
        <v>0.48599999999999999</v>
      </c>
      <c r="AB790" s="305">
        <f t="shared" si="121"/>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1802</v>
      </c>
      <c r="G791" s="80"/>
      <c r="H791" s="83" t="s">
        <v>1807</v>
      </c>
      <c r="I791" s="103" t="s">
        <v>769</v>
      </c>
      <c r="J791" s="103"/>
      <c r="K791" s="104">
        <v>0.622</v>
      </c>
      <c r="L791" s="104">
        <v>0.77800000000000002</v>
      </c>
      <c r="M791" s="83"/>
      <c r="N791" s="83"/>
      <c r="O791" s="83"/>
      <c r="P791" s="83"/>
      <c r="Q791" s="83"/>
      <c r="R791" s="83" t="s">
        <v>776</v>
      </c>
      <c r="S791" s="83" t="s">
        <v>900</v>
      </c>
      <c r="T791" s="83"/>
      <c r="U791" s="305">
        <f t="shared" si="121"/>
        <v>0.622</v>
      </c>
      <c r="V791" s="305">
        <f t="shared" si="121"/>
        <v>0.622</v>
      </c>
      <c r="W791" s="305">
        <f t="shared" si="121"/>
        <v>0.622</v>
      </c>
      <c r="X791" s="305">
        <f t="shared" si="121"/>
        <v>0.77800000000000002</v>
      </c>
      <c r="Y791" s="305">
        <f t="shared" si="121"/>
        <v>0.77800000000000002</v>
      </c>
      <c r="Z791" s="305">
        <f t="shared" si="121"/>
        <v>0.77800000000000002</v>
      </c>
      <c r="AA791" s="305">
        <f t="shared" si="121"/>
        <v>0.77800000000000002</v>
      </c>
      <c r="AB791" s="305">
        <f t="shared" si="121"/>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1808</v>
      </c>
      <c r="G792" s="80"/>
      <c r="H792" s="83" t="s">
        <v>1809</v>
      </c>
      <c r="I792" s="103" t="s">
        <v>769</v>
      </c>
      <c r="J792" s="103"/>
      <c r="K792" s="104">
        <v>0.746</v>
      </c>
      <c r="L792" s="104">
        <v>0.93400000000000005</v>
      </c>
      <c r="M792" s="83"/>
      <c r="N792" s="83"/>
      <c r="O792" s="83"/>
      <c r="P792" s="83"/>
      <c r="Q792" s="83"/>
      <c r="R792" s="83" t="s">
        <v>776</v>
      </c>
      <c r="S792" s="83" t="s">
        <v>900</v>
      </c>
      <c r="T792" s="83"/>
      <c r="U792" s="305">
        <f t="shared" si="121"/>
        <v>0.746</v>
      </c>
      <c r="V792" s="305">
        <f t="shared" si="121"/>
        <v>0.746</v>
      </c>
      <c r="W792" s="305">
        <f t="shared" si="121"/>
        <v>0.746</v>
      </c>
      <c r="X792" s="305">
        <f t="shared" si="121"/>
        <v>0.93400000000000005</v>
      </c>
      <c r="Y792" s="305">
        <f t="shared" si="121"/>
        <v>0.93400000000000005</v>
      </c>
      <c r="Z792" s="305">
        <f t="shared" si="121"/>
        <v>0.93400000000000005</v>
      </c>
      <c r="AA792" s="305">
        <f t="shared" si="121"/>
        <v>0.93400000000000005</v>
      </c>
      <c r="AB792" s="305">
        <f t="shared" si="121"/>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2">INT($C$40)+3</f>
        <v>4</v>
      </c>
      <c r="D793" s="80"/>
      <c r="E793" s="75"/>
      <c r="F793" s="75" t="s">
        <v>1810</v>
      </c>
      <c r="G793" s="80"/>
      <c r="H793" s="83" t="s">
        <v>1660</v>
      </c>
      <c r="I793" s="103" t="s">
        <v>601</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2"/>
        <v>4</v>
      </c>
      <c r="D794" s="80"/>
      <c r="E794" s="75"/>
      <c r="F794" s="75" t="s">
        <v>1811</v>
      </c>
      <c r="G794" s="80"/>
      <c r="H794" s="83" t="s">
        <v>1662</v>
      </c>
      <c r="I794" s="103" t="s">
        <v>601</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2"/>
        <v>4</v>
      </c>
      <c r="D795" s="80"/>
      <c r="E795" s="75"/>
      <c r="F795" s="75" t="s">
        <v>1812</v>
      </c>
      <c r="G795" s="80"/>
      <c r="H795" s="83" t="s">
        <v>1664</v>
      </c>
      <c r="I795" s="103" t="s">
        <v>601</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2"/>
        <v>4</v>
      </c>
      <c r="D796" s="80"/>
      <c r="E796" s="75"/>
      <c r="F796" s="75" t="s">
        <v>1813</v>
      </c>
      <c r="G796" s="80"/>
      <c r="H796" s="83" t="s">
        <v>1666</v>
      </c>
      <c r="I796" s="103" t="s">
        <v>601</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3">A793+1</f>
        <v>2</v>
      </c>
      <c r="B797" s="59"/>
      <c r="C797" s="52">
        <f t="shared" si="122"/>
        <v>4</v>
      </c>
      <c r="D797" s="80"/>
      <c r="E797" s="75"/>
      <c r="F797" s="75" t="s">
        <v>1814</v>
      </c>
      <c r="G797" s="80"/>
      <c r="H797" s="83" t="s">
        <v>1660</v>
      </c>
      <c r="I797" s="103" t="s">
        <v>601</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3"/>
        <v>2</v>
      </c>
      <c r="B798" s="59"/>
      <c r="C798" s="52">
        <f t="shared" si="122"/>
        <v>4</v>
      </c>
      <c r="D798" s="80"/>
      <c r="E798" s="75"/>
      <c r="F798" s="75" t="s">
        <v>1815</v>
      </c>
      <c r="G798" s="80"/>
      <c r="H798" s="83" t="s">
        <v>1662</v>
      </c>
      <c r="I798" s="103" t="s">
        <v>601</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3"/>
        <v>2</v>
      </c>
      <c r="B799" s="59"/>
      <c r="C799" s="52">
        <f t="shared" si="122"/>
        <v>4</v>
      </c>
      <c r="D799" s="80"/>
      <c r="E799" s="75"/>
      <c r="F799" s="75" t="s">
        <v>1816</v>
      </c>
      <c r="G799" s="80"/>
      <c r="H799" s="83" t="s">
        <v>1664</v>
      </c>
      <c r="I799" s="103" t="s">
        <v>601</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3"/>
        <v>2</v>
      </c>
      <c r="B800" s="59"/>
      <c r="C800" s="52">
        <f t="shared" si="122"/>
        <v>4</v>
      </c>
      <c r="D800" s="80"/>
      <c r="E800" s="75"/>
      <c r="F800" s="75" t="s">
        <v>1817</v>
      </c>
      <c r="G800" s="80"/>
      <c r="H800" s="83" t="s">
        <v>1666</v>
      </c>
      <c r="I800" s="103" t="s">
        <v>601</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3"/>
        <v>3</v>
      </c>
      <c r="B801" s="59"/>
      <c r="C801" s="52">
        <f t="shared" si="122"/>
        <v>4</v>
      </c>
      <c r="D801" s="80"/>
      <c r="E801" s="75"/>
      <c r="F801" s="75" t="s">
        <v>1818</v>
      </c>
      <c r="G801" s="80"/>
      <c r="H801" s="83" t="s">
        <v>1660</v>
      </c>
      <c r="I801" s="103" t="s">
        <v>601</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3"/>
        <v>3</v>
      </c>
      <c r="B802" s="59"/>
      <c r="C802" s="52">
        <f t="shared" si="122"/>
        <v>4</v>
      </c>
      <c r="D802" s="80"/>
      <c r="E802" s="75"/>
      <c r="F802" s="75" t="s">
        <v>1819</v>
      </c>
      <c r="G802" s="80"/>
      <c r="H802" s="83" t="s">
        <v>1662</v>
      </c>
      <c r="I802" s="103" t="s">
        <v>601</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3"/>
        <v>3</v>
      </c>
      <c r="B803" s="59"/>
      <c r="C803" s="52">
        <f t="shared" si="122"/>
        <v>4</v>
      </c>
      <c r="D803" s="80"/>
      <c r="E803" s="75"/>
      <c r="F803" s="75" t="s">
        <v>1820</v>
      </c>
      <c r="G803" s="80"/>
      <c r="H803" s="83" t="s">
        <v>1664</v>
      </c>
      <c r="I803" s="103" t="s">
        <v>601</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3"/>
        <v>3</v>
      </c>
      <c r="B804" s="59"/>
      <c r="C804" s="52">
        <f t="shared" si="122"/>
        <v>4</v>
      </c>
      <c r="D804" s="80"/>
      <c r="E804" s="75"/>
      <c r="F804" s="75" t="s">
        <v>1821</v>
      </c>
      <c r="G804" s="80"/>
      <c r="H804" s="83" t="s">
        <v>1666</v>
      </c>
      <c r="I804" s="103" t="s">
        <v>601</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2"/>
        <v>4</v>
      </c>
      <c r="D805" s="80"/>
      <c r="E805" s="75"/>
      <c r="F805" s="75" t="s">
        <v>1822</v>
      </c>
      <c r="G805" s="80"/>
      <c r="H805" s="83" t="s">
        <v>1660</v>
      </c>
      <c r="I805" s="103" t="s">
        <v>601</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2"/>
        <v>4</v>
      </c>
      <c r="D806" s="80"/>
      <c r="E806" s="75"/>
      <c r="F806" s="75" t="s">
        <v>1823</v>
      </c>
      <c r="G806" s="80"/>
      <c r="H806" s="83" t="s">
        <v>1662</v>
      </c>
      <c r="I806" s="103" t="s">
        <v>601</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2"/>
        <v>4</v>
      </c>
      <c r="D807" s="80"/>
      <c r="E807" s="75"/>
      <c r="F807" s="75" t="s">
        <v>1824</v>
      </c>
      <c r="G807" s="80"/>
      <c r="H807" s="83" t="s">
        <v>1664</v>
      </c>
      <c r="I807" s="103" t="s">
        <v>601</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2"/>
        <v>4</v>
      </c>
      <c r="D808" s="80"/>
      <c r="E808" s="75"/>
      <c r="F808" s="75" t="s">
        <v>1825</v>
      </c>
      <c r="G808" s="80"/>
      <c r="H808" s="83" t="s">
        <v>1666</v>
      </c>
      <c r="I808" s="103" t="s">
        <v>601</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4">A805+1</f>
        <v>2</v>
      </c>
      <c r="B809" s="59"/>
      <c r="C809" s="52">
        <f t="shared" si="122"/>
        <v>4</v>
      </c>
      <c r="D809" s="80"/>
      <c r="E809" s="75"/>
      <c r="F809" s="75" t="s">
        <v>1826</v>
      </c>
      <c r="G809" s="80"/>
      <c r="H809" s="83" t="s">
        <v>1660</v>
      </c>
      <c r="I809" s="103" t="s">
        <v>601</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4"/>
        <v>2</v>
      </c>
      <c r="B810" s="59"/>
      <c r="C810" s="52">
        <f t="shared" si="122"/>
        <v>4</v>
      </c>
      <c r="D810" s="80"/>
      <c r="E810" s="75"/>
      <c r="F810" s="75" t="s">
        <v>1827</v>
      </c>
      <c r="G810" s="80"/>
      <c r="H810" s="83" t="s">
        <v>1662</v>
      </c>
      <c r="I810" s="103" t="s">
        <v>601</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4"/>
        <v>2</v>
      </c>
      <c r="B811" s="59"/>
      <c r="C811" s="52">
        <f t="shared" si="122"/>
        <v>4</v>
      </c>
      <c r="D811" s="80"/>
      <c r="E811" s="75"/>
      <c r="F811" s="75" t="s">
        <v>1828</v>
      </c>
      <c r="G811" s="80"/>
      <c r="H811" s="83" t="s">
        <v>1664</v>
      </c>
      <c r="I811" s="103" t="s">
        <v>601</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4"/>
        <v>2</v>
      </c>
      <c r="B812" s="59"/>
      <c r="C812" s="52">
        <f t="shared" si="122"/>
        <v>4</v>
      </c>
      <c r="D812" s="80"/>
      <c r="E812" s="75"/>
      <c r="F812" s="75" t="s">
        <v>1829</v>
      </c>
      <c r="G812" s="80"/>
      <c r="H812" s="83" t="s">
        <v>1666</v>
      </c>
      <c r="I812" s="103" t="s">
        <v>601</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4"/>
        <v>3</v>
      </c>
      <c r="B813" s="59"/>
      <c r="C813" s="52">
        <f t="shared" si="122"/>
        <v>4</v>
      </c>
      <c r="D813" s="80"/>
      <c r="E813" s="75"/>
      <c r="F813" s="75" t="s">
        <v>1830</v>
      </c>
      <c r="G813" s="80"/>
      <c r="H813" s="83" t="s">
        <v>1660</v>
      </c>
      <c r="I813" s="103" t="s">
        <v>601</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4"/>
        <v>3</v>
      </c>
      <c r="B814" s="59"/>
      <c r="C814" s="52">
        <f t="shared" si="122"/>
        <v>4</v>
      </c>
      <c r="D814" s="80"/>
      <c r="E814" s="75"/>
      <c r="F814" s="75" t="s">
        <v>1831</v>
      </c>
      <c r="G814" s="80"/>
      <c r="H814" s="83" t="s">
        <v>1662</v>
      </c>
      <c r="I814" s="103" t="s">
        <v>601</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4"/>
        <v>3</v>
      </c>
      <c r="B815" s="59"/>
      <c r="C815" s="52">
        <f t="shared" si="122"/>
        <v>4</v>
      </c>
      <c r="D815" s="80"/>
      <c r="E815" s="75"/>
      <c r="F815" s="75" t="s">
        <v>1832</v>
      </c>
      <c r="G815" s="80"/>
      <c r="H815" s="83" t="s">
        <v>1664</v>
      </c>
      <c r="I815" s="103" t="s">
        <v>601</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4"/>
        <v>3</v>
      </c>
      <c r="B816" s="59"/>
      <c r="C816" s="52">
        <f t="shared" si="122"/>
        <v>4</v>
      </c>
      <c r="D816" s="80"/>
      <c r="E816" s="75"/>
      <c r="F816" s="75" t="s">
        <v>1833</v>
      </c>
      <c r="G816" s="80"/>
      <c r="H816" s="83" t="s">
        <v>1666</v>
      </c>
      <c r="I816" s="103" t="s">
        <v>601</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2"/>
        <v>4</v>
      </c>
      <c r="D817" s="80"/>
      <c r="E817" s="75"/>
      <c r="F817" s="75" t="s">
        <v>1834</v>
      </c>
      <c r="G817" s="80"/>
      <c r="H817" s="83" t="s">
        <v>1660</v>
      </c>
      <c r="I817" s="103" t="s">
        <v>601</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2"/>
        <v>4</v>
      </c>
      <c r="D818" s="80"/>
      <c r="E818" s="75"/>
      <c r="F818" s="75" t="s">
        <v>1835</v>
      </c>
      <c r="G818" s="80"/>
      <c r="H818" s="83" t="s">
        <v>1662</v>
      </c>
      <c r="I818" s="103" t="s">
        <v>601</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2"/>
        <v>4</v>
      </c>
      <c r="D819" s="80"/>
      <c r="E819" s="75"/>
      <c r="F819" s="75" t="s">
        <v>1836</v>
      </c>
      <c r="G819" s="80"/>
      <c r="H819" s="83" t="s">
        <v>1664</v>
      </c>
      <c r="I819" s="103" t="s">
        <v>601</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2"/>
        <v>4</v>
      </c>
      <c r="D820" s="80"/>
      <c r="E820" s="75"/>
      <c r="F820" s="75" t="s">
        <v>1837</v>
      </c>
      <c r="G820" s="80"/>
      <c r="H820" s="83" t="s">
        <v>1666</v>
      </c>
      <c r="I820" s="103" t="s">
        <v>601</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5">A817+1</f>
        <v>2</v>
      </c>
      <c r="B821" s="59"/>
      <c r="C821" s="52">
        <f t="shared" si="122"/>
        <v>4</v>
      </c>
      <c r="D821" s="80"/>
      <c r="E821" s="75"/>
      <c r="F821" s="75" t="s">
        <v>1838</v>
      </c>
      <c r="G821" s="80"/>
      <c r="H821" s="83" t="s">
        <v>1660</v>
      </c>
      <c r="I821" s="103" t="s">
        <v>601</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5"/>
        <v>2</v>
      </c>
      <c r="B822" s="59"/>
      <c r="C822" s="52">
        <f t="shared" si="122"/>
        <v>4</v>
      </c>
      <c r="D822" s="80"/>
      <c r="E822" s="75"/>
      <c r="F822" s="75" t="s">
        <v>1839</v>
      </c>
      <c r="G822" s="80"/>
      <c r="H822" s="83" t="s">
        <v>1662</v>
      </c>
      <c r="I822" s="103" t="s">
        <v>601</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5"/>
        <v>2</v>
      </c>
      <c r="B823" s="59"/>
      <c r="C823" s="52">
        <f t="shared" si="122"/>
        <v>4</v>
      </c>
      <c r="D823" s="80"/>
      <c r="E823" s="75"/>
      <c r="F823" s="75" t="s">
        <v>1840</v>
      </c>
      <c r="G823" s="80"/>
      <c r="H823" s="83" t="s">
        <v>1664</v>
      </c>
      <c r="I823" s="103" t="s">
        <v>601</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5"/>
        <v>2</v>
      </c>
      <c r="B824" s="59"/>
      <c r="C824" s="52">
        <f t="shared" si="122"/>
        <v>4</v>
      </c>
      <c r="D824" s="80"/>
      <c r="E824" s="75"/>
      <c r="F824" s="75" t="s">
        <v>1841</v>
      </c>
      <c r="G824" s="80"/>
      <c r="H824" s="83" t="s">
        <v>1666</v>
      </c>
      <c r="I824" s="103" t="s">
        <v>601</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5"/>
        <v>3</v>
      </c>
      <c r="B825" s="59"/>
      <c r="C825" s="52">
        <f t="shared" si="122"/>
        <v>4</v>
      </c>
      <c r="D825" s="80"/>
      <c r="E825" s="75"/>
      <c r="F825" s="75" t="s">
        <v>1842</v>
      </c>
      <c r="G825" s="80"/>
      <c r="H825" s="83" t="s">
        <v>1660</v>
      </c>
      <c r="I825" s="103" t="s">
        <v>601</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5"/>
        <v>3</v>
      </c>
      <c r="B826" s="59"/>
      <c r="C826" s="52">
        <f t="shared" si="122"/>
        <v>4</v>
      </c>
      <c r="D826" s="80"/>
      <c r="E826" s="75"/>
      <c r="F826" s="75" t="s">
        <v>1843</v>
      </c>
      <c r="G826" s="80"/>
      <c r="H826" s="83" t="s">
        <v>1662</v>
      </c>
      <c r="I826" s="103" t="s">
        <v>601</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5"/>
        <v>3</v>
      </c>
      <c r="B827" s="59"/>
      <c r="C827" s="52">
        <f t="shared" si="122"/>
        <v>4</v>
      </c>
      <c r="D827" s="80"/>
      <c r="E827" s="75"/>
      <c r="F827" s="75" t="s">
        <v>1844</v>
      </c>
      <c r="G827" s="80"/>
      <c r="H827" s="83" t="s">
        <v>1664</v>
      </c>
      <c r="I827" s="103" t="s">
        <v>601</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5"/>
        <v>3</v>
      </c>
      <c r="B828" s="59"/>
      <c r="C828" s="52">
        <f t="shared" si="122"/>
        <v>4</v>
      </c>
      <c r="D828" s="80"/>
      <c r="E828" s="75"/>
      <c r="F828" s="75" t="s">
        <v>1845</v>
      </c>
      <c r="G828" s="80"/>
      <c r="H828" s="83" t="s">
        <v>1666</v>
      </c>
      <c r="I828" s="103" t="s">
        <v>601</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2"/>
        <v>4</v>
      </c>
      <c r="D829" s="80"/>
      <c r="E829" s="75"/>
      <c r="F829" s="75" t="s">
        <v>1846</v>
      </c>
      <c r="G829" s="80"/>
      <c r="H829" s="83" t="s">
        <v>1660</v>
      </c>
      <c r="I829" s="103" t="s">
        <v>601</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2"/>
        <v>4</v>
      </c>
      <c r="D830" s="80"/>
      <c r="E830" s="75"/>
      <c r="F830" s="75" t="s">
        <v>1847</v>
      </c>
      <c r="G830" s="80"/>
      <c r="H830" s="83" t="s">
        <v>1662</v>
      </c>
      <c r="I830" s="103" t="s">
        <v>601</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2"/>
        <v>4</v>
      </c>
      <c r="D831" s="80"/>
      <c r="E831" s="75"/>
      <c r="F831" s="75" t="s">
        <v>1848</v>
      </c>
      <c r="G831" s="80"/>
      <c r="H831" s="83" t="s">
        <v>1664</v>
      </c>
      <c r="I831" s="103" t="s">
        <v>601</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2"/>
        <v>4</v>
      </c>
      <c r="D832" s="80"/>
      <c r="E832" s="75"/>
      <c r="F832" s="75" t="s">
        <v>1849</v>
      </c>
      <c r="G832" s="80"/>
      <c r="H832" s="83" t="s">
        <v>1666</v>
      </c>
      <c r="I832" s="103" t="s">
        <v>601</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6">A829+1</f>
        <v>2</v>
      </c>
      <c r="B833" s="59"/>
      <c r="C833" s="52">
        <f t="shared" si="122"/>
        <v>4</v>
      </c>
      <c r="D833" s="80"/>
      <c r="E833" s="75"/>
      <c r="F833" s="75" t="s">
        <v>1850</v>
      </c>
      <c r="G833" s="80"/>
      <c r="H833" s="83" t="s">
        <v>1660</v>
      </c>
      <c r="I833" s="103" t="s">
        <v>601</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6"/>
        <v>2</v>
      </c>
      <c r="B834" s="59"/>
      <c r="C834" s="52">
        <f t="shared" si="122"/>
        <v>4</v>
      </c>
      <c r="D834" s="80"/>
      <c r="E834" s="75"/>
      <c r="F834" s="75" t="s">
        <v>1851</v>
      </c>
      <c r="G834" s="80"/>
      <c r="H834" s="83" t="s">
        <v>1662</v>
      </c>
      <c r="I834" s="103" t="s">
        <v>601</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6"/>
        <v>2</v>
      </c>
      <c r="B835" s="59"/>
      <c r="C835" s="52">
        <f t="shared" si="122"/>
        <v>4</v>
      </c>
      <c r="D835" s="80"/>
      <c r="E835" s="75"/>
      <c r="F835" s="75" t="s">
        <v>1852</v>
      </c>
      <c r="G835" s="80"/>
      <c r="H835" s="83" t="s">
        <v>1664</v>
      </c>
      <c r="I835" s="103" t="s">
        <v>601</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6"/>
        <v>2</v>
      </c>
      <c r="B836" s="59"/>
      <c r="C836" s="52">
        <f t="shared" si="122"/>
        <v>4</v>
      </c>
      <c r="D836" s="80"/>
      <c r="E836" s="75"/>
      <c r="F836" s="75" t="s">
        <v>1853</v>
      </c>
      <c r="G836" s="80"/>
      <c r="H836" s="83" t="s">
        <v>1666</v>
      </c>
      <c r="I836" s="103" t="s">
        <v>601</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6"/>
        <v>3</v>
      </c>
      <c r="B837" s="59"/>
      <c r="C837" s="52">
        <f t="shared" si="122"/>
        <v>4</v>
      </c>
      <c r="D837" s="80"/>
      <c r="E837" s="75"/>
      <c r="F837" s="75" t="s">
        <v>1854</v>
      </c>
      <c r="G837" s="80"/>
      <c r="H837" s="83" t="s">
        <v>1750</v>
      </c>
      <c r="I837" s="103" t="s">
        <v>601</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6"/>
        <v>3</v>
      </c>
      <c r="B838" s="59"/>
      <c r="C838" s="52">
        <f t="shared" si="122"/>
        <v>4</v>
      </c>
      <c r="D838" s="80"/>
      <c r="E838" s="75"/>
      <c r="F838" s="75" t="s">
        <v>1855</v>
      </c>
      <c r="G838" s="80"/>
      <c r="H838" s="83" t="s">
        <v>1662</v>
      </c>
      <c r="I838" s="103" t="s">
        <v>601</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6"/>
        <v>3</v>
      </c>
      <c r="B839" s="59"/>
      <c r="C839" s="52">
        <f t="shared" si="122"/>
        <v>4</v>
      </c>
      <c r="D839" s="80"/>
      <c r="E839" s="75"/>
      <c r="F839" s="75" t="s">
        <v>1856</v>
      </c>
      <c r="G839" s="80"/>
      <c r="H839" s="83" t="s">
        <v>1664</v>
      </c>
      <c r="I839" s="103" t="s">
        <v>601</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6"/>
        <v>3</v>
      </c>
      <c r="B840" s="59"/>
      <c r="C840" s="52">
        <f t="shared" si="122"/>
        <v>4</v>
      </c>
      <c r="D840" s="80"/>
      <c r="E840" s="75"/>
      <c r="F840" s="75" t="s">
        <v>1857</v>
      </c>
      <c r="G840" s="80"/>
      <c r="H840" s="83" t="s">
        <v>1666</v>
      </c>
      <c r="I840" s="103" t="s">
        <v>601</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2"/>
        <v>4</v>
      </c>
      <c r="D841" s="80"/>
      <c r="E841" s="75"/>
      <c r="F841" s="75" t="s">
        <v>1858</v>
      </c>
      <c r="G841" s="80"/>
      <c r="H841" s="83" t="s">
        <v>1755</v>
      </c>
      <c r="I841" s="103" t="s">
        <v>601</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2"/>
        <v>4</v>
      </c>
      <c r="D842" s="80"/>
      <c r="E842" s="75"/>
      <c r="F842" s="75" t="s">
        <v>1859</v>
      </c>
      <c r="G842" s="80"/>
      <c r="H842" s="83" t="s">
        <v>1662</v>
      </c>
      <c r="I842" s="103" t="s">
        <v>601</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2"/>
        <v>4</v>
      </c>
      <c r="D843" s="80"/>
      <c r="E843" s="75"/>
      <c r="F843" s="75" t="s">
        <v>1860</v>
      </c>
      <c r="G843" s="80"/>
      <c r="H843" s="83" t="s">
        <v>1664</v>
      </c>
      <c r="I843" s="103" t="s">
        <v>601</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2"/>
        <v>4</v>
      </c>
      <c r="D844" s="80"/>
      <c r="E844" s="75"/>
      <c r="F844" s="75" t="s">
        <v>1861</v>
      </c>
      <c r="G844" s="80"/>
      <c r="H844" s="83" t="s">
        <v>1666</v>
      </c>
      <c r="I844" s="103" t="s">
        <v>601</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27">A841+1</f>
        <v>2</v>
      </c>
      <c r="B845" s="59"/>
      <c r="C845" s="52">
        <f t="shared" si="122"/>
        <v>4</v>
      </c>
      <c r="D845" s="80"/>
      <c r="E845" s="75"/>
      <c r="F845" s="75" t="s">
        <v>1862</v>
      </c>
      <c r="G845" s="80"/>
      <c r="H845" s="83" t="s">
        <v>1660</v>
      </c>
      <c r="I845" s="103" t="s">
        <v>601</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27"/>
        <v>2</v>
      </c>
      <c r="B846" s="59"/>
      <c r="C846" s="52">
        <f t="shared" si="122"/>
        <v>4</v>
      </c>
      <c r="D846" s="80"/>
      <c r="E846" s="75"/>
      <c r="F846" s="75" t="s">
        <v>1863</v>
      </c>
      <c r="G846" s="80"/>
      <c r="H846" s="83" t="s">
        <v>1662</v>
      </c>
      <c r="I846" s="103" t="s">
        <v>601</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27"/>
        <v>2</v>
      </c>
      <c r="B847" s="59"/>
      <c r="C847" s="52">
        <f t="shared" si="122"/>
        <v>4</v>
      </c>
      <c r="D847" s="80"/>
      <c r="E847" s="75"/>
      <c r="F847" s="75" t="s">
        <v>1864</v>
      </c>
      <c r="G847" s="80"/>
      <c r="H847" s="83" t="s">
        <v>1664</v>
      </c>
      <c r="I847" s="103" t="s">
        <v>601</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27"/>
        <v>2</v>
      </c>
      <c r="B848" s="59"/>
      <c r="C848" s="52">
        <f t="shared" si="122"/>
        <v>4</v>
      </c>
      <c r="D848" s="80"/>
      <c r="E848" s="75"/>
      <c r="F848" s="75" t="s">
        <v>1865</v>
      </c>
      <c r="G848" s="80"/>
      <c r="H848" s="83" t="s">
        <v>1666</v>
      </c>
      <c r="I848" s="103" t="s">
        <v>601</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27"/>
        <v>3</v>
      </c>
      <c r="B849" s="59"/>
      <c r="C849" s="52">
        <f t="shared" si="122"/>
        <v>4</v>
      </c>
      <c r="D849" s="80"/>
      <c r="E849" s="75"/>
      <c r="F849" s="75" t="s">
        <v>1866</v>
      </c>
      <c r="G849" s="80"/>
      <c r="H849" s="83" t="s">
        <v>1660</v>
      </c>
      <c r="I849" s="103" t="s">
        <v>601</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27"/>
        <v>3</v>
      </c>
      <c r="B850" s="59"/>
      <c r="C850" s="52">
        <f t="shared" si="122"/>
        <v>4</v>
      </c>
      <c r="D850" s="80"/>
      <c r="E850" s="75"/>
      <c r="F850" s="75" t="s">
        <v>1867</v>
      </c>
      <c r="G850" s="80"/>
      <c r="H850" s="83" t="s">
        <v>1662</v>
      </c>
      <c r="I850" s="103" t="s">
        <v>601</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27"/>
        <v>3</v>
      </c>
      <c r="B851" s="59"/>
      <c r="C851" s="52">
        <f t="shared" si="122"/>
        <v>4</v>
      </c>
      <c r="D851" s="80"/>
      <c r="E851" s="75"/>
      <c r="F851" s="75" t="s">
        <v>1868</v>
      </c>
      <c r="G851" s="80"/>
      <c r="H851" s="83" t="s">
        <v>1664</v>
      </c>
      <c r="I851" s="103" t="s">
        <v>601</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27"/>
        <v>3</v>
      </c>
      <c r="B852" s="59"/>
      <c r="C852" s="52">
        <f t="shared" si="122"/>
        <v>4</v>
      </c>
      <c r="D852" s="80"/>
      <c r="E852" s="75"/>
      <c r="F852" s="75" t="s">
        <v>1869</v>
      </c>
      <c r="G852" s="80"/>
      <c r="H852" s="83" t="s">
        <v>1666</v>
      </c>
      <c r="I852" s="103" t="s">
        <v>601</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2"/>
        <v>4</v>
      </c>
      <c r="D853" s="80"/>
      <c r="E853" s="75"/>
      <c r="F853" s="75" t="s">
        <v>1870</v>
      </c>
      <c r="G853" s="80"/>
      <c r="H853" s="83" t="s">
        <v>1660</v>
      </c>
      <c r="I853" s="103" t="s">
        <v>601</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2"/>
        <v>4</v>
      </c>
      <c r="D854" s="80"/>
      <c r="E854" s="75"/>
      <c r="F854" s="75" t="s">
        <v>1871</v>
      </c>
      <c r="G854" s="80"/>
      <c r="H854" s="83" t="s">
        <v>1662</v>
      </c>
      <c r="I854" s="103" t="s">
        <v>601</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2"/>
        <v>4</v>
      </c>
      <c r="D855" s="80"/>
      <c r="E855" s="75"/>
      <c r="F855" s="75" t="s">
        <v>1872</v>
      </c>
      <c r="G855" s="80"/>
      <c r="H855" s="83" t="s">
        <v>1664</v>
      </c>
      <c r="I855" s="103" t="s">
        <v>601</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2"/>
        <v>4</v>
      </c>
      <c r="D856" s="80"/>
      <c r="E856" s="75"/>
      <c r="F856" s="75" t="s">
        <v>1873</v>
      </c>
      <c r="G856" s="80"/>
      <c r="H856" s="83" t="s">
        <v>1666</v>
      </c>
      <c r="I856" s="103" t="s">
        <v>601</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28">A853+1</f>
        <v>2</v>
      </c>
      <c r="B857" s="59"/>
      <c r="C857" s="52">
        <f t="shared" ref="C857:C864" si="129">INT($C$40)+3</f>
        <v>4</v>
      </c>
      <c r="D857" s="80"/>
      <c r="E857" s="75"/>
      <c r="F857" s="75" t="s">
        <v>1874</v>
      </c>
      <c r="G857" s="80"/>
      <c r="H857" s="83" t="s">
        <v>1784</v>
      </c>
      <c r="I857" s="103" t="s">
        <v>601</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28"/>
        <v>2</v>
      </c>
      <c r="B858" s="59"/>
      <c r="C858" s="52">
        <f t="shared" si="129"/>
        <v>4</v>
      </c>
      <c r="D858" s="80"/>
      <c r="E858" s="75"/>
      <c r="F858" s="75" t="s">
        <v>1875</v>
      </c>
      <c r="G858" s="80"/>
      <c r="H858" s="83" t="s">
        <v>1662</v>
      </c>
      <c r="I858" s="103" t="s">
        <v>601</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28"/>
        <v>2</v>
      </c>
      <c r="B859" s="59"/>
      <c r="C859" s="52">
        <f t="shared" si="129"/>
        <v>4</v>
      </c>
      <c r="D859" s="80"/>
      <c r="E859" s="75"/>
      <c r="F859" s="75" t="s">
        <v>1876</v>
      </c>
      <c r="G859" s="80"/>
      <c r="H859" s="83" t="s">
        <v>1664</v>
      </c>
      <c r="I859" s="103" t="s">
        <v>601</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28"/>
        <v>2</v>
      </c>
      <c r="B860" s="59"/>
      <c r="C860" s="52">
        <f t="shared" si="129"/>
        <v>4</v>
      </c>
      <c r="D860" s="80"/>
      <c r="E860" s="75"/>
      <c r="F860" s="75" t="s">
        <v>1877</v>
      </c>
      <c r="G860" s="80"/>
      <c r="H860" s="83" t="s">
        <v>1666</v>
      </c>
      <c r="I860" s="103" t="s">
        <v>601</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28"/>
        <v>3</v>
      </c>
      <c r="B861" s="59"/>
      <c r="C861" s="52">
        <f t="shared" si="129"/>
        <v>4</v>
      </c>
      <c r="D861" s="80"/>
      <c r="E861" s="75"/>
      <c r="F861" s="75" t="s">
        <v>1878</v>
      </c>
      <c r="G861" s="80"/>
      <c r="H861" s="83" t="s">
        <v>1789</v>
      </c>
      <c r="I861" s="103" t="s">
        <v>601</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28"/>
        <v>3</v>
      </c>
      <c r="B862" s="59"/>
      <c r="C862" s="52">
        <f t="shared" si="129"/>
        <v>4</v>
      </c>
      <c r="D862" s="80"/>
      <c r="E862" s="75"/>
      <c r="F862" s="75" t="s">
        <v>1879</v>
      </c>
      <c r="G862" s="80"/>
      <c r="H862" s="83" t="s">
        <v>1791</v>
      </c>
      <c r="I862" s="103" t="s">
        <v>601</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28"/>
        <v>3</v>
      </c>
      <c r="B863" s="59"/>
      <c r="C863" s="52">
        <f t="shared" si="129"/>
        <v>4</v>
      </c>
      <c r="D863" s="80"/>
      <c r="E863" s="75"/>
      <c r="F863" s="75" t="s">
        <v>1880</v>
      </c>
      <c r="G863" s="80"/>
      <c r="H863" s="83" t="s">
        <v>1793</v>
      </c>
      <c r="I863" s="103" t="s">
        <v>601</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28"/>
        <v>3</v>
      </c>
      <c r="B864" s="59"/>
      <c r="C864" s="52">
        <f t="shared" si="129"/>
        <v>4</v>
      </c>
      <c r="D864" s="80"/>
      <c r="E864" s="75"/>
      <c r="F864" s="75" t="s">
        <v>1881</v>
      </c>
      <c r="G864" s="80"/>
      <c r="H864" s="83" t="s">
        <v>1795</v>
      </c>
      <c r="I864" s="103" t="s">
        <v>601</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1882</v>
      </c>
      <c r="F865" s="75" t="s">
        <v>1883</v>
      </c>
      <c r="G865" s="80"/>
      <c r="H865" s="83" t="s">
        <v>1884</v>
      </c>
      <c r="I865" s="103" t="s">
        <v>601</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1885</v>
      </c>
      <c r="AE865" s="83"/>
      <c r="AF865" s="83">
        <v>1</v>
      </c>
      <c r="AG865" s="83">
        <v>1</v>
      </c>
      <c r="AH865" s="80"/>
      <c r="AI865" s="62"/>
      <c r="AJ865" s="50"/>
      <c r="AK865" s="50"/>
      <c r="AL865" s="50"/>
    </row>
    <row r="866" spans="1:38" hidden="1" outlineLevel="2" x14ac:dyDescent="0.25">
      <c r="A866" s="50"/>
      <c r="B866" s="59"/>
      <c r="C866" s="52">
        <f>INT($C$40)+2</f>
        <v>3</v>
      </c>
      <c r="D866" s="80"/>
      <c r="E866" s="75"/>
      <c r="F866" s="75" t="s">
        <v>1886</v>
      </c>
      <c r="G866" s="80"/>
      <c r="H866" s="83" t="s">
        <v>1887</v>
      </c>
      <c r="I866" s="103" t="s">
        <v>601</v>
      </c>
      <c r="J866" s="103"/>
      <c r="K866" s="104">
        <v>0.52400000000000002</v>
      </c>
      <c r="L866" s="104">
        <v>0.65500000000000003</v>
      </c>
      <c r="M866" s="104">
        <v>0.41599999999999998</v>
      </c>
      <c r="N866" s="104">
        <v>0.41599999999999998</v>
      </c>
      <c r="O866" s="104">
        <v>0.41599999999999998</v>
      </c>
      <c r="P866" s="104">
        <v>0.57699999999999996</v>
      </c>
      <c r="Q866" s="83"/>
      <c r="R866" s="83" t="s">
        <v>650</v>
      </c>
      <c r="S866" s="83" t="s">
        <v>650</v>
      </c>
      <c r="T866" s="83"/>
      <c r="U866" s="305">
        <f t="shared" ref="U866:AB868" si="130">INDEX($K866:$Q866,1,U$54)</f>
        <v>0.52400000000000002</v>
      </c>
      <c r="V866" s="305">
        <f t="shared" si="130"/>
        <v>0.52400000000000002</v>
      </c>
      <c r="W866" s="305">
        <f t="shared" si="130"/>
        <v>0.52400000000000002</v>
      </c>
      <c r="X866" s="305">
        <f t="shared" si="130"/>
        <v>0.65500000000000003</v>
      </c>
      <c r="Y866" s="305">
        <f t="shared" si="130"/>
        <v>0.65500000000000003</v>
      </c>
      <c r="Z866" s="305">
        <f t="shared" si="130"/>
        <v>0.65500000000000003</v>
      </c>
      <c r="AA866" s="305">
        <f t="shared" si="130"/>
        <v>0.65500000000000003</v>
      </c>
      <c r="AB866" s="305">
        <f t="shared" si="130"/>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1888</v>
      </c>
      <c r="G867" s="80"/>
      <c r="H867" s="83" t="s">
        <v>1889</v>
      </c>
      <c r="I867" s="103" t="s">
        <v>601</v>
      </c>
      <c r="J867" s="103"/>
      <c r="K867" s="104">
        <v>0.70699999999999996</v>
      </c>
      <c r="L867" s="104">
        <v>0.88400000000000001</v>
      </c>
      <c r="M867" s="83"/>
      <c r="N867" s="83"/>
      <c r="O867" s="83"/>
      <c r="P867" s="83"/>
      <c r="Q867" s="83"/>
      <c r="R867" s="83" t="s">
        <v>650</v>
      </c>
      <c r="S867" s="83"/>
      <c r="T867" s="83"/>
      <c r="U867" s="305">
        <f t="shared" si="130"/>
        <v>0.70699999999999996</v>
      </c>
      <c r="V867" s="305">
        <f t="shared" si="130"/>
        <v>0.70699999999999996</v>
      </c>
      <c r="W867" s="305">
        <f t="shared" si="130"/>
        <v>0.70699999999999996</v>
      </c>
      <c r="X867" s="305">
        <f t="shared" si="130"/>
        <v>0.88400000000000001</v>
      </c>
      <c r="Y867" s="305">
        <f t="shared" si="130"/>
        <v>0.88400000000000001</v>
      </c>
      <c r="Z867" s="305">
        <f t="shared" si="130"/>
        <v>0.88400000000000001</v>
      </c>
      <c r="AA867" s="305">
        <f t="shared" si="130"/>
        <v>0.88400000000000001</v>
      </c>
      <c r="AB867" s="305">
        <f t="shared" si="130"/>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1890</v>
      </c>
      <c r="G868" s="80"/>
      <c r="H868" s="83" t="s">
        <v>1891</v>
      </c>
      <c r="I868" s="103" t="s">
        <v>601</v>
      </c>
      <c r="J868" s="103"/>
      <c r="K868" s="104">
        <v>0.89100000000000001</v>
      </c>
      <c r="L868" s="104">
        <v>1.1140000000000001</v>
      </c>
      <c r="M868" s="83"/>
      <c r="N868" s="83"/>
      <c r="O868" s="83"/>
      <c r="P868" s="83"/>
      <c r="Q868" s="83"/>
      <c r="R868" s="83" t="s">
        <v>650</v>
      </c>
      <c r="S868" s="83"/>
      <c r="T868" s="83"/>
      <c r="U868" s="305">
        <f t="shared" si="130"/>
        <v>0.89100000000000001</v>
      </c>
      <c r="V868" s="305">
        <f t="shared" si="130"/>
        <v>0.89100000000000001</v>
      </c>
      <c r="W868" s="305">
        <f t="shared" si="130"/>
        <v>0.89100000000000001</v>
      </c>
      <c r="X868" s="305">
        <f t="shared" si="130"/>
        <v>1.1140000000000001</v>
      </c>
      <c r="Y868" s="305">
        <f t="shared" si="130"/>
        <v>1.1140000000000001</v>
      </c>
      <c r="Z868" s="305">
        <f t="shared" si="130"/>
        <v>1.1140000000000001</v>
      </c>
      <c r="AA868" s="305">
        <f t="shared" si="130"/>
        <v>1.1140000000000001</v>
      </c>
      <c r="AB868" s="305">
        <f t="shared" si="130"/>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1892</v>
      </c>
      <c r="G869" s="80"/>
      <c r="H869" s="298" t="s">
        <v>1893</v>
      </c>
      <c r="I869" s="103"/>
      <c r="J869" s="103" t="s">
        <v>619</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1894</v>
      </c>
      <c r="F870" s="75" t="s">
        <v>1895</v>
      </c>
      <c r="G870" s="80"/>
      <c r="H870" s="83" t="s">
        <v>1896</v>
      </c>
      <c r="I870" s="83"/>
      <c r="J870" s="83"/>
      <c r="K870" s="104">
        <v>0.99704199999999998</v>
      </c>
      <c r="L870" s="104">
        <v>0.99704199999999998</v>
      </c>
      <c r="M870" s="83"/>
      <c r="N870" s="83"/>
      <c r="O870" s="83"/>
      <c r="P870" s="83"/>
      <c r="Q870" s="83"/>
      <c r="R870" s="83"/>
      <c r="S870" s="83"/>
      <c r="T870" s="83"/>
      <c r="U870" s="305">
        <f t="shared" ref="U870:AB870" si="131">INDEX($K870:$Q870,1,U$54)</f>
        <v>0.99704199999999998</v>
      </c>
      <c r="V870" s="305">
        <f t="shared" si="131"/>
        <v>0.99704199999999998</v>
      </c>
      <c r="W870" s="305">
        <f t="shared" si="131"/>
        <v>0.99704199999999998</v>
      </c>
      <c r="X870" s="305">
        <f t="shared" si="131"/>
        <v>0.99704199999999998</v>
      </c>
      <c r="Y870" s="305">
        <f t="shared" si="131"/>
        <v>0.99704199999999998</v>
      </c>
      <c r="Z870" s="305">
        <f t="shared" si="131"/>
        <v>0.99704199999999998</v>
      </c>
      <c r="AA870" s="305">
        <f t="shared" si="131"/>
        <v>0.99704199999999998</v>
      </c>
      <c r="AB870" s="305">
        <f t="shared" si="131"/>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1897</v>
      </c>
      <c r="G871" s="80"/>
      <c r="H871" s="144" t="s">
        <v>1898</v>
      </c>
      <c r="I871" s="103" t="s">
        <v>1899</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1900</v>
      </c>
      <c r="AE871" s="83"/>
      <c r="AF871" s="104">
        <v>1</v>
      </c>
      <c r="AG871" s="104">
        <v>1</v>
      </c>
      <c r="AH871" s="80"/>
      <c r="AI871" s="62"/>
      <c r="AJ871" s="50"/>
      <c r="AK871" s="50"/>
      <c r="AL871" s="50"/>
    </row>
    <row r="872" spans="1:38" hidden="1" outlineLevel="2" x14ac:dyDescent="0.25">
      <c r="A872" s="50"/>
      <c r="B872" s="59"/>
      <c r="C872" s="52">
        <f>INT($C$40)+2</f>
        <v>3</v>
      </c>
      <c r="D872" s="80"/>
      <c r="E872" s="75"/>
      <c r="F872" s="75" t="s">
        <v>1901</v>
      </c>
      <c r="G872" s="80"/>
      <c r="H872" s="83" t="s">
        <v>1902</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2">W872</f>
        <v>0.13739999999999999</v>
      </c>
      <c r="Y872" s="307">
        <f t="shared" si="132"/>
        <v>0.13739999999999999</v>
      </c>
      <c r="Z872" s="307">
        <f t="shared" si="132"/>
        <v>0.13739999999999999</v>
      </c>
      <c r="AA872" s="307">
        <f t="shared" si="132"/>
        <v>0.13739999999999999</v>
      </c>
      <c r="AB872" s="307">
        <f t="shared" si="132"/>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1903</v>
      </c>
      <c r="G873" s="80"/>
      <c r="H873" s="83" t="s">
        <v>1904</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2"/>
        <v>0.16700000000000001</v>
      </c>
      <c r="Y873" s="307">
        <f t="shared" si="132"/>
        <v>0.16700000000000001</v>
      </c>
      <c r="Z873" s="307">
        <f t="shared" si="132"/>
        <v>0.16700000000000001</v>
      </c>
      <c r="AA873" s="307">
        <f t="shared" si="132"/>
        <v>0.16700000000000001</v>
      </c>
      <c r="AB873" s="307">
        <f t="shared" si="132"/>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1905</v>
      </c>
      <c r="G874" s="80"/>
      <c r="H874" s="83" t="s">
        <v>1906</v>
      </c>
      <c r="I874" s="83"/>
      <c r="J874" s="83"/>
      <c r="K874" s="83"/>
      <c r="L874" s="83"/>
      <c r="M874" s="83"/>
      <c r="N874" s="83"/>
      <c r="O874" s="83"/>
      <c r="P874" s="83"/>
      <c r="Q874" s="83"/>
      <c r="R874" s="83"/>
      <c r="S874" s="83"/>
      <c r="T874" s="83"/>
      <c r="U874" s="104">
        <v>0.08</v>
      </c>
      <c r="V874" s="104">
        <v>0.08</v>
      </c>
      <c r="W874" s="104">
        <v>0.08</v>
      </c>
      <c r="X874" s="307">
        <f t="shared" si="132"/>
        <v>0.08</v>
      </c>
      <c r="Y874" s="307">
        <f t="shared" si="132"/>
        <v>0.08</v>
      </c>
      <c r="Z874" s="307">
        <f t="shared" si="132"/>
        <v>0.08</v>
      </c>
      <c r="AA874" s="307">
        <f t="shared" si="132"/>
        <v>0.08</v>
      </c>
      <c r="AB874" s="307">
        <f t="shared" si="132"/>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1892</v>
      </c>
      <c r="G875" s="80"/>
      <c r="H875" s="321" t="s">
        <v>1907</v>
      </c>
      <c r="I875" s="144"/>
      <c r="J875" s="144" t="s">
        <v>1163</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1908</v>
      </c>
      <c r="G876" s="80"/>
      <c r="H876" s="83" t="s">
        <v>1909</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3">INT($C$40)+2</f>
        <v>3</v>
      </c>
      <c r="D877" s="80"/>
      <c r="E877" s="75"/>
      <c r="F877" s="75" t="s">
        <v>1910</v>
      </c>
      <c r="G877" s="80"/>
      <c r="H877" s="83" t="s">
        <v>1911</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3"/>
        <v>3</v>
      </c>
      <c r="D878" s="80"/>
      <c r="E878" s="75"/>
      <c r="F878" s="75" t="s">
        <v>1912</v>
      </c>
      <c r="G878" s="80"/>
      <c r="H878" s="83" t="s">
        <v>1913</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3"/>
        <v>3</v>
      </c>
      <c r="D879" s="80"/>
      <c r="E879" s="75"/>
      <c r="F879" s="75" t="s">
        <v>1914</v>
      </c>
      <c r="G879" s="80"/>
      <c r="H879" s="83" t="s">
        <v>1915</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3"/>
        <v>3</v>
      </c>
      <c r="D880" s="80"/>
      <c r="E880" s="75"/>
      <c r="F880" s="75" t="s">
        <v>1916</v>
      </c>
      <c r="G880" s="80"/>
      <c r="H880" s="83" t="s">
        <v>1917</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3"/>
        <v>3</v>
      </c>
      <c r="D881" s="80"/>
      <c r="E881" s="75"/>
      <c r="F881" s="75" t="s">
        <v>1918</v>
      </c>
      <c r="G881" s="80"/>
      <c r="H881" s="83" t="s">
        <v>1919</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3"/>
        <v>3</v>
      </c>
      <c r="D882" s="80"/>
      <c r="E882" s="75"/>
      <c r="F882" s="75" t="s">
        <v>1920</v>
      </c>
      <c r="G882" s="80"/>
      <c r="H882" s="83" t="s">
        <v>1921</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3"/>
        <v>3</v>
      </c>
      <c r="D883" s="80"/>
      <c r="E883" s="75"/>
      <c r="F883" s="75" t="s">
        <v>1922</v>
      </c>
      <c r="G883" s="80"/>
      <c r="H883" s="83" t="s">
        <v>1923</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4">INT($C$40)+3</f>
        <v>4</v>
      </c>
      <c r="D884" s="80"/>
      <c r="E884" s="75"/>
      <c r="F884" s="75" t="s">
        <v>1924</v>
      </c>
      <c r="G884" s="80"/>
      <c r="H884" s="83" t="s">
        <v>704</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4"/>
        <v>4</v>
      </c>
      <c r="D885" s="80"/>
      <c r="E885" s="75"/>
      <c r="F885" s="75" t="s">
        <v>1925</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4"/>
        <v>4</v>
      </c>
      <c r="D886" s="80"/>
      <c r="E886" s="75"/>
      <c r="F886" s="75" t="s">
        <v>1926</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4"/>
        <v>4</v>
      </c>
      <c r="D887" s="80"/>
      <c r="E887" s="75"/>
      <c r="F887" s="75" t="s">
        <v>1927</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4"/>
        <v>4</v>
      </c>
      <c r="D888" s="80"/>
      <c r="E888" s="75"/>
      <c r="F888" s="75" t="s">
        <v>1928</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4"/>
        <v>4</v>
      </c>
      <c r="D889" s="80"/>
      <c r="E889" s="75"/>
      <c r="F889" s="75" t="s">
        <v>1929</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4"/>
        <v>4</v>
      </c>
      <c r="D890" s="80"/>
      <c r="E890" s="75"/>
      <c r="F890" s="75" t="s">
        <v>1930</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4"/>
        <v>4</v>
      </c>
      <c r="D891" s="80"/>
      <c r="E891" s="75"/>
      <c r="F891" s="75" t="s">
        <v>1931</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4"/>
        <v>4</v>
      </c>
      <c r="D892" s="80"/>
      <c r="E892" s="75"/>
      <c r="F892" s="75" t="s">
        <v>1932</v>
      </c>
      <c r="G892" s="80"/>
      <c r="H892" s="83" t="s">
        <v>704</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4"/>
        <v>4</v>
      </c>
      <c r="D893" s="80"/>
      <c r="E893" s="75"/>
      <c r="F893" s="75" t="s">
        <v>1933</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4"/>
        <v>4</v>
      </c>
      <c r="D894" s="80"/>
      <c r="E894" s="75"/>
      <c r="F894" s="75" t="s">
        <v>1934</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4"/>
        <v>4</v>
      </c>
      <c r="D895" s="80"/>
      <c r="E895" s="75"/>
      <c r="F895" s="75" t="s">
        <v>1935</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4"/>
        <v>4</v>
      </c>
      <c r="D896" s="80"/>
      <c r="E896" s="75"/>
      <c r="F896" s="75" t="s">
        <v>1936</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4"/>
        <v>4</v>
      </c>
      <c r="D897" s="80"/>
      <c r="E897" s="75"/>
      <c r="F897" s="75" t="s">
        <v>1937</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4"/>
        <v>4</v>
      </c>
      <c r="D898" s="80"/>
      <c r="E898" s="75"/>
      <c r="F898" s="75" t="s">
        <v>1938</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4"/>
        <v>4</v>
      </c>
      <c r="D899" s="80"/>
      <c r="E899" s="75"/>
      <c r="F899" s="75" t="s">
        <v>1939</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4"/>
        <v>4</v>
      </c>
      <c r="D900" s="80"/>
      <c r="E900" s="75"/>
      <c r="F900" s="75" t="s">
        <v>1940</v>
      </c>
      <c r="G900" s="80"/>
      <c r="H900" s="83" t="s">
        <v>704</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4"/>
        <v>4</v>
      </c>
      <c r="D901" s="80"/>
      <c r="E901" s="75"/>
      <c r="F901" s="75" t="s">
        <v>1941</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4"/>
        <v>4</v>
      </c>
      <c r="D902" s="80"/>
      <c r="E902" s="75"/>
      <c r="F902" s="75" t="s">
        <v>1942</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4"/>
        <v>4</v>
      </c>
      <c r="D903" s="80"/>
      <c r="E903" s="75"/>
      <c r="F903" s="75" t="s">
        <v>1943</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4"/>
        <v>4</v>
      </c>
      <c r="D904" s="80"/>
      <c r="E904" s="75"/>
      <c r="F904" s="75" t="s">
        <v>1944</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4"/>
        <v>4</v>
      </c>
      <c r="D905" s="80"/>
      <c r="E905" s="75"/>
      <c r="F905" s="75" t="s">
        <v>1945</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4"/>
        <v>4</v>
      </c>
      <c r="D906" s="80"/>
      <c r="E906" s="75"/>
      <c r="F906" s="75" t="s">
        <v>1946</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4"/>
        <v>4</v>
      </c>
      <c r="D907" s="80"/>
      <c r="E907" s="75"/>
      <c r="F907" s="75" t="s">
        <v>1947</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4"/>
        <v>4</v>
      </c>
      <c r="D908" s="80"/>
      <c r="E908" s="75"/>
      <c r="F908" s="75" t="s">
        <v>1948</v>
      </c>
      <c r="G908" s="80"/>
      <c r="H908" s="83" t="s">
        <v>704</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4"/>
        <v>4</v>
      </c>
      <c r="D909" s="80"/>
      <c r="E909" s="75"/>
      <c r="F909" s="75" t="s">
        <v>1949</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4"/>
        <v>4</v>
      </c>
      <c r="D910" s="80"/>
      <c r="E910" s="75"/>
      <c r="F910" s="75" t="s">
        <v>1950</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4"/>
        <v>4</v>
      </c>
      <c r="D911" s="80"/>
      <c r="E911" s="75"/>
      <c r="F911" s="75" t="s">
        <v>1951</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4"/>
        <v>4</v>
      </c>
      <c r="D912" s="80"/>
      <c r="E912" s="75"/>
      <c r="F912" s="75" t="s">
        <v>1952</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4"/>
        <v>4</v>
      </c>
      <c r="D913" s="80"/>
      <c r="E913" s="75"/>
      <c r="F913" s="75" t="s">
        <v>1953</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4"/>
        <v>4</v>
      </c>
      <c r="D914" s="80"/>
      <c r="E914" s="75"/>
      <c r="F914" s="75" t="s">
        <v>1954</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4"/>
        <v>4</v>
      </c>
      <c r="D915" s="80"/>
      <c r="E915" s="75"/>
      <c r="F915" s="75" t="s">
        <v>1955</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4"/>
        <v>4</v>
      </c>
      <c r="D916" s="80"/>
      <c r="E916" s="75"/>
      <c r="F916" s="75" t="s">
        <v>1956</v>
      </c>
      <c r="G916" s="80"/>
      <c r="H916" s="83" t="s">
        <v>704</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4"/>
        <v>4</v>
      </c>
      <c r="D917" s="80"/>
      <c r="E917" s="75"/>
      <c r="F917" s="75" t="s">
        <v>1957</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4"/>
        <v>4</v>
      </c>
      <c r="D918" s="80"/>
      <c r="E918" s="75"/>
      <c r="F918" s="75" t="s">
        <v>1958</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4"/>
        <v>4</v>
      </c>
      <c r="D919" s="80"/>
      <c r="E919" s="75"/>
      <c r="F919" s="75" t="s">
        <v>1959</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4"/>
        <v>4</v>
      </c>
      <c r="D920" s="80"/>
      <c r="E920" s="75"/>
      <c r="F920" s="75" t="s">
        <v>1960</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4"/>
        <v>4</v>
      </c>
      <c r="D921" s="80"/>
      <c r="E921" s="75"/>
      <c r="F921" s="75" t="s">
        <v>1961</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4"/>
        <v>4</v>
      </c>
      <c r="D922" s="80"/>
      <c r="E922" s="75"/>
      <c r="F922" s="75" t="s">
        <v>1962</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4"/>
        <v>4</v>
      </c>
      <c r="D923" s="80"/>
      <c r="E923" s="75"/>
      <c r="F923" s="75" t="s">
        <v>1963</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4"/>
        <v>4</v>
      </c>
      <c r="D924" s="80"/>
      <c r="E924" s="75"/>
      <c r="F924" s="75" t="s">
        <v>1964</v>
      </c>
      <c r="G924" s="80"/>
      <c r="H924" s="83" t="s">
        <v>704</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4"/>
        <v>4</v>
      </c>
      <c r="D925" s="80"/>
      <c r="E925" s="75"/>
      <c r="F925" s="75" t="s">
        <v>1965</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4"/>
        <v>4</v>
      </c>
      <c r="D926" s="80"/>
      <c r="E926" s="75"/>
      <c r="F926" s="75" t="s">
        <v>1966</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4"/>
        <v>4</v>
      </c>
      <c r="D927" s="80"/>
      <c r="E927" s="75"/>
      <c r="F927" s="75" t="s">
        <v>1967</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4"/>
        <v>4</v>
      </c>
      <c r="D928" s="80"/>
      <c r="E928" s="75"/>
      <c r="F928" s="75" t="s">
        <v>1968</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4"/>
        <v>4</v>
      </c>
      <c r="D929" s="80"/>
      <c r="E929" s="75"/>
      <c r="F929" s="75" t="s">
        <v>1969</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4"/>
        <v>4</v>
      </c>
      <c r="D930" s="80"/>
      <c r="E930" s="75"/>
      <c r="F930" s="75" t="s">
        <v>1970</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4"/>
        <v>4</v>
      </c>
      <c r="D931" s="80"/>
      <c r="E931" s="75"/>
      <c r="F931" s="75" t="s">
        <v>1971</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4"/>
        <v>4</v>
      </c>
      <c r="D932" s="80"/>
      <c r="E932" s="75"/>
      <c r="F932" s="75" t="s">
        <v>1972</v>
      </c>
      <c r="G932" s="80"/>
      <c r="H932" s="83" t="s">
        <v>704</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4"/>
        <v>4</v>
      </c>
      <c r="D933" s="80"/>
      <c r="E933" s="75"/>
      <c r="F933" s="75" t="s">
        <v>1973</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4"/>
        <v>4</v>
      </c>
      <c r="D934" s="80"/>
      <c r="E934" s="75"/>
      <c r="F934" s="75" t="s">
        <v>1974</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4"/>
        <v>4</v>
      </c>
      <c r="D935" s="80"/>
      <c r="E935" s="75"/>
      <c r="F935" s="75" t="s">
        <v>1975</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4"/>
        <v>4</v>
      </c>
      <c r="D936" s="80"/>
      <c r="E936" s="75"/>
      <c r="F936" s="75" t="s">
        <v>1976</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4"/>
        <v>4</v>
      </c>
      <c r="D937" s="80"/>
      <c r="E937" s="75"/>
      <c r="F937" s="75" t="s">
        <v>1977</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4"/>
        <v>4</v>
      </c>
      <c r="D938" s="80"/>
      <c r="E938" s="75"/>
      <c r="F938" s="75" t="s">
        <v>1978</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4"/>
        <v>4</v>
      </c>
      <c r="D939" s="80"/>
      <c r="E939" s="75"/>
      <c r="F939" s="75" t="s">
        <v>1979</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4"/>
        <v>4</v>
      </c>
      <c r="D940" s="80"/>
      <c r="E940" s="75"/>
      <c r="F940" s="75" t="s">
        <v>1980</v>
      </c>
      <c r="G940" s="80"/>
      <c r="H940" s="83" t="s">
        <v>704</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4"/>
        <v>4</v>
      </c>
      <c r="D941" s="80"/>
      <c r="E941" s="75"/>
      <c r="F941" s="75" t="s">
        <v>1981</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4"/>
        <v>4</v>
      </c>
      <c r="D942" s="80"/>
      <c r="E942" s="75"/>
      <c r="F942" s="75" t="s">
        <v>1982</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4"/>
        <v>4</v>
      </c>
      <c r="D943" s="80"/>
      <c r="E943" s="75"/>
      <c r="F943" s="75" t="s">
        <v>1983</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4"/>
        <v>4</v>
      </c>
      <c r="D944" s="80"/>
      <c r="E944" s="75"/>
      <c r="F944" s="75" t="s">
        <v>1984</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4"/>
        <v>4</v>
      </c>
      <c r="D945" s="80"/>
      <c r="E945" s="75"/>
      <c r="F945" s="75" t="s">
        <v>1985</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4"/>
        <v>4</v>
      </c>
      <c r="D946" s="80"/>
      <c r="E946" s="75"/>
      <c r="F946" s="75" t="s">
        <v>1986</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4"/>
        <v>4</v>
      </c>
      <c r="D947" s="80"/>
      <c r="E947" s="75"/>
      <c r="F947" s="75" t="s">
        <v>1987</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5">INT($C$40)+3</f>
        <v>4</v>
      </c>
      <c r="D948" s="80"/>
      <c r="E948" s="75"/>
      <c r="F948" s="75" t="s">
        <v>1988</v>
      </c>
      <c r="G948" s="80"/>
      <c r="H948" s="83" t="s">
        <v>704</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5"/>
        <v>4</v>
      </c>
      <c r="D949" s="80"/>
      <c r="E949" s="75"/>
      <c r="F949" s="75" t="s">
        <v>1989</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5"/>
        <v>4</v>
      </c>
      <c r="D950" s="80"/>
      <c r="E950" s="75"/>
      <c r="F950" s="75" t="s">
        <v>1990</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5"/>
        <v>4</v>
      </c>
      <c r="D951" s="80"/>
      <c r="E951" s="75"/>
      <c r="F951" s="75" t="s">
        <v>1991</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5"/>
        <v>4</v>
      </c>
      <c r="D952" s="80"/>
      <c r="E952" s="75"/>
      <c r="F952" s="75" t="s">
        <v>1992</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5"/>
        <v>4</v>
      </c>
      <c r="D953" s="80"/>
      <c r="E953" s="75"/>
      <c r="F953" s="75" t="s">
        <v>1993</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5"/>
        <v>4</v>
      </c>
      <c r="D954" s="80"/>
      <c r="E954" s="75"/>
      <c r="F954" s="75" t="s">
        <v>1994</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5"/>
        <v>4</v>
      </c>
      <c r="D955" s="80"/>
      <c r="E955" s="75"/>
      <c r="F955" s="75" t="s">
        <v>1995</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5"/>
        <v>4</v>
      </c>
      <c r="D956" s="80"/>
      <c r="E956" s="75"/>
      <c r="F956" s="75" t="s">
        <v>1996</v>
      </c>
      <c r="G956" s="80"/>
      <c r="H956" s="83" t="s">
        <v>704</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5"/>
        <v>4</v>
      </c>
      <c r="D957" s="80"/>
      <c r="E957" s="75"/>
      <c r="F957" s="75" t="s">
        <v>1997</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5"/>
        <v>4</v>
      </c>
      <c r="D958" s="80"/>
      <c r="E958" s="75"/>
      <c r="F958" s="75" t="s">
        <v>1998</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5"/>
        <v>4</v>
      </c>
      <c r="D959" s="80"/>
      <c r="E959" s="75"/>
      <c r="F959" s="75" t="s">
        <v>1999</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5"/>
        <v>4</v>
      </c>
      <c r="D960" s="80"/>
      <c r="E960" s="75"/>
      <c r="F960" s="75" t="s">
        <v>2000</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5"/>
        <v>4</v>
      </c>
      <c r="D961" s="80"/>
      <c r="E961" s="75"/>
      <c r="F961" s="75" t="s">
        <v>2001</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5"/>
        <v>4</v>
      </c>
      <c r="D962" s="80"/>
      <c r="E962" s="75"/>
      <c r="F962" s="75" t="s">
        <v>2002</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5"/>
        <v>4</v>
      </c>
      <c r="D963" s="80"/>
      <c r="E963" s="75"/>
      <c r="F963" s="75" t="s">
        <v>2003</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5"/>
        <v>4</v>
      </c>
      <c r="D964" s="80"/>
      <c r="E964" s="75"/>
      <c r="F964" s="75" t="s">
        <v>2004</v>
      </c>
      <c r="G964" s="80"/>
      <c r="H964" s="83" t="s">
        <v>704</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5"/>
        <v>4</v>
      </c>
      <c r="D965" s="80"/>
      <c r="E965" s="75"/>
      <c r="F965" s="75" t="s">
        <v>2005</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5"/>
        <v>4</v>
      </c>
      <c r="D966" s="80"/>
      <c r="E966" s="75"/>
      <c r="F966" s="75" t="s">
        <v>2006</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5"/>
        <v>4</v>
      </c>
      <c r="D967" s="80"/>
      <c r="E967" s="75"/>
      <c r="F967" s="75" t="s">
        <v>2007</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5"/>
        <v>4</v>
      </c>
      <c r="D968" s="80"/>
      <c r="E968" s="75"/>
      <c r="F968" s="75" t="s">
        <v>2008</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5"/>
        <v>4</v>
      </c>
      <c r="D969" s="80"/>
      <c r="E969" s="75"/>
      <c r="F969" s="75" t="s">
        <v>2009</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5"/>
        <v>4</v>
      </c>
      <c r="D970" s="80"/>
      <c r="E970" s="75"/>
      <c r="F970" s="75" t="s">
        <v>2010</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5"/>
        <v>4</v>
      </c>
      <c r="D971" s="80"/>
      <c r="E971" s="75"/>
      <c r="F971" s="75" t="s">
        <v>2011</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36">INT($C$40)+2</f>
        <v>3</v>
      </c>
      <c r="D972" s="80"/>
      <c r="E972" s="75"/>
      <c r="F972" s="75" t="s">
        <v>2012</v>
      </c>
      <c r="G972" s="80"/>
      <c r="H972" s="83" t="s">
        <v>2013</v>
      </c>
      <c r="I972" s="103" t="s">
        <v>2365</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2014</v>
      </c>
      <c r="AE972" s="83"/>
      <c r="AF972" s="104">
        <v>1</v>
      </c>
      <c r="AG972" s="104">
        <v>1</v>
      </c>
      <c r="AH972" s="80"/>
      <c r="AI972" s="62"/>
      <c r="AJ972" s="50"/>
      <c r="AK972" s="50"/>
      <c r="AL972" s="50"/>
    </row>
    <row r="973" spans="1:38" hidden="1" outlineLevel="2" x14ac:dyDescent="0.25">
      <c r="A973" s="50"/>
      <c r="B973" s="59"/>
      <c r="C973" s="52">
        <f t="shared" si="136"/>
        <v>3</v>
      </c>
      <c r="D973" s="80"/>
      <c r="E973" s="75"/>
      <c r="F973" s="75" t="s">
        <v>2015</v>
      </c>
      <c r="G973" s="80"/>
      <c r="H973" s="83" t="s">
        <v>2016</v>
      </c>
      <c r="I973" s="103"/>
      <c r="J973" s="103"/>
      <c r="K973" s="83"/>
      <c r="L973" s="83"/>
      <c r="M973" s="83"/>
      <c r="N973" s="83"/>
      <c r="O973" s="83"/>
      <c r="P973" s="83"/>
      <c r="Q973" s="83"/>
      <c r="R973" s="83"/>
      <c r="S973" s="83"/>
      <c r="T973" s="83"/>
      <c r="U973" s="334">
        <f>U974</f>
        <v>9.9999999999999985E-3</v>
      </c>
      <c r="V973" s="305">
        <f t="shared" ref="V973:AB973" si="137">V974</f>
        <v>9.9999999999999985E-3</v>
      </c>
      <c r="W973" s="305">
        <f t="shared" si="137"/>
        <v>9.9999999999999985E-3</v>
      </c>
      <c r="X973" s="305">
        <f t="shared" si="137"/>
        <v>9.9999999999999985E-3</v>
      </c>
      <c r="Y973" s="305">
        <f t="shared" si="137"/>
        <v>9.9999999999999985E-3</v>
      </c>
      <c r="Z973" s="305">
        <f t="shared" si="137"/>
        <v>9.9999999999999985E-3</v>
      </c>
      <c r="AA973" s="305">
        <f t="shared" si="137"/>
        <v>9.9999999999999985E-3</v>
      </c>
      <c r="AB973" s="305">
        <f t="shared" si="137"/>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36"/>
        <v>3</v>
      </c>
      <c r="D974" s="80"/>
      <c r="E974" s="75"/>
      <c r="F974" s="75" t="s">
        <v>2017</v>
      </c>
      <c r="G974" s="80"/>
      <c r="H974" s="83" t="s">
        <v>2018</v>
      </c>
      <c r="I974" s="103" t="s">
        <v>2364</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38">W974</f>
        <v>9.9999999999999985E-3</v>
      </c>
      <c r="Y974" s="307">
        <f t="shared" si="138"/>
        <v>9.9999999999999985E-3</v>
      </c>
      <c r="Z974" s="307">
        <f t="shared" si="138"/>
        <v>9.9999999999999985E-3</v>
      </c>
      <c r="AA974" s="307">
        <f t="shared" si="138"/>
        <v>9.9999999999999985E-3</v>
      </c>
      <c r="AB974" s="307">
        <f t="shared" si="138"/>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36"/>
        <v>3</v>
      </c>
      <c r="D975" s="80"/>
      <c r="E975" s="75"/>
      <c r="F975" s="75" t="s">
        <v>2019</v>
      </c>
      <c r="G975" s="80"/>
      <c r="H975" s="83" t="s">
        <v>2020</v>
      </c>
      <c r="I975" s="103" t="s">
        <v>2364</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38"/>
        <v>9.0000000000000011E-3</v>
      </c>
      <c r="Y975" s="307">
        <f t="shared" si="138"/>
        <v>9.0000000000000011E-3</v>
      </c>
      <c r="Z975" s="307">
        <f t="shared" si="138"/>
        <v>9.0000000000000011E-3</v>
      </c>
      <c r="AA975" s="307">
        <f t="shared" si="138"/>
        <v>9.0000000000000011E-3</v>
      </c>
      <c r="AB975" s="307">
        <f t="shared" si="138"/>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2021</v>
      </c>
      <c r="G976" s="80"/>
      <c r="H976" s="83" t="s">
        <v>2022</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2023</v>
      </c>
      <c r="G977" s="80"/>
      <c r="H977" s="83" t="s">
        <v>2024</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2025</v>
      </c>
      <c r="G978" s="80"/>
      <c r="H978" s="83" t="s">
        <v>2026</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36"/>
        <v>3</v>
      </c>
      <c r="D979" s="80"/>
      <c r="E979" s="75"/>
      <c r="F979" s="75" t="s">
        <v>2027</v>
      </c>
      <c r="G979" s="80"/>
      <c r="H979" s="83" t="s">
        <v>2028</v>
      </c>
      <c r="I979" s="83"/>
      <c r="J979" s="83"/>
      <c r="K979" s="83"/>
      <c r="L979" s="83"/>
      <c r="M979" s="83"/>
      <c r="N979" s="83"/>
      <c r="O979" s="83"/>
      <c r="P979" s="83"/>
      <c r="Q979" s="83"/>
      <c r="R979" s="83"/>
      <c r="S979" s="83"/>
      <c r="T979" s="83"/>
      <c r="U979" s="104">
        <v>0</v>
      </c>
      <c r="V979" s="104">
        <v>0</v>
      </c>
      <c r="W979" s="104">
        <v>0</v>
      </c>
      <c r="X979" s="307">
        <f t="shared" ref="X979:AB980" si="139">W979</f>
        <v>0</v>
      </c>
      <c r="Y979" s="307">
        <f t="shared" si="139"/>
        <v>0</v>
      </c>
      <c r="Z979" s="307">
        <f t="shared" si="139"/>
        <v>0</v>
      </c>
      <c r="AA979" s="307">
        <f t="shared" si="139"/>
        <v>0</v>
      </c>
      <c r="AB979" s="307">
        <f t="shared" si="139"/>
        <v>0</v>
      </c>
      <c r="AC979" s="83"/>
      <c r="AD979" s="104" t="s">
        <v>2362</v>
      </c>
      <c r="AE979" s="83"/>
      <c r="AF979" s="104">
        <v>1</v>
      </c>
      <c r="AG979" s="104">
        <v>1</v>
      </c>
      <c r="AH979" s="80"/>
      <c r="AI979" s="62"/>
      <c r="AJ979" s="50"/>
      <c r="AK979" s="50"/>
      <c r="AL979" s="50"/>
    </row>
    <row r="980" spans="1:38" hidden="1" outlineLevel="2" x14ac:dyDescent="0.25">
      <c r="A980" s="50"/>
      <c r="B980" s="59"/>
      <c r="C980" s="52">
        <f t="shared" si="136"/>
        <v>3</v>
      </c>
      <c r="D980" s="80"/>
      <c r="E980" s="75"/>
      <c r="F980" s="75" t="s">
        <v>2029</v>
      </c>
      <c r="G980" s="80"/>
      <c r="H980" s="83" t="s">
        <v>2030</v>
      </c>
      <c r="I980" s="103" t="s">
        <v>2367</v>
      </c>
      <c r="J980" s="103"/>
      <c r="K980" s="83"/>
      <c r="L980" s="83"/>
      <c r="M980" s="83"/>
      <c r="N980" s="83"/>
      <c r="O980" s="83"/>
      <c r="P980" s="83"/>
      <c r="Q980" s="83"/>
      <c r="R980" s="83"/>
      <c r="S980" s="83"/>
      <c r="T980" s="83"/>
      <c r="U980" s="104">
        <v>0</v>
      </c>
      <c r="V980" s="104">
        <v>0</v>
      </c>
      <c r="W980" s="104">
        <v>0</v>
      </c>
      <c r="X980" s="307">
        <f t="shared" si="139"/>
        <v>0</v>
      </c>
      <c r="Y980" s="307">
        <f t="shared" si="139"/>
        <v>0</v>
      </c>
      <c r="Z980" s="307">
        <f t="shared" si="139"/>
        <v>0</v>
      </c>
      <c r="AA980" s="307">
        <f t="shared" si="139"/>
        <v>0</v>
      </c>
      <c r="AB980" s="307">
        <f t="shared" si="139"/>
        <v>0</v>
      </c>
      <c r="AC980" s="83"/>
      <c r="AD980" s="104" t="s">
        <v>2031</v>
      </c>
      <c r="AE980" s="83"/>
      <c r="AF980" s="104">
        <v>1</v>
      </c>
      <c r="AG980" s="104">
        <v>1</v>
      </c>
      <c r="AH980" s="80"/>
      <c r="AI980" s="62"/>
      <c r="AJ980" s="50"/>
      <c r="AK980" s="50"/>
      <c r="AL980" s="50"/>
    </row>
    <row r="981" spans="1:38" hidden="1" outlineLevel="2" x14ac:dyDescent="0.25">
      <c r="A981" s="50"/>
      <c r="B981" s="59"/>
      <c r="C981" s="52">
        <f t="shared" si="136"/>
        <v>3</v>
      </c>
      <c r="D981" s="80"/>
      <c r="E981" s="75"/>
      <c r="F981" s="75" t="s">
        <v>2032</v>
      </c>
      <c r="G981" s="80"/>
      <c r="H981" s="83" t="s">
        <v>2033</v>
      </c>
      <c r="I981" s="103"/>
      <c r="J981" s="103"/>
      <c r="K981" s="83"/>
      <c r="L981" s="83"/>
      <c r="M981" s="83"/>
      <c r="N981" s="83"/>
      <c r="O981" s="83"/>
      <c r="P981" s="83"/>
      <c r="Q981" s="83"/>
      <c r="R981" s="83"/>
      <c r="S981" s="83"/>
      <c r="T981" s="83"/>
      <c r="U981" s="305">
        <f t="shared" ref="U981:AB981" si="140">U982</f>
        <v>-1.9E-2</v>
      </c>
      <c r="V981" s="305">
        <f t="shared" si="140"/>
        <v>-1.9E-2</v>
      </c>
      <c r="W981" s="305">
        <f t="shared" si="140"/>
        <v>-1.9E-2</v>
      </c>
      <c r="X981" s="305">
        <f t="shared" si="140"/>
        <v>-1.9E-2</v>
      </c>
      <c r="Y981" s="305">
        <f t="shared" si="140"/>
        <v>-1.9E-2</v>
      </c>
      <c r="Z981" s="305">
        <f t="shared" si="140"/>
        <v>-1.9E-2</v>
      </c>
      <c r="AA981" s="305">
        <f t="shared" si="140"/>
        <v>-1.9E-2</v>
      </c>
      <c r="AB981" s="305">
        <f t="shared" si="140"/>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36"/>
        <v>3</v>
      </c>
      <c r="D982" s="80"/>
      <c r="E982" s="75"/>
      <c r="F982" s="75" t="s">
        <v>2034</v>
      </c>
      <c r="G982" s="80"/>
      <c r="H982" s="83" t="s">
        <v>2035</v>
      </c>
      <c r="I982" s="103" t="s">
        <v>2366</v>
      </c>
      <c r="J982" s="103"/>
      <c r="K982" s="83"/>
      <c r="L982" s="83"/>
      <c r="M982" s="83"/>
      <c r="N982" s="83"/>
      <c r="O982" s="83"/>
      <c r="P982" s="83"/>
      <c r="Q982" s="83"/>
      <c r="R982" s="83"/>
      <c r="S982" s="83"/>
      <c r="T982" s="83"/>
      <c r="U982" s="104">
        <f>-0.019-U$980</f>
        <v>-1.9E-2</v>
      </c>
      <c r="V982" s="104">
        <f>-0.019-V$980</f>
        <v>-1.9E-2</v>
      </c>
      <c r="W982" s="104">
        <f>-0.019-W$980</f>
        <v>-1.9E-2</v>
      </c>
      <c r="X982" s="307">
        <f t="shared" ref="X982:AB983" si="141">W982</f>
        <v>-1.9E-2</v>
      </c>
      <c r="Y982" s="307">
        <f t="shared" si="141"/>
        <v>-1.9E-2</v>
      </c>
      <c r="Z982" s="307">
        <f t="shared" si="141"/>
        <v>-1.9E-2</v>
      </c>
      <c r="AA982" s="307">
        <f t="shared" si="141"/>
        <v>-1.9E-2</v>
      </c>
      <c r="AB982" s="307">
        <f t="shared" si="141"/>
        <v>-1.9E-2</v>
      </c>
      <c r="AC982" s="83"/>
      <c r="AD982" s="83"/>
      <c r="AE982" s="83"/>
      <c r="AF982" s="104">
        <v>1</v>
      </c>
      <c r="AG982" s="104">
        <v>1</v>
      </c>
      <c r="AH982" s="80"/>
      <c r="AI982" s="62"/>
      <c r="AJ982" s="50"/>
      <c r="AK982" s="50"/>
      <c r="AL982" s="50"/>
    </row>
    <row r="983" spans="1:38" hidden="1" outlineLevel="2" collapsed="1" x14ac:dyDescent="0.25">
      <c r="A983" s="50"/>
      <c r="B983" s="59"/>
      <c r="C983" s="52">
        <f t="shared" si="136"/>
        <v>3</v>
      </c>
      <c r="D983" s="80"/>
      <c r="E983" s="75"/>
      <c r="F983" s="75" t="s">
        <v>2036</v>
      </c>
      <c r="G983" s="80"/>
      <c r="H983" s="83" t="s">
        <v>2037</v>
      </c>
      <c r="I983" s="103" t="s">
        <v>2366</v>
      </c>
      <c r="J983" s="103"/>
      <c r="K983" s="83"/>
      <c r="L983" s="83"/>
      <c r="M983" s="83"/>
      <c r="N983" s="83"/>
      <c r="O983" s="83"/>
      <c r="P983" s="83"/>
      <c r="Q983" s="83"/>
      <c r="R983" s="83"/>
      <c r="S983" s="83"/>
      <c r="T983" s="83"/>
      <c r="U983" s="104">
        <f>-0.031-U$980</f>
        <v>-3.1E-2</v>
      </c>
      <c r="V983" s="104">
        <f>-0.031-V$980</f>
        <v>-3.1E-2</v>
      </c>
      <c r="W983" s="104">
        <f>-0.031-W$980</f>
        <v>-3.1E-2</v>
      </c>
      <c r="X983" s="307">
        <f t="shared" si="141"/>
        <v>-3.1E-2</v>
      </c>
      <c r="Y983" s="307">
        <f t="shared" si="141"/>
        <v>-3.1E-2</v>
      </c>
      <c r="Z983" s="307">
        <f t="shared" si="141"/>
        <v>-3.1E-2</v>
      </c>
      <c r="AA983" s="307">
        <f t="shared" si="141"/>
        <v>-3.1E-2</v>
      </c>
      <c r="AB983" s="307">
        <f t="shared" si="141"/>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2038</v>
      </c>
      <c r="G984" s="80"/>
      <c r="H984" s="83" t="s">
        <v>2039</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2040</v>
      </c>
      <c r="G985" s="80"/>
      <c r="H985" s="83" t="s">
        <v>2041</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2042</v>
      </c>
      <c r="G986" s="80"/>
      <c r="H986" s="83" t="s">
        <v>2043</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36"/>
        <v>3</v>
      </c>
      <c r="D987" s="80"/>
      <c r="E987" s="75"/>
      <c r="F987" s="75" t="s">
        <v>2044</v>
      </c>
      <c r="G987" s="80"/>
      <c r="H987" s="83" t="s">
        <v>1923</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2362</v>
      </c>
      <c r="AE987" s="83"/>
      <c r="AF987" s="104">
        <v>1</v>
      </c>
      <c r="AG987" s="104">
        <v>1</v>
      </c>
      <c r="AH987" s="80"/>
      <c r="AI987" s="62"/>
      <c r="AJ987" s="50"/>
      <c r="AK987" s="50"/>
      <c r="AL987" s="50"/>
    </row>
    <row r="988" spans="1:38" hidden="1" outlineLevel="3" x14ac:dyDescent="0.25">
      <c r="A988" s="50"/>
      <c r="B988" s="59"/>
      <c r="C988" s="52">
        <f t="shared" ref="C988:C1003" si="142">INT($C$40)+3</f>
        <v>4</v>
      </c>
      <c r="D988" s="80"/>
      <c r="E988" s="75"/>
      <c r="F988" s="75" t="s">
        <v>2045</v>
      </c>
      <c r="G988" s="80"/>
      <c r="H988" s="83" t="s">
        <v>704</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2"/>
        <v>4</v>
      </c>
      <c r="D989" s="80"/>
      <c r="E989" s="75"/>
      <c r="F989" s="75" t="s">
        <v>2046</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2"/>
        <v>4</v>
      </c>
      <c r="D990" s="80"/>
      <c r="E990" s="75"/>
      <c r="F990" s="75" t="s">
        <v>2047</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2"/>
        <v>4</v>
      </c>
      <c r="D991" s="80"/>
      <c r="E991" s="75"/>
      <c r="F991" s="75" t="s">
        <v>2048</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2"/>
        <v>4</v>
      </c>
      <c r="D992" s="80"/>
      <c r="E992" s="75"/>
      <c r="F992" s="75" t="s">
        <v>2049</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2"/>
        <v>4</v>
      </c>
      <c r="D993" s="80"/>
      <c r="E993" s="75"/>
      <c r="F993" s="75" t="s">
        <v>2050</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2"/>
        <v>4</v>
      </c>
      <c r="D994" s="80"/>
      <c r="E994" s="75"/>
      <c r="F994" s="75" t="s">
        <v>2051</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2"/>
        <v>4</v>
      </c>
      <c r="D995" s="80"/>
      <c r="E995" s="75"/>
      <c r="F995" s="75" t="s">
        <v>2052</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2"/>
        <v>4</v>
      </c>
      <c r="D996" s="80"/>
      <c r="E996" s="75"/>
      <c r="F996" s="75" t="s">
        <v>2053</v>
      </c>
      <c r="G996" s="80"/>
      <c r="H996" s="83" t="s">
        <v>704</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2"/>
        <v>4</v>
      </c>
      <c r="D997" s="80"/>
      <c r="E997" s="75"/>
      <c r="F997" s="75" t="s">
        <v>2054</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2"/>
        <v>4</v>
      </c>
      <c r="D998" s="80"/>
      <c r="E998" s="75"/>
      <c r="F998" s="75" t="s">
        <v>2055</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2"/>
        <v>4</v>
      </c>
      <c r="D999" s="80"/>
      <c r="E999" s="75"/>
      <c r="F999" s="75" t="s">
        <v>2056</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2"/>
        <v>4</v>
      </c>
      <c r="D1000" s="80"/>
      <c r="E1000" s="75"/>
      <c r="F1000" s="75" t="s">
        <v>2057</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2"/>
        <v>4</v>
      </c>
      <c r="D1001" s="80"/>
      <c r="E1001" s="75"/>
      <c r="F1001" s="75" t="s">
        <v>2058</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2"/>
        <v>4</v>
      </c>
      <c r="D1002" s="80"/>
      <c r="E1002" s="75"/>
      <c r="F1002" s="75" t="s">
        <v>2059</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2"/>
        <v>4</v>
      </c>
      <c r="D1003" s="80"/>
      <c r="E1003" s="75"/>
      <c r="F1003" s="75" t="s">
        <v>2060</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36"/>
        <v>3</v>
      </c>
      <c r="D1004" s="80"/>
      <c r="E1004" s="75"/>
      <c r="F1004" s="75" t="s">
        <v>2061</v>
      </c>
      <c r="G1004" s="80"/>
      <c r="H1004" s="83" t="s">
        <v>2062</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2063</v>
      </c>
      <c r="AE1004" s="83"/>
      <c r="AF1004" s="104">
        <v>1</v>
      </c>
      <c r="AG1004" s="104">
        <v>1</v>
      </c>
      <c r="AH1004" s="80"/>
      <c r="AI1004" s="62"/>
      <c r="AJ1004" s="50"/>
      <c r="AK1004" s="50"/>
      <c r="AL1004" s="50"/>
    </row>
    <row r="1005" spans="1:38" hidden="1" outlineLevel="2" x14ac:dyDescent="0.25">
      <c r="A1005" s="50"/>
      <c r="B1005" s="59"/>
      <c r="C1005" s="52">
        <f t="shared" si="136"/>
        <v>3</v>
      </c>
      <c r="D1005" s="80"/>
      <c r="E1005" s="75"/>
      <c r="F1005" s="75" t="s">
        <v>2064</v>
      </c>
      <c r="G1005" s="80"/>
      <c r="H1005" s="83" t="s">
        <v>2065</v>
      </c>
      <c r="I1005" s="103"/>
      <c r="J1005" s="103"/>
      <c r="K1005" s="83"/>
      <c r="L1005" s="83"/>
      <c r="M1005" s="83"/>
      <c r="N1005" s="83"/>
      <c r="O1005" s="83"/>
      <c r="P1005" s="83"/>
      <c r="Q1005" s="83"/>
      <c r="R1005" s="83"/>
      <c r="S1005" s="83"/>
      <c r="T1005" s="83"/>
      <c r="U1005" s="305">
        <f t="shared" ref="U1005:AB1005" si="143">U1006</f>
        <v>6.0000000000000019E-3</v>
      </c>
      <c r="V1005" s="305">
        <f t="shared" si="143"/>
        <v>6.0000000000000019E-3</v>
      </c>
      <c r="W1005" s="305">
        <f t="shared" si="143"/>
        <v>6.0000000000000019E-3</v>
      </c>
      <c r="X1005" s="305">
        <f t="shared" si="143"/>
        <v>6.0000000000000019E-3</v>
      </c>
      <c r="Y1005" s="305">
        <f t="shared" si="143"/>
        <v>2.0000000000000018E-3</v>
      </c>
      <c r="Z1005" s="305">
        <f t="shared" si="143"/>
        <v>2.0000000000000018E-3</v>
      </c>
      <c r="AA1005" s="305">
        <f t="shared" si="143"/>
        <v>2.0000000000000018E-3</v>
      </c>
      <c r="AB1005" s="305">
        <f t="shared" si="143"/>
        <v>2.0000000000000018E-3</v>
      </c>
      <c r="AC1005" s="83"/>
      <c r="AD1005" s="104" t="s">
        <v>2383</v>
      </c>
      <c r="AE1005" s="83"/>
      <c r="AF1005" s="305">
        <f>AF1006</f>
        <v>1</v>
      </c>
      <c r="AG1005" s="305">
        <f>AG1006</f>
        <v>1</v>
      </c>
      <c r="AH1005" s="80"/>
      <c r="AI1005" s="62"/>
      <c r="AJ1005" s="50"/>
      <c r="AK1005" s="50"/>
      <c r="AL1005" s="50"/>
    </row>
    <row r="1006" spans="1:38" hidden="1" outlineLevel="2" x14ac:dyDescent="0.25">
      <c r="A1006" s="50"/>
      <c r="B1006" s="59"/>
      <c r="C1006" s="52">
        <f t="shared" si="136"/>
        <v>3</v>
      </c>
      <c r="D1006" s="80"/>
      <c r="E1006" s="75"/>
      <c r="F1006" s="75" t="s">
        <v>2066</v>
      </c>
      <c r="G1006" s="80"/>
      <c r="H1006" s="83" t="s">
        <v>2067</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4">W1006</f>
        <v>6.0000000000000019E-3</v>
      </c>
      <c r="Y1006" s="104">
        <f>0.025-Y$1004</f>
        <v>2.0000000000000018E-3</v>
      </c>
      <c r="Z1006" s="307">
        <f t="shared" si="144"/>
        <v>2.0000000000000018E-3</v>
      </c>
      <c r="AA1006" s="307">
        <f t="shared" si="144"/>
        <v>2.0000000000000018E-3</v>
      </c>
      <c r="AB1006" s="307">
        <f t="shared" si="144"/>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36"/>
        <v>3</v>
      </c>
      <c r="D1007" s="80"/>
      <c r="E1007" s="75"/>
      <c r="F1007" s="75" t="s">
        <v>2068</v>
      </c>
      <c r="G1007" s="80"/>
      <c r="H1007" s="83" t="s">
        <v>2069</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4"/>
        <v>1.7999999999999999E-2</v>
      </c>
      <c r="Y1007" s="104">
        <f>0.038-Y$1004</f>
        <v>1.4999999999999999E-2</v>
      </c>
      <c r="Z1007" s="307">
        <f t="shared" si="144"/>
        <v>1.4999999999999999E-2</v>
      </c>
      <c r="AA1007" s="307">
        <f t="shared" si="144"/>
        <v>1.4999999999999999E-2</v>
      </c>
      <c r="AB1007" s="307">
        <f t="shared" si="144"/>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2070</v>
      </c>
      <c r="G1008" s="80"/>
      <c r="H1008" s="83" t="s">
        <v>2071</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2072</v>
      </c>
      <c r="G1009" s="80"/>
      <c r="H1009" s="83" t="s">
        <v>2073</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2074</v>
      </c>
      <c r="G1010" s="80"/>
      <c r="H1010" s="83" t="s">
        <v>2075</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36"/>
        <v>3</v>
      </c>
      <c r="D1011" s="80"/>
      <c r="E1011" s="75"/>
      <c r="F1011" s="75" t="s">
        <v>2076</v>
      </c>
      <c r="G1011" s="80"/>
      <c r="H1011" s="83" t="s">
        <v>2077</v>
      </c>
      <c r="I1011" s="83"/>
      <c r="J1011" s="83"/>
      <c r="K1011" s="83"/>
      <c r="L1011" s="83"/>
      <c r="M1011" s="83"/>
      <c r="N1011" s="83"/>
      <c r="O1011" s="83"/>
      <c r="P1011" s="83"/>
      <c r="Q1011" s="83"/>
      <c r="R1011" s="83"/>
      <c r="S1011" s="83"/>
      <c r="T1011" s="83"/>
      <c r="U1011" s="104">
        <v>3.57</v>
      </c>
      <c r="V1011" s="104">
        <v>3.57</v>
      </c>
      <c r="W1011" s="104">
        <v>3.57</v>
      </c>
      <c r="X1011" s="307">
        <f t="shared" ref="X1011:AB1012" si="145">W1011</f>
        <v>3.57</v>
      </c>
      <c r="Y1011" s="104">
        <f>4+0.023*10</f>
        <v>4.2300000000000004</v>
      </c>
      <c r="Z1011" s="307">
        <f t="shared" si="145"/>
        <v>4.2300000000000004</v>
      </c>
      <c r="AA1011" s="307">
        <f t="shared" si="145"/>
        <v>4.2300000000000004</v>
      </c>
      <c r="AB1011" s="307">
        <f t="shared" si="145"/>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36"/>
        <v>3</v>
      </c>
      <c r="D1012" s="80"/>
      <c r="E1012" s="75"/>
      <c r="F1012" s="75" t="s">
        <v>2078</v>
      </c>
      <c r="G1012" s="80"/>
      <c r="H1012" s="83" t="s">
        <v>2079</v>
      </c>
      <c r="I1012" s="103"/>
      <c r="J1012" s="103"/>
      <c r="K1012" s="83"/>
      <c r="L1012" s="83"/>
      <c r="M1012" s="83"/>
      <c r="N1012" s="83"/>
      <c r="O1012" s="83"/>
      <c r="P1012" s="83"/>
      <c r="Q1012" s="83"/>
      <c r="R1012" s="83"/>
      <c r="S1012" s="83"/>
      <c r="T1012" s="83"/>
      <c r="U1012" s="104">
        <v>0.18</v>
      </c>
      <c r="V1012" s="104">
        <v>0.18</v>
      </c>
      <c r="W1012" s="104">
        <v>0.18</v>
      </c>
      <c r="X1012" s="307">
        <f t="shared" si="145"/>
        <v>0.18</v>
      </c>
      <c r="Y1012" s="104">
        <v>0.13900000000000001</v>
      </c>
      <c r="Z1012" s="307">
        <f t="shared" si="145"/>
        <v>0.13900000000000001</v>
      </c>
      <c r="AA1012" s="307">
        <f t="shared" si="145"/>
        <v>0.13900000000000001</v>
      </c>
      <c r="AB1012" s="307">
        <f t="shared" si="145"/>
        <v>0.13900000000000001</v>
      </c>
      <c r="AC1012" s="83"/>
      <c r="AD1012" s="104" t="s">
        <v>1454</v>
      </c>
      <c r="AE1012" s="83"/>
      <c r="AF1012" s="104">
        <v>1</v>
      </c>
      <c r="AG1012" s="104">
        <v>1</v>
      </c>
      <c r="AH1012" s="80"/>
      <c r="AI1012" s="62"/>
      <c r="AJ1012" s="50"/>
      <c r="AK1012" s="50"/>
      <c r="AL1012" s="50"/>
    </row>
    <row r="1013" spans="1:38" hidden="1" outlineLevel="2" x14ac:dyDescent="0.25">
      <c r="A1013" s="50"/>
      <c r="B1013" s="59"/>
      <c r="C1013" s="52">
        <f t="shared" si="136"/>
        <v>3</v>
      </c>
      <c r="D1013" s="80"/>
      <c r="E1013" s="75"/>
      <c r="F1013" s="75" t="s">
        <v>2080</v>
      </c>
      <c r="G1013" s="80"/>
      <c r="H1013" s="83" t="s">
        <v>2081</v>
      </c>
      <c r="I1013" s="103"/>
      <c r="J1013" s="103"/>
      <c r="K1013" s="83"/>
      <c r="L1013" s="83"/>
      <c r="M1013" s="83"/>
      <c r="N1013" s="83"/>
      <c r="O1013" s="83"/>
      <c r="P1013" s="83"/>
      <c r="Q1013" s="83"/>
      <c r="R1013" s="83"/>
      <c r="S1013" s="83"/>
      <c r="T1013" s="83"/>
      <c r="U1013" s="305">
        <f t="shared" ref="U1013:AB1013" si="146">U1014</f>
        <v>0.03</v>
      </c>
      <c r="V1013" s="305">
        <f t="shared" si="146"/>
        <v>0.03</v>
      </c>
      <c r="W1013" s="305">
        <f t="shared" si="146"/>
        <v>0.03</v>
      </c>
      <c r="X1013" s="305">
        <f t="shared" si="146"/>
        <v>0.03</v>
      </c>
      <c r="Y1013" s="305">
        <f t="shared" si="146"/>
        <v>0.123</v>
      </c>
      <c r="Z1013" s="305">
        <f t="shared" si="146"/>
        <v>0.123</v>
      </c>
      <c r="AA1013" s="305">
        <f t="shared" si="146"/>
        <v>0.123</v>
      </c>
      <c r="AB1013" s="305">
        <f t="shared" si="146"/>
        <v>0.123</v>
      </c>
      <c r="AC1013" s="83"/>
      <c r="AD1013" s="104" t="s">
        <v>2383</v>
      </c>
      <c r="AE1013" s="83"/>
      <c r="AF1013" s="305">
        <f>AF1014</f>
        <v>1</v>
      </c>
      <c r="AG1013" s="305">
        <f>AG1014</f>
        <v>1</v>
      </c>
      <c r="AH1013" s="80"/>
      <c r="AI1013" s="62"/>
      <c r="AJ1013" s="50"/>
      <c r="AK1013" s="50"/>
      <c r="AL1013" s="50"/>
    </row>
    <row r="1014" spans="1:38" hidden="1" outlineLevel="2" x14ac:dyDescent="0.25">
      <c r="A1014" s="50"/>
      <c r="B1014" s="59"/>
      <c r="C1014" s="52">
        <f t="shared" si="136"/>
        <v>3</v>
      </c>
      <c r="D1014" s="80"/>
      <c r="E1014" s="75"/>
      <c r="F1014" s="75" t="s">
        <v>2082</v>
      </c>
      <c r="G1014" s="80"/>
      <c r="H1014" s="83" t="s">
        <v>1913</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47">W1014</f>
        <v>0.03</v>
      </c>
      <c r="Y1014" s="104">
        <f>0.146-Y$1004</f>
        <v>0.123</v>
      </c>
      <c r="Z1014" s="307">
        <f t="shared" si="147"/>
        <v>0.123</v>
      </c>
      <c r="AA1014" s="307">
        <f t="shared" si="147"/>
        <v>0.123</v>
      </c>
      <c r="AB1014" s="307">
        <f t="shared" si="147"/>
        <v>0.123</v>
      </c>
      <c r="AC1014" s="83"/>
      <c r="AD1014" s="83"/>
      <c r="AE1014" s="83"/>
      <c r="AF1014" s="104">
        <v>1</v>
      </c>
      <c r="AG1014" s="104">
        <v>1</v>
      </c>
      <c r="AH1014" s="80"/>
      <c r="AI1014" s="62"/>
      <c r="AJ1014" s="50"/>
      <c r="AK1014" s="50"/>
      <c r="AL1014" s="50"/>
    </row>
    <row r="1015" spans="1:38" hidden="1" outlineLevel="2" x14ac:dyDescent="0.25">
      <c r="A1015" s="50"/>
      <c r="B1015" s="59"/>
      <c r="C1015" s="52">
        <f t="shared" si="136"/>
        <v>3</v>
      </c>
      <c r="D1015" s="80"/>
      <c r="E1015" s="75"/>
      <c r="F1015" s="75" t="s">
        <v>2083</v>
      </c>
      <c r="G1015" s="80"/>
      <c r="H1015" s="83" t="s">
        <v>1915</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47"/>
        <v>-3.999999999999998E-2</v>
      </c>
      <c r="Y1015" s="104">
        <f>0.109-Y$1004</f>
        <v>8.5999999999999993E-2</v>
      </c>
      <c r="Z1015" s="307">
        <f t="shared" si="147"/>
        <v>8.5999999999999993E-2</v>
      </c>
      <c r="AA1015" s="307">
        <f t="shared" si="147"/>
        <v>8.5999999999999993E-2</v>
      </c>
      <c r="AB1015" s="307">
        <f t="shared" si="147"/>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36"/>
        <v>3</v>
      </c>
      <c r="D1016" s="80"/>
      <c r="E1016" s="75"/>
      <c r="F1016" s="75" t="s">
        <v>2084</v>
      </c>
      <c r="G1016" s="80"/>
      <c r="H1016" s="83" t="s">
        <v>1917</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47"/>
        <v>-0.18</v>
      </c>
      <c r="Y1016" s="83">
        <v>0</v>
      </c>
      <c r="Z1016" s="307">
        <f t="shared" si="147"/>
        <v>0</v>
      </c>
      <c r="AA1016" s="307">
        <f t="shared" si="147"/>
        <v>0</v>
      </c>
      <c r="AB1016" s="307">
        <f t="shared" si="147"/>
        <v>0</v>
      </c>
      <c r="AC1016" s="83"/>
      <c r="AD1016" s="83"/>
      <c r="AE1016" s="83"/>
      <c r="AF1016" s="104">
        <v>1</v>
      </c>
      <c r="AG1016" s="104">
        <v>1</v>
      </c>
      <c r="AH1016" s="80"/>
      <c r="AI1016" s="62"/>
      <c r="AJ1016" s="50"/>
      <c r="AK1016" s="50"/>
      <c r="AL1016" s="50"/>
    </row>
    <row r="1017" spans="1:38" hidden="1" outlineLevel="2" x14ac:dyDescent="0.25">
      <c r="A1017" s="50"/>
      <c r="B1017" s="59"/>
      <c r="C1017" s="52">
        <f t="shared" si="136"/>
        <v>3</v>
      </c>
      <c r="D1017" s="80"/>
      <c r="E1017" s="75"/>
      <c r="F1017" s="75" t="s">
        <v>2085</v>
      </c>
      <c r="G1017" s="80"/>
      <c r="H1017" s="83" t="s">
        <v>2073</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47"/>
        <v>7.9000000000000008E-3</v>
      </c>
      <c r="Y1017" s="83">
        <v>0</v>
      </c>
      <c r="Z1017" s="307">
        <f t="shared" si="147"/>
        <v>0</v>
      </c>
      <c r="AA1017" s="307">
        <f t="shared" si="147"/>
        <v>0</v>
      </c>
      <c r="AB1017" s="307">
        <f t="shared" si="147"/>
        <v>0</v>
      </c>
      <c r="AC1017" s="83"/>
      <c r="AD1017" s="83"/>
      <c r="AE1017" s="83"/>
      <c r="AF1017" s="104">
        <v>1</v>
      </c>
      <c r="AG1017" s="104">
        <v>1</v>
      </c>
      <c r="AH1017" s="80"/>
      <c r="AI1017" s="62"/>
      <c r="AJ1017" s="50"/>
      <c r="AK1017" s="50"/>
      <c r="AL1017" s="50"/>
    </row>
    <row r="1018" spans="1:38" hidden="1" outlineLevel="2" x14ac:dyDescent="0.25">
      <c r="A1018" s="50"/>
      <c r="B1018" s="59"/>
      <c r="C1018" s="52">
        <f t="shared" si="136"/>
        <v>3</v>
      </c>
      <c r="D1018" s="80"/>
      <c r="E1018" s="75"/>
      <c r="F1018" s="75" t="s">
        <v>2086</v>
      </c>
      <c r="G1018" s="80"/>
      <c r="H1018" s="83" t="s">
        <v>2075</v>
      </c>
      <c r="I1018" s="83"/>
      <c r="J1018" s="83"/>
      <c r="K1018" s="83"/>
      <c r="L1018" s="83"/>
      <c r="M1018" s="83"/>
      <c r="N1018" s="83"/>
      <c r="O1018" s="83"/>
      <c r="P1018" s="83"/>
      <c r="Q1018" s="83"/>
      <c r="R1018" s="83"/>
      <c r="S1018" s="83"/>
      <c r="T1018" s="83"/>
      <c r="U1018" s="104">
        <v>-1.5E-6</v>
      </c>
      <c r="V1018" s="104">
        <v>-1.5E-6</v>
      </c>
      <c r="W1018" s="104">
        <v>-1.5E-6</v>
      </c>
      <c r="X1018" s="307">
        <f t="shared" si="147"/>
        <v>-1.5E-6</v>
      </c>
      <c r="Y1018" s="83">
        <v>0</v>
      </c>
      <c r="Z1018" s="307">
        <f t="shared" si="147"/>
        <v>0</v>
      </c>
      <c r="AA1018" s="307">
        <f t="shared" si="147"/>
        <v>0</v>
      </c>
      <c r="AB1018" s="307">
        <f t="shared" si="147"/>
        <v>0</v>
      </c>
      <c r="AC1018" s="83"/>
      <c r="AD1018" s="83"/>
      <c r="AE1018" s="83"/>
      <c r="AF1018" s="104">
        <v>1</v>
      </c>
      <c r="AG1018" s="104">
        <v>1</v>
      </c>
      <c r="AH1018" s="80"/>
      <c r="AI1018" s="62"/>
      <c r="AJ1018" s="50"/>
      <c r="AK1018" s="50"/>
      <c r="AL1018" s="50"/>
    </row>
    <row r="1019" spans="1:38" hidden="1" outlineLevel="2" x14ac:dyDescent="0.25">
      <c r="A1019" s="50"/>
      <c r="B1019" s="59"/>
      <c r="C1019" s="52">
        <f t="shared" si="136"/>
        <v>3</v>
      </c>
      <c r="D1019" s="80"/>
      <c r="E1019" s="75"/>
      <c r="F1019" s="75" t="s">
        <v>2087</v>
      </c>
      <c r="G1019" s="80"/>
      <c r="H1019" s="83" t="s">
        <v>2088</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47"/>
        <v>4.5599999999999996</v>
      </c>
      <c r="Y1019" s="104">
        <f>27-0.226*10</f>
        <v>24.74</v>
      </c>
      <c r="Z1019" s="307">
        <f t="shared" si="147"/>
        <v>24.74</v>
      </c>
      <c r="AA1019" s="307">
        <f t="shared" si="147"/>
        <v>24.74</v>
      </c>
      <c r="AB1019" s="307">
        <f t="shared" si="147"/>
        <v>24.74</v>
      </c>
      <c r="AC1019" s="83"/>
      <c r="AD1019" s="83"/>
      <c r="AE1019" s="83"/>
      <c r="AF1019" s="104">
        <v>1</v>
      </c>
      <c r="AG1019" s="104">
        <v>1</v>
      </c>
      <c r="AH1019" s="80"/>
      <c r="AI1019" s="62"/>
      <c r="AJ1019" s="50"/>
      <c r="AK1019" s="50"/>
      <c r="AL1019" s="50"/>
    </row>
    <row r="1020" spans="1:38" hidden="1" outlineLevel="2" x14ac:dyDescent="0.25">
      <c r="A1020" s="50"/>
      <c r="B1020" s="59"/>
      <c r="C1020" s="52">
        <f t="shared" si="136"/>
        <v>3</v>
      </c>
      <c r="D1020" s="80"/>
      <c r="E1020" s="75"/>
      <c r="F1020" s="75" t="s">
        <v>2089</v>
      </c>
      <c r="G1020" s="80"/>
      <c r="H1020" s="83" t="s">
        <v>2090</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47"/>
        <v>2.0499999999999997E-3</v>
      </c>
      <c r="Y1020" s="307">
        <f t="shared" si="147"/>
        <v>2.0499999999999997E-3</v>
      </c>
      <c r="Z1020" s="307">
        <f t="shared" si="147"/>
        <v>2.0499999999999997E-3</v>
      </c>
      <c r="AA1020" s="307">
        <f t="shared" si="147"/>
        <v>2.0499999999999997E-3</v>
      </c>
      <c r="AB1020" s="307">
        <f t="shared" si="147"/>
        <v>2.0499999999999997E-3</v>
      </c>
      <c r="AC1020" s="83"/>
      <c r="AD1020" s="104" t="s">
        <v>1461</v>
      </c>
      <c r="AE1020" s="83"/>
      <c r="AF1020" s="104">
        <v>1</v>
      </c>
      <c r="AG1020" s="104">
        <v>1</v>
      </c>
      <c r="AH1020" s="80"/>
      <c r="AI1020" s="62"/>
      <c r="AJ1020" s="50"/>
      <c r="AK1020" s="50"/>
      <c r="AL1020" s="50"/>
    </row>
    <row r="1021" spans="1:38" hidden="1" outlineLevel="2" x14ac:dyDescent="0.25">
      <c r="A1021" s="50"/>
      <c r="B1021" s="59"/>
      <c r="C1021" s="52">
        <f t="shared" si="136"/>
        <v>3</v>
      </c>
      <c r="D1021" s="80"/>
      <c r="E1021" s="75"/>
      <c r="F1021" s="75" t="s">
        <v>2091</v>
      </c>
      <c r="G1021" s="80"/>
      <c r="H1021" s="83" t="s">
        <v>2092</v>
      </c>
      <c r="I1021" s="103"/>
      <c r="J1021" s="103"/>
      <c r="K1021" s="83"/>
      <c r="L1021" s="83"/>
      <c r="M1021" s="83"/>
      <c r="N1021" s="83"/>
      <c r="O1021" s="83"/>
      <c r="P1021" s="83"/>
      <c r="Q1021" s="83"/>
      <c r="R1021" s="83"/>
      <c r="S1021" s="83"/>
      <c r="T1021" s="83"/>
      <c r="U1021" s="305">
        <f t="shared" ref="U1021:AB1021" si="148">U1022</f>
        <v>-5.9999999999999724E-5</v>
      </c>
      <c r="V1021" s="305">
        <f t="shared" si="148"/>
        <v>-5.9999999999999724E-5</v>
      </c>
      <c r="W1021" s="305">
        <f t="shared" si="148"/>
        <v>-5.9999999999999724E-5</v>
      </c>
      <c r="X1021" s="305">
        <f t="shared" si="148"/>
        <v>-5.9999999999999724E-5</v>
      </c>
      <c r="Y1021" s="305">
        <f t="shared" si="148"/>
        <v>-5.9999999999999724E-5</v>
      </c>
      <c r="Z1021" s="305">
        <f t="shared" si="148"/>
        <v>-5.9999999999999724E-5</v>
      </c>
      <c r="AA1021" s="305">
        <f t="shared" si="148"/>
        <v>-5.9999999999999724E-5</v>
      </c>
      <c r="AB1021" s="305">
        <f t="shared" si="148"/>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36"/>
        <v>3</v>
      </c>
      <c r="D1022" s="80"/>
      <c r="E1022" s="75"/>
      <c r="F1022" s="75" t="s">
        <v>2093</v>
      </c>
      <c r="G1022" s="80"/>
      <c r="H1022" s="83" t="s">
        <v>2094</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49">W1022</f>
        <v>-5.9999999999999724E-5</v>
      </c>
      <c r="Y1022" s="307">
        <f t="shared" si="149"/>
        <v>-5.9999999999999724E-5</v>
      </c>
      <c r="Z1022" s="307">
        <f t="shared" si="149"/>
        <v>-5.9999999999999724E-5</v>
      </c>
      <c r="AA1022" s="307">
        <f t="shared" si="149"/>
        <v>-5.9999999999999724E-5</v>
      </c>
      <c r="AB1022" s="307">
        <f t="shared" si="149"/>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36"/>
        <v>3</v>
      </c>
      <c r="D1023" s="80"/>
      <c r="E1023" s="75"/>
      <c r="F1023" s="75" t="s">
        <v>2095</v>
      </c>
      <c r="G1023" s="80"/>
      <c r="H1023" s="83" t="s">
        <v>2096</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49"/>
        <v>-6.4999999999999975E-4</v>
      </c>
      <c r="Y1023" s="307">
        <f t="shared" si="149"/>
        <v>-6.4999999999999975E-4</v>
      </c>
      <c r="Z1023" s="307">
        <f t="shared" si="149"/>
        <v>-6.4999999999999975E-4</v>
      </c>
      <c r="AA1023" s="307">
        <f t="shared" si="149"/>
        <v>-6.4999999999999975E-4</v>
      </c>
      <c r="AB1023" s="307">
        <f t="shared" si="149"/>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36"/>
        <v>3</v>
      </c>
      <c r="D1024" s="80"/>
      <c r="E1024" s="75"/>
      <c r="F1024" s="75" t="s">
        <v>2097</v>
      </c>
      <c r="G1024" s="80"/>
      <c r="H1024" s="83" t="s">
        <v>2098</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49"/>
        <v>-2.0499999999999997E-3</v>
      </c>
      <c r="Y1024" s="307">
        <f t="shared" si="149"/>
        <v>-2.0499999999999997E-3</v>
      </c>
      <c r="Z1024" s="307">
        <f t="shared" si="149"/>
        <v>-2.0499999999999997E-3</v>
      </c>
      <c r="AA1024" s="307">
        <f t="shared" si="149"/>
        <v>-2.0499999999999997E-3</v>
      </c>
      <c r="AB1024" s="307">
        <f t="shared" si="149"/>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36"/>
        <v>3</v>
      </c>
      <c r="D1025" s="80"/>
      <c r="E1025" s="75"/>
      <c r="F1025" s="75" t="s">
        <v>2099</v>
      </c>
      <c r="G1025" s="80"/>
      <c r="H1025" s="83" t="s">
        <v>2100</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49"/>
        <v>1.02E-4</v>
      </c>
      <c r="Y1025" s="307">
        <f t="shared" si="149"/>
        <v>1.02E-4</v>
      </c>
      <c r="Z1025" s="307">
        <f t="shared" si="149"/>
        <v>1.02E-4</v>
      </c>
      <c r="AA1025" s="307">
        <f t="shared" si="149"/>
        <v>1.02E-4</v>
      </c>
      <c r="AB1025" s="307">
        <f t="shared" si="149"/>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36"/>
        <v>3</v>
      </c>
      <c r="D1026" s="80"/>
      <c r="E1026" s="75"/>
      <c r="F1026" s="75" t="s">
        <v>2101</v>
      </c>
      <c r="G1026" s="80"/>
      <c r="H1026" s="83" t="s">
        <v>2102</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49"/>
        <v>-1.9000000000000001E-8</v>
      </c>
      <c r="Y1026" s="307">
        <f t="shared" si="149"/>
        <v>-1.9000000000000001E-8</v>
      </c>
      <c r="Z1026" s="307">
        <f t="shared" si="149"/>
        <v>-1.9000000000000001E-8</v>
      </c>
      <c r="AA1026" s="307">
        <f t="shared" si="149"/>
        <v>-1.9000000000000001E-8</v>
      </c>
      <c r="AB1026" s="307">
        <f t="shared" si="149"/>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36"/>
        <v>3</v>
      </c>
      <c r="D1027" s="80"/>
      <c r="E1027" s="75"/>
      <c r="F1027" s="75" t="s">
        <v>2103</v>
      </c>
      <c r="G1027" s="80"/>
      <c r="H1027" s="83" t="s">
        <v>2104</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49"/>
        <v>1.49E-2</v>
      </c>
      <c r="Y1027" s="307">
        <f t="shared" si="149"/>
        <v>1.49E-2</v>
      </c>
      <c r="Z1027" s="307">
        <f t="shared" si="149"/>
        <v>1.49E-2</v>
      </c>
      <c r="AA1027" s="307">
        <f t="shared" si="149"/>
        <v>1.49E-2</v>
      </c>
      <c r="AB1027" s="307">
        <f t="shared" si="149"/>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1892</v>
      </c>
      <c r="G1028" s="80"/>
      <c r="H1028" s="321" t="s">
        <v>2105</v>
      </c>
      <c r="I1028" s="144"/>
      <c r="J1028" s="144" t="s">
        <v>1163</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0">INT($C$40)+3</f>
        <v>4</v>
      </c>
      <c r="D1029" s="80"/>
      <c r="E1029" s="75"/>
      <c r="F1029" s="75" t="s">
        <v>2106</v>
      </c>
      <c r="G1029" s="80"/>
      <c r="H1029" s="83" t="s">
        <v>2107</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0"/>
        <v>4</v>
      </c>
      <c r="D1030" s="80"/>
      <c r="E1030" s="75"/>
      <c r="F1030" s="75" t="s">
        <v>2108</v>
      </c>
      <c r="G1030" s="80"/>
      <c r="H1030" s="83" t="s">
        <v>2109</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0"/>
        <v>4</v>
      </c>
      <c r="D1031" s="80"/>
      <c r="E1031" s="75"/>
      <c r="F1031" s="75" t="s">
        <v>2110</v>
      </c>
      <c r="G1031" s="80"/>
      <c r="H1031" s="83" t="s">
        <v>2111</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0"/>
        <v>4</v>
      </c>
      <c r="D1032" s="80"/>
      <c r="E1032" s="75"/>
      <c r="F1032" s="75" t="s">
        <v>2112</v>
      </c>
      <c r="G1032" s="80"/>
      <c r="H1032" s="83" t="s">
        <v>2113</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0"/>
        <v>4</v>
      </c>
      <c r="D1033" s="80"/>
      <c r="E1033" s="75"/>
      <c r="F1033" s="75" t="s">
        <v>2114</v>
      </c>
      <c r="G1033" s="80"/>
      <c r="H1033" s="83" t="s">
        <v>2115</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0"/>
        <v>4</v>
      </c>
      <c r="D1034" s="80"/>
      <c r="E1034" s="75"/>
      <c r="F1034" s="75" t="s">
        <v>2116</v>
      </c>
      <c r="G1034" s="80"/>
      <c r="H1034" s="83" t="s">
        <v>2117</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0"/>
        <v>4</v>
      </c>
      <c r="D1035" s="80"/>
      <c r="E1035" s="75"/>
      <c r="F1035" s="75" t="s">
        <v>2118</v>
      </c>
      <c r="G1035" s="80"/>
      <c r="H1035" s="83" t="s">
        <v>704</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0"/>
        <v>4</v>
      </c>
      <c r="D1036" s="80"/>
      <c r="E1036" s="75"/>
      <c r="F1036" s="75" t="s">
        <v>2119</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0"/>
        <v>4</v>
      </c>
      <c r="D1037" s="80"/>
      <c r="E1037" s="75"/>
      <c r="F1037" s="75" t="s">
        <v>2120</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0"/>
        <v>4</v>
      </c>
      <c r="D1038" s="80"/>
      <c r="E1038" s="75"/>
      <c r="F1038" s="75" t="s">
        <v>2121</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0"/>
        <v>4</v>
      </c>
      <c r="D1039" s="80"/>
      <c r="E1039" s="75"/>
      <c r="F1039" s="75" t="s">
        <v>2122</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0"/>
        <v>4</v>
      </c>
      <c r="D1040" s="80"/>
      <c r="E1040" s="75"/>
      <c r="F1040" s="75" t="s">
        <v>2123</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0"/>
        <v>4</v>
      </c>
      <c r="D1041" s="80"/>
      <c r="E1041" s="75"/>
      <c r="F1041" s="75" t="s">
        <v>2124</v>
      </c>
      <c r="G1041" s="80"/>
      <c r="H1041" s="83" t="s">
        <v>704</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0"/>
        <v>4</v>
      </c>
      <c r="D1042" s="80"/>
      <c r="E1042" s="75"/>
      <c r="F1042" s="75" t="s">
        <v>2125</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0"/>
        <v>4</v>
      </c>
      <c r="D1043" s="80"/>
      <c r="E1043" s="75"/>
      <c r="F1043" s="75" t="s">
        <v>2126</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0"/>
        <v>4</v>
      </c>
      <c r="D1044" s="80"/>
      <c r="E1044" s="75"/>
      <c r="F1044" s="75" t="s">
        <v>2127</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0"/>
        <v>4</v>
      </c>
      <c r="D1045" s="80"/>
      <c r="E1045" s="75"/>
      <c r="F1045" s="75" t="s">
        <v>2128</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0"/>
        <v>4</v>
      </c>
      <c r="D1046" s="80"/>
      <c r="E1046" s="75"/>
      <c r="F1046" s="75" t="s">
        <v>2129</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0"/>
        <v>4</v>
      </c>
      <c r="D1047" s="80"/>
      <c r="E1047" s="75"/>
      <c r="F1047" s="75" t="s">
        <v>2130</v>
      </c>
      <c r="G1047" s="80"/>
      <c r="H1047" s="83" t="s">
        <v>704</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0"/>
        <v>4</v>
      </c>
      <c r="D1048" s="80"/>
      <c r="E1048" s="75"/>
      <c r="F1048" s="75" t="s">
        <v>2131</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0"/>
        <v>4</v>
      </c>
      <c r="D1049" s="80"/>
      <c r="E1049" s="75"/>
      <c r="F1049" s="75" t="s">
        <v>2132</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0"/>
        <v>4</v>
      </c>
      <c r="D1050" s="80"/>
      <c r="E1050" s="75"/>
      <c r="F1050" s="75" t="s">
        <v>2133</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0"/>
        <v>4</v>
      </c>
      <c r="D1051" s="80"/>
      <c r="E1051" s="75"/>
      <c r="F1051" s="75" t="s">
        <v>2134</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0"/>
        <v>4</v>
      </c>
      <c r="D1052" s="80"/>
      <c r="E1052" s="75"/>
      <c r="F1052" s="75" t="s">
        <v>2135</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0"/>
        <v>4</v>
      </c>
      <c r="D1053" s="80"/>
      <c r="E1053" s="75"/>
      <c r="F1053" s="75" t="s">
        <v>2136</v>
      </c>
      <c r="G1053" s="80"/>
      <c r="H1053" s="83" t="s">
        <v>704</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0"/>
        <v>4</v>
      </c>
      <c r="D1054" s="80"/>
      <c r="E1054" s="75"/>
      <c r="F1054" s="75" t="s">
        <v>2137</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0"/>
        <v>4</v>
      </c>
      <c r="D1055" s="80"/>
      <c r="E1055" s="75"/>
      <c r="F1055" s="75" t="s">
        <v>2138</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0"/>
        <v>4</v>
      </c>
      <c r="D1056" s="80"/>
      <c r="E1056" s="75"/>
      <c r="F1056" s="75" t="s">
        <v>2139</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0"/>
        <v>4</v>
      </c>
      <c r="D1057" s="80"/>
      <c r="E1057" s="75"/>
      <c r="F1057" s="75" t="s">
        <v>2140</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0"/>
        <v>4</v>
      </c>
      <c r="D1058" s="80"/>
      <c r="E1058" s="75"/>
      <c r="F1058" s="75" t="s">
        <v>2141</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0"/>
        <v>4</v>
      </c>
      <c r="D1059" s="80"/>
      <c r="E1059" s="75"/>
      <c r="F1059" s="75" t="s">
        <v>2142</v>
      </c>
      <c r="G1059" s="80"/>
      <c r="H1059" s="83" t="s">
        <v>704</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0"/>
        <v>4</v>
      </c>
      <c r="D1060" s="80"/>
      <c r="E1060" s="75"/>
      <c r="F1060" s="75" t="s">
        <v>2143</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0"/>
        <v>4</v>
      </c>
      <c r="D1061" s="80"/>
      <c r="E1061" s="75"/>
      <c r="F1061" s="75" t="s">
        <v>2144</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0"/>
        <v>4</v>
      </c>
      <c r="D1062" s="80"/>
      <c r="E1062" s="75"/>
      <c r="F1062" s="75" t="s">
        <v>2145</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0"/>
        <v>4</v>
      </c>
      <c r="D1063" s="80"/>
      <c r="E1063" s="75"/>
      <c r="F1063" s="75" t="s">
        <v>2146</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0"/>
        <v>4</v>
      </c>
      <c r="D1064" s="80"/>
      <c r="E1064" s="75"/>
      <c r="F1064" s="75" t="s">
        <v>2147</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0"/>
        <v>4</v>
      </c>
      <c r="D1065" s="80"/>
      <c r="E1065" s="75"/>
      <c r="F1065" s="75" t="s">
        <v>2148</v>
      </c>
      <c r="G1065" s="80"/>
      <c r="H1065" s="83" t="s">
        <v>704</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0"/>
        <v>4</v>
      </c>
      <c r="D1066" s="80"/>
      <c r="E1066" s="75"/>
      <c r="F1066" s="75" t="s">
        <v>2149</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0"/>
        <v>4</v>
      </c>
      <c r="D1067" s="80"/>
      <c r="E1067" s="75"/>
      <c r="F1067" s="75" t="s">
        <v>2150</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0"/>
        <v>4</v>
      </c>
      <c r="D1068" s="80"/>
      <c r="E1068" s="75"/>
      <c r="F1068" s="75" t="s">
        <v>2151</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0"/>
        <v>4</v>
      </c>
      <c r="D1069" s="80"/>
      <c r="E1069" s="75"/>
      <c r="F1069" s="75" t="s">
        <v>2152</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0"/>
        <v>4</v>
      </c>
      <c r="D1070" s="80"/>
      <c r="E1070" s="75"/>
      <c r="F1070" s="75" t="s">
        <v>2153</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0"/>
        <v>4</v>
      </c>
      <c r="D1071" s="80"/>
      <c r="E1071" s="75"/>
      <c r="F1071" s="75" t="s">
        <v>2154</v>
      </c>
      <c r="G1071" s="80"/>
      <c r="H1071" s="83" t="s">
        <v>704</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0"/>
        <v>4</v>
      </c>
      <c r="D1072" s="80"/>
      <c r="E1072" s="75"/>
      <c r="F1072" s="75" t="s">
        <v>2155</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0"/>
        <v>4</v>
      </c>
      <c r="D1073" s="80"/>
      <c r="E1073" s="75"/>
      <c r="F1073" s="75" t="s">
        <v>2156</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0"/>
        <v>4</v>
      </c>
      <c r="D1074" s="80"/>
      <c r="E1074" s="75"/>
      <c r="F1074" s="75" t="s">
        <v>2157</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0"/>
        <v>4</v>
      </c>
      <c r="D1075" s="80"/>
      <c r="E1075" s="75"/>
      <c r="F1075" s="75" t="s">
        <v>2158</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0"/>
        <v>4</v>
      </c>
      <c r="D1076" s="80"/>
      <c r="E1076" s="75"/>
      <c r="F1076" s="75" t="s">
        <v>2159</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1">INT($C$40)+2</f>
        <v>3</v>
      </c>
      <c r="D1077" s="80"/>
      <c r="E1077" s="75"/>
      <c r="F1077" s="75" t="s">
        <v>2160</v>
      </c>
      <c r="G1077" s="80"/>
      <c r="H1077" s="83" t="s">
        <v>2161</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2">W1077</f>
        <v>3.7080000000000002</v>
      </c>
      <c r="Y1077" s="307">
        <f t="shared" si="152"/>
        <v>3.7080000000000002</v>
      </c>
      <c r="Z1077" s="307">
        <f t="shared" si="152"/>
        <v>3.7080000000000002</v>
      </c>
      <c r="AA1077" s="307">
        <f t="shared" si="152"/>
        <v>3.7080000000000002</v>
      </c>
      <c r="AB1077" s="307">
        <f t="shared" si="152"/>
        <v>3.7080000000000002</v>
      </c>
      <c r="AC1077" s="83"/>
      <c r="AD1077" s="104" t="s">
        <v>2162</v>
      </c>
      <c r="AE1077" s="83"/>
      <c r="AF1077" s="104">
        <v>1</v>
      </c>
      <c r="AG1077" s="104">
        <v>1</v>
      </c>
      <c r="AH1077" s="80"/>
      <c r="AI1077" s="62"/>
      <c r="AJ1077" s="50"/>
      <c r="AK1077" s="50"/>
      <c r="AL1077" s="50"/>
    </row>
    <row r="1078" spans="1:38" hidden="1" outlineLevel="2" x14ac:dyDescent="0.25">
      <c r="A1078" s="50"/>
      <c r="B1078" s="59"/>
      <c r="C1078" s="52">
        <f t="shared" si="151"/>
        <v>3</v>
      </c>
      <c r="D1078" s="80"/>
      <c r="E1078" s="75"/>
      <c r="F1078" s="75" t="s">
        <v>2163</v>
      </c>
      <c r="G1078" s="80"/>
      <c r="H1078" s="83" t="s">
        <v>2164</v>
      </c>
      <c r="I1078" s="83"/>
      <c r="J1078" s="83"/>
      <c r="K1078" s="83"/>
      <c r="L1078" s="83"/>
      <c r="M1078" s="83"/>
      <c r="N1078" s="83"/>
      <c r="O1078" s="83"/>
      <c r="P1078" s="83"/>
      <c r="Q1078" s="83"/>
      <c r="R1078" s="83"/>
      <c r="S1078" s="83"/>
      <c r="T1078" s="83"/>
      <c r="U1078" s="104">
        <v>-0.3417</v>
      </c>
      <c r="V1078" s="104">
        <v>-0.3417</v>
      </c>
      <c r="W1078" s="104">
        <v>-0.3417</v>
      </c>
      <c r="X1078" s="307">
        <f t="shared" si="152"/>
        <v>-0.3417</v>
      </c>
      <c r="Y1078" s="307">
        <f t="shared" si="152"/>
        <v>-0.3417</v>
      </c>
      <c r="Z1078" s="307">
        <f t="shared" si="152"/>
        <v>-0.3417</v>
      </c>
      <c r="AA1078" s="307">
        <f t="shared" si="152"/>
        <v>-0.3417</v>
      </c>
      <c r="AB1078" s="307">
        <f t="shared" si="152"/>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1"/>
        <v>3</v>
      </c>
      <c r="D1079" s="80"/>
      <c r="E1079" s="75"/>
      <c r="F1079" s="75" t="s">
        <v>2165</v>
      </c>
      <c r="G1079" s="80"/>
      <c r="H1079" s="83" t="s">
        <v>2166</v>
      </c>
      <c r="I1079" s="83"/>
      <c r="J1079" s="83"/>
      <c r="K1079" s="83"/>
      <c r="L1079" s="83"/>
      <c r="M1079" s="83"/>
      <c r="N1079" s="83"/>
      <c r="O1079" s="83"/>
      <c r="P1079" s="83"/>
      <c r="Q1079" s="83"/>
      <c r="R1079" s="83"/>
      <c r="S1079" s="83"/>
      <c r="T1079" s="83"/>
      <c r="U1079" s="104">
        <v>-1.017E-2</v>
      </c>
      <c r="V1079" s="104">
        <v>-1.017E-2</v>
      </c>
      <c r="W1079" s="104">
        <v>-1.017E-2</v>
      </c>
      <c r="X1079" s="307">
        <f t="shared" si="152"/>
        <v>-1.017E-2</v>
      </c>
      <c r="Y1079" s="307">
        <f t="shared" si="152"/>
        <v>-1.017E-2</v>
      </c>
      <c r="Z1079" s="307">
        <f t="shared" si="152"/>
        <v>-1.017E-2</v>
      </c>
      <c r="AA1079" s="307">
        <f t="shared" si="152"/>
        <v>-1.017E-2</v>
      </c>
      <c r="AB1079" s="307">
        <f t="shared" si="152"/>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1"/>
        <v>3</v>
      </c>
      <c r="D1080" s="80"/>
      <c r="E1080" s="75"/>
      <c r="F1080" s="75" t="s">
        <v>2167</v>
      </c>
      <c r="G1080" s="80"/>
      <c r="H1080" s="83" t="s">
        <v>2168</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2"/>
        <v>1.5920000000000001E-3</v>
      </c>
      <c r="Y1080" s="307">
        <f t="shared" si="152"/>
        <v>1.5920000000000001E-3</v>
      </c>
      <c r="Z1080" s="307">
        <f t="shared" si="152"/>
        <v>1.5920000000000001E-3</v>
      </c>
      <c r="AA1080" s="307">
        <f t="shared" si="152"/>
        <v>1.5920000000000001E-3</v>
      </c>
      <c r="AB1080" s="307">
        <f t="shared" si="152"/>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1"/>
        <v>3</v>
      </c>
      <c r="D1081" s="80"/>
      <c r="E1081" s="75"/>
      <c r="F1081" s="75" t="s">
        <v>2169</v>
      </c>
      <c r="G1081" s="80"/>
      <c r="H1081" s="83" t="s">
        <v>2170</v>
      </c>
      <c r="I1081" s="83"/>
      <c r="J1081" s="83"/>
      <c r="K1081" s="83"/>
      <c r="L1081" s="83"/>
      <c r="M1081" s="83"/>
      <c r="N1081" s="83"/>
      <c r="O1081" s="83"/>
      <c r="P1081" s="83"/>
      <c r="Q1081" s="83"/>
      <c r="R1081" s="83"/>
      <c r="S1081" s="83"/>
      <c r="T1081" s="83"/>
      <c r="U1081" s="104">
        <v>-3.7E-7</v>
      </c>
      <c r="V1081" s="104">
        <v>-3.7E-7</v>
      </c>
      <c r="W1081" s="104">
        <v>-3.7E-7</v>
      </c>
      <c r="X1081" s="307">
        <f t="shared" si="152"/>
        <v>-3.7E-7</v>
      </c>
      <c r="Y1081" s="307">
        <f t="shared" si="152"/>
        <v>-3.7E-7</v>
      </c>
      <c r="Z1081" s="307">
        <f t="shared" si="152"/>
        <v>-3.7E-7</v>
      </c>
      <c r="AA1081" s="307">
        <f t="shared" si="152"/>
        <v>-3.7E-7</v>
      </c>
      <c r="AB1081" s="307">
        <f t="shared" si="152"/>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1"/>
        <v>3</v>
      </c>
      <c r="D1082" s="80"/>
      <c r="E1082" s="75"/>
      <c r="F1082" s="75" t="s">
        <v>2171</v>
      </c>
      <c r="G1082" s="80"/>
      <c r="H1082" s="83" t="s">
        <v>2172</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2"/>
        <v>1.2949999999999999</v>
      </c>
      <c r="Y1082" s="307">
        <f t="shared" si="152"/>
        <v>1.2949999999999999</v>
      </c>
      <c r="Z1082" s="307">
        <f t="shared" si="152"/>
        <v>1.2949999999999999</v>
      </c>
      <c r="AA1082" s="307">
        <f t="shared" si="152"/>
        <v>1.2949999999999999</v>
      </c>
      <c r="AB1082" s="307">
        <f t="shared" si="152"/>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0"/>
        <v>4</v>
      </c>
      <c r="D1083" s="80"/>
      <c r="E1083" s="75"/>
      <c r="F1083" s="75" t="s">
        <v>2173</v>
      </c>
      <c r="G1083" s="80"/>
      <c r="H1083" s="83" t="s">
        <v>704</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0"/>
        <v>4</v>
      </c>
      <c r="D1084" s="80"/>
      <c r="E1084" s="75"/>
      <c r="F1084" s="75" t="s">
        <v>2174</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0"/>
        <v>4</v>
      </c>
      <c r="D1085" s="80"/>
      <c r="E1085" s="75"/>
      <c r="F1085" s="75" t="s">
        <v>2175</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0"/>
        <v>4</v>
      </c>
      <c r="D1086" s="80"/>
      <c r="E1086" s="75"/>
      <c r="F1086" s="75" t="s">
        <v>2176</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0"/>
        <v>4</v>
      </c>
      <c r="D1087" s="80"/>
      <c r="E1087" s="75"/>
      <c r="F1087" s="75" t="s">
        <v>2177</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0"/>
        <v>4</v>
      </c>
      <c r="D1088" s="80"/>
      <c r="E1088" s="75"/>
      <c r="F1088" s="75" t="s">
        <v>2178</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0"/>
        <v>4</v>
      </c>
      <c r="D1089" s="80"/>
      <c r="E1089" s="75"/>
      <c r="F1089" s="75" t="s">
        <v>2179</v>
      </c>
      <c r="G1089" s="80"/>
      <c r="H1089" s="83" t="s">
        <v>704</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0"/>
        <v>4</v>
      </c>
      <c r="D1090" s="80"/>
      <c r="E1090" s="75"/>
      <c r="F1090" s="75" t="s">
        <v>2180</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0"/>
        <v>4</v>
      </c>
      <c r="D1091" s="80"/>
      <c r="E1091" s="75"/>
      <c r="F1091" s="75" t="s">
        <v>2181</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0"/>
        <v>4</v>
      </c>
      <c r="D1092" s="80"/>
      <c r="E1092" s="75"/>
      <c r="F1092" s="75" t="s">
        <v>2182</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0"/>
        <v>4</v>
      </c>
      <c r="D1093" s="80"/>
      <c r="E1093" s="75"/>
      <c r="F1093" s="75" t="s">
        <v>2183</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0"/>
        <v>4</v>
      </c>
      <c r="D1094" s="80"/>
      <c r="E1094" s="75"/>
      <c r="F1094" s="75" t="s">
        <v>2184</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0"/>
        <v>4</v>
      </c>
      <c r="D1095" s="80"/>
      <c r="E1095" s="75"/>
      <c r="F1095" s="75" t="s">
        <v>2185</v>
      </c>
      <c r="G1095" s="80"/>
      <c r="H1095" s="83" t="s">
        <v>704</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0"/>
        <v>4</v>
      </c>
      <c r="D1096" s="80"/>
      <c r="E1096" s="75"/>
      <c r="F1096" s="75" t="s">
        <v>2186</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0"/>
        <v>4</v>
      </c>
      <c r="D1097" s="80"/>
      <c r="E1097" s="75"/>
      <c r="F1097" s="75" t="s">
        <v>2187</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0"/>
        <v>4</v>
      </c>
      <c r="D1098" s="80"/>
      <c r="E1098" s="75"/>
      <c r="F1098" s="75" t="s">
        <v>2188</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0"/>
        <v>4</v>
      </c>
      <c r="D1099" s="80"/>
      <c r="E1099" s="75"/>
      <c r="F1099" s="75" t="s">
        <v>2189</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0"/>
        <v>4</v>
      </c>
      <c r="D1100" s="80"/>
      <c r="E1100" s="75"/>
      <c r="F1100" s="75" t="s">
        <v>2190</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0"/>
        <v>4</v>
      </c>
      <c r="D1101" s="80"/>
      <c r="E1101" s="75"/>
      <c r="F1101" s="75" t="s">
        <v>2191</v>
      </c>
      <c r="G1101" s="80"/>
      <c r="H1101" s="83" t="s">
        <v>704</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0"/>
        <v>4</v>
      </c>
      <c r="D1102" s="80"/>
      <c r="E1102" s="75"/>
      <c r="F1102" s="75" t="s">
        <v>2192</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0"/>
        <v>4</v>
      </c>
      <c r="D1103" s="80"/>
      <c r="E1103" s="75"/>
      <c r="F1103" s="75" t="s">
        <v>2193</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0"/>
        <v>4</v>
      </c>
      <c r="D1104" s="80"/>
      <c r="E1104" s="75"/>
      <c r="F1104" s="75" t="s">
        <v>2194</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0"/>
        <v>4</v>
      </c>
      <c r="D1105" s="80"/>
      <c r="E1105" s="75"/>
      <c r="F1105" s="75" t="s">
        <v>2195</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0"/>
        <v>4</v>
      </c>
      <c r="D1106" s="80"/>
      <c r="E1106" s="75"/>
      <c r="F1106" s="75" t="s">
        <v>2196</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0"/>
        <v>4</v>
      </c>
      <c r="D1107" s="80"/>
      <c r="E1107" s="75"/>
      <c r="F1107" s="75" t="s">
        <v>2197</v>
      </c>
      <c r="G1107" s="80"/>
      <c r="H1107" s="83" t="s">
        <v>704</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0"/>
        <v>4</v>
      </c>
      <c r="D1108" s="80"/>
      <c r="E1108" s="75"/>
      <c r="F1108" s="75" t="s">
        <v>2198</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0"/>
        <v>4</v>
      </c>
      <c r="D1109" s="80"/>
      <c r="E1109" s="75"/>
      <c r="F1109" s="75" t="s">
        <v>2199</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0"/>
        <v>4</v>
      </c>
      <c r="D1110" s="80"/>
      <c r="E1110" s="75"/>
      <c r="F1110" s="75" t="s">
        <v>2200</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0"/>
        <v>4</v>
      </c>
      <c r="D1111" s="80"/>
      <c r="E1111" s="75"/>
      <c r="F1111" s="75" t="s">
        <v>2201</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0"/>
        <v>4</v>
      </c>
      <c r="D1112" s="80"/>
      <c r="E1112" s="75"/>
      <c r="F1112" s="75" t="s">
        <v>2202</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0"/>
        <v>4</v>
      </c>
      <c r="D1113" s="80"/>
      <c r="E1113" s="75"/>
      <c r="F1113" s="75" t="s">
        <v>2203</v>
      </c>
      <c r="G1113" s="80"/>
      <c r="H1113" s="83" t="s">
        <v>704</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0"/>
        <v>4</v>
      </c>
      <c r="D1114" s="80"/>
      <c r="E1114" s="75"/>
      <c r="F1114" s="75" t="s">
        <v>2204</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0"/>
        <v>4</v>
      </c>
      <c r="D1115" s="80"/>
      <c r="E1115" s="75"/>
      <c r="F1115" s="75" t="s">
        <v>2205</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0"/>
        <v>4</v>
      </c>
      <c r="D1116" s="80"/>
      <c r="E1116" s="75"/>
      <c r="F1116" s="75" t="s">
        <v>2206</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0"/>
        <v>4</v>
      </c>
      <c r="D1117" s="80"/>
      <c r="E1117" s="75"/>
      <c r="F1117" s="75" t="s">
        <v>2207</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3">INT($C$40)+3</f>
        <v>4</v>
      </c>
      <c r="D1118" s="80"/>
      <c r="E1118" s="75"/>
      <c r="F1118" s="75" t="s">
        <v>2208</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3"/>
        <v>4</v>
      </c>
      <c r="D1119" s="80"/>
      <c r="E1119" s="75"/>
      <c r="F1119" s="75" t="s">
        <v>2209</v>
      </c>
      <c r="G1119" s="80"/>
      <c r="H1119" s="83" t="s">
        <v>704</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3"/>
        <v>4</v>
      </c>
      <c r="D1120" s="80"/>
      <c r="E1120" s="75"/>
      <c r="F1120" s="75" t="s">
        <v>2210</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3"/>
        <v>4</v>
      </c>
      <c r="D1121" s="80"/>
      <c r="E1121" s="75"/>
      <c r="F1121" s="75" t="s">
        <v>2211</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3"/>
        <v>4</v>
      </c>
      <c r="D1122" s="80"/>
      <c r="E1122" s="75"/>
      <c r="F1122" s="75" t="s">
        <v>2212</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3"/>
        <v>4</v>
      </c>
      <c r="D1123" s="80"/>
      <c r="E1123" s="75"/>
      <c r="F1123" s="75" t="s">
        <v>2213</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3"/>
        <v>4</v>
      </c>
      <c r="D1124" s="80"/>
      <c r="E1124" s="75"/>
      <c r="F1124" s="75" t="s">
        <v>2214</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3"/>
        <v>4</v>
      </c>
      <c r="D1125" s="80"/>
      <c r="E1125" s="75"/>
      <c r="F1125" s="75" t="s">
        <v>2215</v>
      </c>
      <c r="G1125" s="80"/>
      <c r="H1125" s="83" t="s">
        <v>704</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3"/>
        <v>4</v>
      </c>
      <c r="D1126" s="80"/>
      <c r="E1126" s="75"/>
      <c r="F1126" s="75" t="s">
        <v>2216</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3"/>
        <v>4</v>
      </c>
      <c r="D1127" s="80"/>
      <c r="E1127" s="75"/>
      <c r="F1127" s="75" t="s">
        <v>2217</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3"/>
        <v>4</v>
      </c>
      <c r="D1128" s="80"/>
      <c r="E1128" s="75"/>
      <c r="F1128" s="75" t="s">
        <v>2218</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3"/>
        <v>4</v>
      </c>
      <c r="D1129" s="80"/>
      <c r="E1129" s="75"/>
      <c r="F1129" s="75" t="s">
        <v>2219</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3"/>
        <v>4</v>
      </c>
      <c r="D1130" s="80"/>
      <c r="E1130" s="75"/>
      <c r="F1130" s="75" t="s">
        <v>2220</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3"/>
        <v>4</v>
      </c>
      <c r="D1131" s="80"/>
      <c r="E1131" s="75"/>
      <c r="F1131" s="75" t="s">
        <v>2221</v>
      </c>
      <c r="G1131" s="80"/>
      <c r="H1131" s="83" t="s">
        <v>704</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3"/>
        <v>4</v>
      </c>
      <c r="D1132" s="80"/>
      <c r="E1132" s="75"/>
      <c r="F1132" s="75" t="s">
        <v>2222</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3"/>
        <v>4</v>
      </c>
      <c r="D1133" s="80"/>
      <c r="E1133" s="75"/>
      <c r="F1133" s="75" t="s">
        <v>2223</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3"/>
        <v>4</v>
      </c>
      <c r="D1134" s="80"/>
      <c r="E1134" s="75"/>
      <c r="F1134" s="75" t="s">
        <v>2224</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3"/>
        <v>4</v>
      </c>
      <c r="D1135" s="80"/>
      <c r="E1135" s="75"/>
      <c r="F1135" s="75" t="s">
        <v>2225</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3"/>
        <v>4</v>
      </c>
      <c r="D1136" s="80"/>
      <c r="E1136" s="75"/>
      <c r="F1136" s="75" t="s">
        <v>2226</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3"/>
        <v>4</v>
      </c>
      <c r="D1137" s="80"/>
      <c r="E1137" s="75"/>
      <c r="F1137" s="75" t="s">
        <v>2227</v>
      </c>
      <c r="G1137" s="80"/>
      <c r="H1137" s="83" t="s">
        <v>704</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3"/>
        <v>4</v>
      </c>
      <c r="D1138" s="80"/>
      <c r="E1138" s="75"/>
      <c r="F1138" s="75" t="s">
        <v>2228</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3"/>
        <v>4</v>
      </c>
      <c r="D1139" s="80"/>
      <c r="E1139" s="75"/>
      <c r="F1139" s="75" t="s">
        <v>2229</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3"/>
        <v>4</v>
      </c>
      <c r="D1140" s="80"/>
      <c r="E1140" s="75"/>
      <c r="F1140" s="75" t="s">
        <v>2230</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3"/>
        <v>4</v>
      </c>
      <c r="D1141" s="80"/>
      <c r="E1141" s="75"/>
      <c r="F1141" s="75" t="s">
        <v>2231</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3"/>
        <v>4</v>
      </c>
      <c r="D1142" s="80"/>
      <c r="E1142" s="75"/>
      <c r="F1142" s="75" t="s">
        <v>2232</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3"/>
        <v>4</v>
      </c>
      <c r="D1143" s="80"/>
      <c r="E1143" s="75"/>
      <c r="F1143" s="75" t="s">
        <v>2233</v>
      </c>
      <c r="G1143" s="80"/>
      <c r="H1143" s="83" t="s">
        <v>704</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3"/>
        <v>4</v>
      </c>
      <c r="D1144" s="80"/>
      <c r="E1144" s="75"/>
      <c r="F1144" s="75" t="s">
        <v>2234</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3"/>
        <v>4</v>
      </c>
      <c r="D1145" s="80"/>
      <c r="E1145" s="75"/>
      <c r="F1145" s="75" t="s">
        <v>2235</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3"/>
        <v>4</v>
      </c>
      <c r="D1146" s="80"/>
      <c r="E1146" s="75"/>
      <c r="F1146" s="75" t="s">
        <v>2236</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3"/>
        <v>4</v>
      </c>
      <c r="D1147" s="80"/>
      <c r="E1147" s="75"/>
      <c r="F1147" s="75" t="s">
        <v>2237</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3"/>
        <v>4</v>
      </c>
      <c r="D1148" s="80"/>
      <c r="E1148" s="75"/>
      <c r="F1148" s="75" t="s">
        <v>2238</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4">INT($C$40)+2</f>
        <v>3</v>
      </c>
      <c r="D1149" s="80"/>
      <c r="E1149" s="75"/>
      <c r="F1149" s="75" t="s">
        <v>2239</v>
      </c>
      <c r="G1149" s="80"/>
      <c r="H1149" s="83" t="s">
        <v>2240</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5">W1149</f>
        <v>0.57699999999999996</v>
      </c>
      <c r="Y1149" s="307">
        <f t="shared" si="155"/>
        <v>0.57699999999999996</v>
      </c>
      <c r="Z1149" s="307">
        <f t="shared" si="155"/>
        <v>0.57699999999999996</v>
      </c>
      <c r="AA1149" s="307">
        <f t="shared" si="155"/>
        <v>0.57699999999999996</v>
      </c>
      <c r="AB1149" s="307">
        <f t="shared" si="155"/>
        <v>0.57699999999999996</v>
      </c>
      <c r="AC1149" s="83"/>
      <c r="AD1149" s="104" t="s">
        <v>2241</v>
      </c>
      <c r="AE1149" s="83"/>
      <c r="AF1149" s="104">
        <v>1</v>
      </c>
      <c r="AG1149" s="104">
        <v>1</v>
      </c>
      <c r="AH1149" s="80"/>
      <c r="AI1149" s="62"/>
      <c r="AJ1149" s="50"/>
      <c r="AK1149" s="50"/>
      <c r="AL1149" s="50"/>
    </row>
    <row r="1150" spans="1:38" hidden="1" outlineLevel="2" collapsed="1" x14ac:dyDescent="0.25">
      <c r="A1150" s="50"/>
      <c r="B1150" s="59"/>
      <c r="C1150" s="52">
        <f t="shared" si="154"/>
        <v>3</v>
      </c>
      <c r="D1150" s="80"/>
      <c r="E1150" s="75"/>
      <c r="F1150" s="75" t="s">
        <v>2242</v>
      </c>
      <c r="G1150" s="80"/>
      <c r="H1150" s="83" t="s">
        <v>2243</v>
      </c>
      <c r="I1150" s="83"/>
      <c r="J1150" s="83"/>
      <c r="K1150" s="83"/>
      <c r="L1150" s="83"/>
      <c r="M1150" s="83"/>
      <c r="N1150" s="83"/>
      <c r="O1150" s="83"/>
      <c r="P1150" s="83"/>
      <c r="Q1150" s="83"/>
      <c r="R1150" s="83"/>
      <c r="S1150" s="83"/>
      <c r="T1150" s="83"/>
      <c r="U1150" s="104">
        <v>-1.2E-2</v>
      </c>
      <c r="V1150" s="104">
        <v>-1.2E-2</v>
      </c>
      <c r="W1150" s="104">
        <v>-1.2E-2</v>
      </c>
      <c r="X1150" s="307">
        <f t="shared" si="155"/>
        <v>-1.2E-2</v>
      </c>
      <c r="Y1150" s="307">
        <f t="shared" si="155"/>
        <v>-1.2E-2</v>
      </c>
      <c r="Z1150" s="307">
        <f t="shared" si="155"/>
        <v>-1.2E-2</v>
      </c>
      <c r="AA1150" s="307">
        <f t="shared" si="155"/>
        <v>-1.2E-2</v>
      </c>
      <c r="AB1150" s="307">
        <f t="shared" si="155"/>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4"/>
        <v>3</v>
      </c>
      <c r="D1151" s="80"/>
      <c r="E1151" s="75"/>
      <c r="F1151" s="75" t="s">
        <v>2244</v>
      </c>
      <c r="G1151" s="80"/>
      <c r="H1151" s="83" t="s">
        <v>2245</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4"/>
        <v>3</v>
      </c>
      <c r="D1152" s="80"/>
      <c r="E1152" s="75"/>
      <c r="F1152" s="75" t="s">
        <v>2246</v>
      </c>
      <c r="G1152" s="80"/>
      <c r="H1152" s="83" t="s">
        <v>2247</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4"/>
        <v>3</v>
      </c>
      <c r="D1153" s="80"/>
      <c r="E1153" s="75"/>
      <c r="F1153" s="75" t="s">
        <v>2248</v>
      </c>
      <c r="G1153" s="80"/>
      <c r="H1153" s="83" t="s">
        <v>2249</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4"/>
        <v>3</v>
      </c>
      <c r="D1154" s="80"/>
      <c r="E1154" s="75"/>
      <c r="F1154" s="75" t="s">
        <v>2250</v>
      </c>
      <c r="G1154" s="80"/>
      <c r="H1154" s="83" t="s">
        <v>2251</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3"/>
        <v>4</v>
      </c>
      <c r="D1155" s="80"/>
      <c r="E1155" s="75"/>
      <c r="F1155" s="75" t="s">
        <v>2252</v>
      </c>
      <c r="G1155" s="80"/>
      <c r="H1155" s="83" t="s">
        <v>704</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3"/>
        <v>4</v>
      </c>
      <c r="D1156" s="80"/>
      <c r="E1156" s="75"/>
      <c r="F1156" s="75" t="s">
        <v>2253</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3"/>
        <v>4</v>
      </c>
      <c r="D1157" s="80"/>
      <c r="E1157" s="75"/>
      <c r="F1157" s="75" t="s">
        <v>2254</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3"/>
        <v>4</v>
      </c>
      <c r="D1158" s="80"/>
      <c r="E1158" s="75"/>
      <c r="F1158" s="75" t="s">
        <v>2255</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3"/>
        <v>4</v>
      </c>
      <c r="D1159" s="80"/>
      <c r="E1159" s="75"/>
      <c r="F1159" s="75" t="s">
        <v>2256</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3"/>
        <v>4</v>
      </c>
      <c r="D1160" s="80"/>
      <c r="E1160" s="75"/>
      <c r="F1160" s="75" t="s">
        <v>2257</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2258</v>
      </c>
      <c r="G1161" s="80"/>
      <c r="H1161" s="83" t="s">
        <v>2259</v>
      </c>
      <c r="I1161" s="83"/>
      <c r="J1161" s="83"/>
      <c r="K1161" s="83"/>
      <c r="L1161" s="83"/>
      <c r="M1161" s="83"/>
      <c r="N1161" s="83"/>
      <c r="O1161" s="83"/>
      <c r="P1161" s="83"/>
      <c r="Q1161" s="83"/>
      <c r="R1161" s="83"/>
      <c r="S1161" s="83"/>
      <c r="T1161" s="83"/>
      <c r="U1161" s="104">
        <v>-8.4959000000000007</v>
      </c>
      <c r="V1161" s="315">
        <f t="shared" ref="V1161:AB1162" si="156">U1161</f>
        <v>-8.4959000000000007</v>
      </c>
      <c r="W1161" s="315">
        <f t="shared" si="156"/>
        <v>-8.4959000000000007</v>
      </c>
      <c r="X1161" s="315">
        <f t="shared" si="156"/>
        <v>-8.4959000000000007</v>
      </c>
      <c r="Y1161" s="315">
        <f t="shared" si="156"/>
        <v>-8.4959000000000007</v>
      </c>
      <c r="Z1161" s="315">
        <f t="shared" si="156"/>
        <v>-8.4959000000000007</v>
      </c>
      <c r="AA1161" s="315">
        <f t="shared" si="156"/>
        <v>-8.4959000000000007</v>
      </c>
      <c r="AB1161" s="315">
        <f t="shared" si="156"/>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2260</v>
      </c>
      <c r="G1162" s="80"/>
      <c r="H1162" s="83" t="s">
        <v>2261</v>
      </c>
      <c r="I1162" s="83"/>
      <c r="J1162" s="83"/>
      <c r="K1162" s="83"/>
      <c r="L1162" s="83"/>
      <c r="M1162" s="83"/>
      <c r="N1162" s="83"/>
      <c r="O1162" s="83"/>
      <c r="P1162" s="83"/>
      <c r="Q1162" s="83"/>
      <c r="R1162" s="83"/>
      <c r="S1162" s="83"/>
      <c r="T1162" s="83"/>
      <c r="U1162" s="104">
        <v>1.38185</v>
      </c>
      <c r="V1162" s="315">
        <f t="shared" si="156"/>
        <v>1.38185</v>
      </c>
      <c r="W1162" s="315">
        <f t="shared" si="156"/>
        <v>1.38185</v>
      </c>
      <c r="X1162" s="315">
        <f t="shared" si="156"/>
        <v>1.38185</v>
      </c>
      <c r="Y1162" s="315">
        <f t="shared" si="156"/>
        <v>1.38185</v>
      </c>
      <c r="Z1162" s="315">
        <f t="shared" si="156"/>
        <v>1.38185</v>
      </c>
      <c r="AA1162" s="315">
        <f t="shared" si="156"/>
        <v>1.38185</v>
      </c>
      <c r="AB1162" s="315">
        <f t="shared" si="156"/>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2262</v>
      </c>
      <c r="G1163" s="80"/>
      <c r="H1163" s="83" t="s">
        <v>2263</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2264</v>
      </c>
      <c r="G1164" s="80"/>
      <c r="H1164" s="83" t="s">
        <v>2265</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2266</v>
      </c>
      <c r="G1165" s="80"/>
      <c r="H1165" s="83" t="s">
        <v>2267</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2268</v>
      </c>
      <c r="G1166" s="80"/>
      <c r="H1166" s="83" t="s">
        <v>2269</v>
      </c>
      <c r="I1166" s="83"/>
      <c r="J1166" s="83"/>
      <c r="K1166" s="83"/>
      <c r="L1166" s="83"/>
      <c r="M1166" s="83"/>
      <c r="N1166" s="83"/>
      <c r="O1166" s="83"/>
      <c r="P1166" s="83"/>
      <c r="Q1166" s="83"/>
      <c r="R1166" s="83"/>
      <c r="S1166" s="83"/>
      <c r="T1166" s="83"/>
      <c r="U1166" s="104">
        <v>7.50061</v>
      </c>
      <c r="V1166" s="315">
        <f>U1166</f>
        <v>7.50061</v>
      </c>
      <c r="W1166" s="315">
        <f t="shared" ref="W1166:AB1166" si="157">V1166</f>
        <v>7.50061</v>
      </c>
      <c r="X1166" s="315">
        <f t="shared" si="157"/>
        <v>7.50061</v>
      </c>
      <c r="Y1166" s="315">
        <f t="shared" si="157"/>
        <v>7.50061</v>
      </c>
      <c r="Z1166" s="315">
        <f t="shared" si="157"/>
        <v>7.50061</v>
      </c>
      <c r="AA1166" s="315">
        <f t="shared" si="157"/>
        <v>7.50061</v>
      </c>
      <c r="AB1166" s="315">
        <f t="shared" si="157"/>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507</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19" t="s">
        <v>2506</v>
      </c>
      <c r="K18" s="415"/>
      <c r="L18" s="415"/>
      <c r="M18" s="415"/>
      <c r="N18" s="415"/>
      <c r="O18" s="415"/>
      <c r="P18" s="415"/>
      <c r="Q18" s="415"/>
      <c r="R18" s="415"/>
      <c r="S18" s="415"/>
      <c r="T18" s="415"/>
      <c r="U18" s="415"/>
      <c r="V18" s="415"/>
      <c r="W18" s="415"/>
      <c r="X18" s="415"/>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16" t="s">
        <v>2507</v>
      </c>
      <c r="K21" s="417"/>
      <c r="L21" s="417"/>
      <c r="M21" s="417"/>
      <c r="N21" s="417"/>
      <c r="O21" s="417"/>
      <c r="P21" s="417"/>
      <c r="Q21" s="417"/>
      <c r="R21" s="417"/>
      <c r="S21" s="417"/>
      <c r="T21" s="417"/>
      <c r="U21" s="417"/>
      <c r="V21" s="417"/>
      <c r="W21" s="417"/>
      <c r="X21" s="418"/>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2270</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2460</v>
      </c>
      <c r="L46" s="77"/>
      <c r="M46" s="77"/>
      <c r="N46" s="77"/>
      <c r="O46" s="77"/>
      <c r="P46" s="77"/>
      <c r="Q46" s="77"/>
      <c r="R46" s="77" t="s">
        <v>2271</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2272</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2273</v>
      </c>
      <c r="I52" s="83" t="s">
        <v>2274</v>
      </c>
      <c r="J52" s="83"/>
      <c r="K52" s="104">
        <f>30/1000</f>
        <v>0.03</v>
      </c>
      <c r="L52" s="83"/>
      <c r="M52" s="83"/>
      <c r="N52" s="83"/>
      <c r="O52" s="83"/>
      <c r="P52" s="83"/>
      <c r="Q52" s="83"/>
      <c r="R52" s="104" t="s">
        <v>711</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2275</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1892</v>
      </c>
      <c r="G58" s="80"/>
      <c r="H58" s="366" t="s">
        <v>2276</v>
      </c>
      <c r="I58" s="117">
        <v>2</v>
      </c>
      <c r="J58" s="367" t="s">
        <v>1163</v>
      </c>
      <c r="K58" s="117">
        <v>3</v>
      </c>
      <c r="L58" s="117">
        <v>10</v>
      </c>
      <c r="M58" s="173"/>
      <c r="N58" s="173"/>
      <c r="O58" s="173"/>
      <c r="P58" s="173"/>
      <c r="Q58" s="173"/>
      <c r="R58" s="170" t="s">
        <v>2277</v>
      </c>
      <c r="S58" s="173"/>
      <c r="T58" s="173"/>
      <c r="U58" s="173"/>
      <c r="V58" s="173"/>
      <c r="W58" s="173"/>
      <c r="X58" s="173"/>
      <c r="Y58" s="173"/>
      <c r="Z58" s="80"/>
      <c r="AA58" s="62"/>
      <c r="AB58" s="50"/>
      <c r="AC58" s="50"/>
      <c r="AD58" s="50"/>
    </row>
    <row r="59" spans="1:30" outlineLevel="2" x14ac:dyDescent="0.25">
      <c r="A59" s="50"/>
      <c r="B59" s="59"/>
      <c r="C59" s="94">
        <f>INT($C$40)+2</f>
        <v>3</v>
      </c>
      <c r="D59" s="80"/>
      <c r="E59" s="75" t="s">
        <v>2278</v>
      </c>
      <c r="F59" s="75" t="s">
        <v>2279</v>
      </c>
      <c r="G59" s="80"/>
      <c r="H59" s="368" t="s">
        <v>2280</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2281</v>
      </c>
      <c r="G60" s="80"/>
      <c r="H60" s="370" t="s">
        <v>2454</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2282</v>
      </c>
      <c r="G61" s="80"/>
      <c r="H61" s="370" t="s">
        <v>2283</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2284</v>
      </c>
      <c r="G62" s="80"/>
      <c r="H62" s="370" t="s">
        <v>2455</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2285</v>
      </c>
      <c r="G63" s="80"/>
      <c r="H63" s="370" t="s">
        <v>2286</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2287</v>
      </c>
      <c r="G64" s="80"/>
      <c r="H64" s="370" t="s">
        <v>2456</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2285</v>
      </c>
      <c r="G65" s="80"/>
      <c r="H65" s="370" t="s">
        <v>2502</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2287</v>
      </c>
      <c r="G66" s="80"/>
      <c r="H66" s="370" t="s">
        <v>2459</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2285</v>
      </c>
      <c r="G67" s="80"/>
      <c r="H67" s="370" t="s">
        <v>2502</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2287</v>
      </c>
      <c r="G68" s="80"/>
      <c r="H68" s="268" t="s">
        <v>2459</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2288</v>
      </c>
      <c r="G69" s="80"/>
      <c r="H69" s="368" t="s">
        <v>2457</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2289</v>
      </c>
      <c r="G70" s="80"/>
      <c r="H70" s="370" t="s">
        <v>2454</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2290</v>
      </c>
      <c r="G71" s="80"/>
      <c r="H71" s="370" t="s">
        <v>2283</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2291</v>
      </c>
      <c r="G72" s="80"/>
      <c r="H72" s="370" t="s">
        <v>2455</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2292</v>
      </c>
      <c r="G73" s="80"/>
      <c r="H73" s="370" t="s">
        <v>2286</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2293</v>
      </c>
      <c r="G74" s="80"/>
      <c r="H74" s="370" t="s">
        <v>2456</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2285</v>
      </c>
      <c r="G75" s="80"/>
      <c r="H75" s="370" t="s">
        <v>2502</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2287</v>
      </c>
      <c r="G76" s="80"/>
      <c r="H76" s="370" t="s">
        <v>2459</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2285</v>
      </c>
      <c r="G77" s="80"/>
      <c r="H77" s="370" t="s">
        <v>2502</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2287</v>
      </c>
      <c r="G78" s="80"/>
      <c r="H78" s="268" t="s">
        <v>2459</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2294</v>
      </c>
      <c r="G79" s="80"/>
      <c r="H79" s="368" t="s">
        <v>2458</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2295</v>
      </c>
      <c r="G80" s="80"/>
      <c r="H80" s="370" t="s">
        <v>2454</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2296</v>
      </c>
      <c r="G81" s="80"/>
      <c r="H81" s="370" t="s">
        <v>2283</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2297</v>
      </c>
      <c r="G82" s="80"/>
      <c r="H82" s="370" t="s">
        <v>2455</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2298</v>
      </c>
      <c r="G83" s="80"/>
      <c r="H83" s="370" t="s">
        <v>2286</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2299</v>
      </c>
      <c r="G84" s="80"/>
      <c r="H84" s="370" t="s">
        <v>2456</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2298</v>
      </c>
      <c r="G85" s="80"/>
      <c r="H85" s="370" t="s">
        <v>2502</v>
      </c>
      <c r="I85" s="370"/>
      <c r="J85" s="370"/>
      <c r="K85" s="371">
        <v>-200</v>
      </c>
      <c r="L85" s="371"/>
      <c r="M85" s="371"/>
      <c r="N85" s="371"/>
      <c r="O85" s="370"/>
      <c r="P85" s="370"/>
      <c r="Q85" s="370"/>
      <c r="R85" s="104" t="s">
        <v>2503</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2299</v>
      </c>
      <c r="G86" s="80"/>
      <c r="H86" s="370" t="s">
        <v>2459</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2298</v>
      </c>
      <c r="G87" s="80"/>
      <c r="H87" s="370" t="s">
        <v>2505</v>
      </c>
      <c r="I87" s="370"/>
      <c r="J87" s="370"/>
      <c r="K87" s="371">
        <v>-100</v>
      </c>
      <c r="L87" s="371"/>
      <c r="M87" s="371"/>
      <c r="N87" s="371"/>
      <c r="O87" s="370"/>
      <c r="P87" s="370"/>
      <c r="Q87" s="370"/>
      <c r="R87" s="104" t="s">
        <v>2504</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2299</v>
      </c>
      <c r="G88" s="80"/>
      <c r="H88" s="268" t="s">
        <v>2459</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1892</v>
      </c>
      <c r="G89" s="80"/>
      <c r="H89" s="321" t="s">
        <v>2300</v>
      </c>
      <c r="I89" s="144"/>
      <c r="J89" s="144" t="s">
        <v>1163</v>
      </c>
      <c r="K89" s="86">
        <v>6</v>
      </c>
      <c r="L89" s="86">
        <v>10</v>
      </c>
      <c r="M89" s="83"/>
      <c r="N89" s="83"/>
      <c r="O89" s="83"/>
      <c r="P89" s="83"/>
      <c r="Q89" s="83"/>
      <c r="R89" s="104" t="s">
        <v>2277</v>
      </c>
      <c r="S89" s="83"/>
      <c r="T89" s="83"/>
      <c r="U89" s="83"/>
      <c r="V89" s="83"/>
      <c r="W89" s="83"/>
      <c r="X89" s="83"/>
      <c r="Y89" s="83"/>
      <c r="Z89" s="80"/>
      <c r="AA89" s="62"/>
      <c r="AB89" s="50"/>
      <c r="AC89" s="50"/>
      <c r="AD89" s="50"/>
    </row>
    <row r="90" spans="1:30" outlineLevel="3" x14ac:dyDescent="0.25">
      <c r="A90" s="50"/>
      <c r="B90" s="59"/>
      <c r="C90" s="94">
        <f t="shared" si="0"/>
        <v>4</v>
      </c>
      <c r="D90" s="80"/>
      <c r="E90" s="75" t="s">
        <v>2301</v>
      </c>
      <c r="F90" s="75" t="s">
        <v>2302</v>
      </c>
      <c r="G90" s="80"/>
      <c r="H90" s="368" t="s">
        <v>2303</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2304</v>
      </c>
      <c r="G91" s="80"/>
      <c r="H91" s="370" t="s">
        <v>2454</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2305</v>
      </c>
      <c r="G92" s="80"/>
      <c r="H92" s="370" t="s">
        <v>2283</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2306</v>
      </c>
      <c r="G93" s="80"/>
      <c r="H93" s="370" t="s">
        <v>2455</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2307</v>
      </c>
      <c r="G94" s="80"/>
      <c r="H94" s="370" t="s">
        <v>2286</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2308</v>
      </c>
      <c r="G95" s="80"/>
      <c r="H95" s="370" t="s">
        <v>2456</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2298</v>
      </c>
      <c r="G96" s="80"/>
      <c r="H96" s="370" t="s">
        <v>2502</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2308</v>
      </c>
      <c r="G97" s="80"/>
      <c r="H97" s="370" t="s">
        <v>2456</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2298</v>
      </c>
      <c r="G98" s="80"/>
      <c r="H98" s="370" t="s">
        <v>2505</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2299</v>
      </c>
      <c r="G99" s="80"/>
      <c r="H99" s="268" t="s">
        <v>2459</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2309</v>
      </c>
      <c r="G100" s="80"/>
      <c r="H100" s="368" t="s">
        <v>2310</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2311</v>
      </c>
      <c r="G101" s="80"/>
      <c r="H101" s="370" t="s">
        <v>2454</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2312</v>
      </c>
      <c r="G102" s="80"/>
      <c r="H102" s="370" t="s">
        <v>2283</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2313</v>
      </c>
      <c r="G103" s="80"/>
      <c r="H103" s="370" t="s">
        <v>2455</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2314</v>
      </c>
      <c r="G104" s="80"/>
      <c r="H104" s="370" t="s">
        <v>2286</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2315</v>
      </c>
      <c r="G105" s="80"/>
      <c r="H105" s="370" t="s">
        <v>2456</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2298</v>
      </c>
      <c r="G106" s="80"/>
      <c r="H106" s="370" t="s">
        <v>2502</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2308</v>
      </c>
      <c r="G107" s="80"/>
      <c r="H107" s="370" t="s">
        <v>2456</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2298</v>
      </c>
      <c r="G108" s="80"/>
      <c r="H108" s="370" t="s">
        <v>2505</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2299</v>
      </c>
      <c r="G109" s="80"/>
      <c r="H109" s="268" t="s">
        <v>2459</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2316</v>
      </c>
      <c r="G110" s="80"/>
      <c r="H110" s="368" t="s">
        <v>2317</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2318</v>
      </c>
      <c r="G111" s="80"/>
      <c r="H111" s="370" t="s">
        <v>2454</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2319</v>
      </c>
      <c r="G112" s="80"/>
      <c r="H112" s="370" t="s">
        <v>2283</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2320</v>
      </c>
      <c r="G113" s="80"/>
      <c r="H113" s="370" t="s">
        <v>2455</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2321</v>
      </c>
      <c r="G114" s="80"/>
      <c r="H114" s="370" t="s">
        <v>2286</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2322</v>
      </c>
      <c r="G115" s="80"/>
      <c r="H115" s="370" t="s">
        <v>2456</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2298</v>
      </c>
      <c r="G116" s="80"/>
      <c r="H116" s="370" t="s">
        <v>2502</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2308</v>
      </c>
      <c r="G117" s="80"/>
      <c r="H117" s="370" t="s">
        <v>2456</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2298</v>
      </c>
      <c r="G118" s="80"/>
      <c r="H118" s="370" t="s">
        <v>2505</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2299</v>
      </c>
      <c r="G119" s="80"/>
      <c r="H119" s="268" t="s">
        <v>2459</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2323</v>
      </c>
      <c r="G120" s="80"/>
      <c r="H120" s="368" t="s">
        <v>2324</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2325</v>
      </c>
      <c r="G121" s="80"/>
      <c r="H121" s="370" t="s">
        <v>2454</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2326</v>
      </c>
      <c r="G122" s="80"/>
      <c r="H122" s="370" t="s">
        <v>2283</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2327</v>
      </c>
      <c r="G123" s="80"/>
      <c r="H123" s="370" t="s">
        <v>2455</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2328</v>
      </c>
      <c r="G124" s="80"/>
      <c r="H124" s="370" t="s">
        <v>2286</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2329</v>
      </c>
      <c r="G125" s="80"/>
      <c r="H125" s="370" t="s">
        <v>2456</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2298</v>
      </c>
      <c r="G126" s="80"/>
      <c r="H126" s="370" t="s">
        <v>2502</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2308</v>
      </c>
      <c r="G127" s="80"/>
      <c r="H127" s="370" t="s">
        <v>2456</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2298</v>
      </c>
      <c r="G128" s="80"/>
      <c r="H128" s="370" t="s">
        <v>2505</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2299</v>
      </c>
      <c r="G129" s="80"/>
      <c r="H129" s="268" t="s">
        <v>2459</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2330</v>
      </c>
      <c r="G130" s="80"/>
      <c r="H130" s="368" t="s">
        <v>2331</v>
      </c>
      <c r="I130" s="368" t="s">
        <v>2332</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2333</v>
      </c>
      <c r="G131" s="80"/>
      <c r="H131" s="370" t="s">
        <v>2454</v>
      </c>
      <c r="I131" s="370" t="s">
        <v>2332</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2334</v>
      </c>
      <c r="G132" s="80"/>
      <c r="H132" s="370" t="s">
        <v>2283</v>
      </c>
      <c r="I132" s="370" t="s">
        <v>2332</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2335</v>
      </c>
      <c r="G133" s="80"/>
      <c r="H133" s="370" t="s">
        <v>2455</v>
      </c>
      <c r="I133" s="370" t="s">
        <v>2332</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2336</v>
      </c>
      <c r="G134" s="80"/>
      <c r="H134" s="370" t="s">
        <v>2286</v>
      </c>
      <c r="I134" s="370" t="s">
        <v>2332</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2337</v>
      </c>
      <c r="G135" s="80"/>
      <c r="H135" s="370" t="s">
        <v>2456</v>
      </c>
      <c r="I135" s="370" t="s">
        <v>2332</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2298</v>
      </c>
      <c r="G136" s="80"/>
      <c r="H136" s="370" t="s">
        <v>2502</v>
      </c>
      <c r="I136" s="370" t="s">
        <v>2332</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2308</v>
      </c>
      <c r="G137" s="80"/>
      <c r="H137" s="370" t="s">
        <v>2456</v>
      </c>
      <c r="I137" s="370" t="s">
        <v>2332</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2298</v>
      </c>
      <c r="G138" s="80"/>
      <c r="H138" s="370" t="s">
        <v>2505</v>
      </c>
      <c r="I138" s="370" t="s">
        <v>2332</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2299</v>
      </c>
      <c r="G139" s="80"/>
      <c r="H139" s="268" t="s">
        <v>2459</v>
      </c>
      <c r="I139" s="268" t="s">
        <v>2332</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2338</v>
      </c>
      <c r="G140" s="80"/>
      <c r="H140" s="368" t="s">
        <v>2339</v>
      </c>
      <c r="I140" s="368" t="s">
        <v>2340</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2341</v>
      </c>
      <c r="G141" s="80"/>
      <c r="H141" s="370" t="s">
        <v>2454</v>
      </c>
      <c r="I141" s="370" t="s">
        <v>2340</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2342</v>
      </c>
      <c r="G142" s="80"/>
      <c r="H142" s="370" t="s">
        <v>2283</v>
      </c>
      <c r="I142" s="370" t="s">
        <v>2340</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2343</v>
      </c>
      <c r="G143" s="80"/>
      <c r="H143" s="370" t="s">
        <v>2455</v>
      </c>
      <c r="I143" s="370" t="s">
        <v>2340</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2344</v>
      </c>
      <c r="G144" s="80"/>
      <c r="H144" s="370" t="s">
        <v>2286</v>
      </c>
      <c r="I144" s="370" t="s">
        <v>2340</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2345</v>
      </c>
      <c r="G145" s="80"/>
      <c r="H145" s="370" t="s">
        <v>2456</v>
      </c>
      <c r="I145" s="370" t="s">
        <v>2340</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2344</v>
      </c>
      <c r="G146" s="80"/>
      <c r="H146" s="370" t="s">
        <v>2502</v>
      </c>
      <c r="I146" s="370" t="s">
        <v>2340</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2308</v>
      </c>
      <c r="G147" s="80"/>
      <c r="H147" s="370" t="s">
        <v>2456</v>
      </c>
      <c r="I147" s="370" t="s">
        <v>2340</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2298</v>
      </c>
      <c r="G148" s="80"/>
      <c r="H148" s="370" t="s">
        <v>2505</v>
      </c>
      <c r="I148" s="370" t="s">
        <v>2340</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2345</v>
      </c>
      <c r="G149" s="80"/>
      <c r="H149" s="268" t="s">
        <v>2459</v>
      </c>
      <c r="I149" s="268" t="s">
        <v>2340</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2355</v>
      </c>
    </row>
    <row r="7" spans="1:5" x14ac:dyDescent="0.25">
      <c r="A7" s="3" t="s">
        <v>2356</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2021-06-15T13:14:33Z</dcterms:modified>
</cp:coreProperties>
</file>